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E0E4064-C581-4D55-8D13-EB802BAE7010}"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Bills" sheetId="41"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Posting!$A$1:$P$21170</definedName>
    <definedName name="_xlnm._FilterDatabase" localSheetId="6" hidden="1">Supplier!$A$1:$XFC$4109</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6">Supplier!$A$7:$G$157</definedName>
    <definedName name="project">'Pro Summ'!$A$6:$A$28</definedName>
  </definedNames>
  <calcPr calcId="181029"/>
  <pivotCaches>
    <pivotCache cacheId="8" r:id="rId30"/>
    <pivotCache cacheId="9" r:id="rId31"/>
  </pivotCaches>
</workbook>
</file>

<file path=xl/calcChain.xml><?xml version="1.0" encoding="utf-8"?>
<calcChain xmlns="http://schemas.openxmlformats.org/spreadsheetml/2006/main">
  <c r="G21139" i="1" l="1"/>
  <c r="G21122" i="1"/>
  <c r="G21138" i="1"/>
  <c r="G21136" i="1"/>
  <c r="G21137" i="1"/>
  <c r="G21134" i="1"/>
  <c r="G21135" i="1"/>
  <c r="G21123" i="1"/>
  <c r="G21124" i="1"/>
  <c r="G21125" i="1"/>
  <c r="G21126" i="1"/>
  <c r="G21127" i="1"/>
  <c r="G21128" i="1"/>
  <c r="G21129" i="1"/>
  <c r="G21130" i="1"/>
  <c r="G21131" i="1"/>
  <c r="G21132" i="1"/>
  <c r="G21133" i="1"/>
  <c r="E21121" i="1"/>
  <c r="G21121" i="1" s="1"/>
  <c r="E21120" i="1"/>
  <c r="G21120" i="1" s="1"/>
  <c r="E21119" i="1"/>
  <c r="G21119" i="1" s="1"/>
  <c r="E21118" i="1"/>
  <c r="G21118" i="1" s="1"/>
  <c r="G21111" i="1"/>
  <c r="G21112" i="1"/>
  <c r="G21113" i="1"/>
  <c r="G21114" i="1"/>
  <c r="G21115" i="1"/>
  <c r="G21116" i="1"/>
  <c r="G21117" i="1"/>
  <c r="G21110" i="1"/>
  <c r="G21098" i="1"/>
  <c r="G21099" i="1"/>
  <c r="G21100" i="1"/>
  <c r="G21101" i="1"/>
  <c r="G21102" i="1"/>
  <c r="G21103" i="1"/>
  <c r="G21104" i="1"/>
  <c r="G21105" i="1"/>
  <c r="G21106" i="1"/>
  <c r="G21107" i="1"/>
  <c r="G21108" i="1"/>
  <c r="G21109" i="1"/>
  <c r="G21172" i="1"/>
  <c r="G21171" i="1" l="1"/>
  <c r="G4111" i="2"/>
  <c r="G4104" i="2"/>
  <c r="G4103" i="2"/>
  <c r="G4110" i="2"/>
  <c r="G4107" i="2" l="1"/>
  <c r="G21156" i="1"/>
  <c r="G21096" i="1"/>
  <c r="G21091" i="1"/>
  <c r="G21092" i="1"/>
  <c r="G21093" i="1"/>
  <c r="G21094" i="1"/>
  <c r="G21095" i="1"/>
  <c r="G21090" i="1"/>
  <c r="G21097" i="1"/>
  <c r="G21085" i="1"/>
  <c r="G21086" i="1"/>
  <c r="G21087" i="1"/>
  <c r="G21088" i="1"/>
  <c r="G21089" i="1"/>
  <c r="G21069" i="1"/>
  <c r="G21070" i="1"/>
  <c r="G21071" i="1"/>
  <c r="G21072" i="1"/>
  <c r="G21073" i="1"/>
  <c r="G21074" i="1"/>
  <c r="G21075" i="1"/>
  <c r="G21076" i="1"/>
  <c r="G21077" i="1"/>
  <c r="G21078" i="1"/>
  <c r="G21079" i="1"/>
  <c r="G21084" i="1"/>
  <c r="G21140" i="1"/>
  <c r="G21170" i="1"/>
  <c r="G21081" i="1"/>
  <c r="G21082" i="1"/>
  <c r="G21083" i="1"/>
  <c r="G21080" i="1" l="1"/>
  <c r="G21066" i="1"/>
  <c r="G21065" i="1"/>
  <c r="G21067" i="1"/>
  <c r="G21068" i="1"/>
  <c r="G21053" i="1"/>
  <c r="G21054" i="1"/>
  <c r="G21055" i="1"/>
  <c r="G21056" i="1"/>
  <c r="G21057" i="1"/>
  <c r="G21058" i="1"/>
  <c r="G21059" i="1"/>
  <c r="G21060" i="1"/>
  <c r="G21061" i="1"/>
  <c r="G21062" i="1"/>
  <c r="G21063" i="1"/>
  <c r="G21064" i="1"/>
  <c r="G21046" i="1"/>
  <c r="G21047" i="1"/>
  <c r="G21048" i="1"/>
  <c r="G21049" i="1"/>
  <c r="G21050" i="1"/>
  <c r="G21051" i="1"/>
  <c r="G4109" i="2"/>
  <c r="G4108" i="2"/>
  <c r="G4098" i="2"/>
  <c r="G4106" i="2"/>
  <c r="G4094" i="2"/>
  <c r="G4102" i="2"/>
  <c r="G4096" i="2"/>
  <c r="G4095" i="2"/>
  <c r="G21167" i="1"/>
  <c r="G21168" i="1"/>
  <c r="G21169" i="1"/>
  <c r="G4093" i="2"/>
  <c r="G4092" i="2"/>
  <c r="G4089" i="2"/>
  <c r="G4088" i="2"/>
  <c r="G4105" i="2"/>
  <c r="G4097" i="2"/>
  <c r="G21155" i="1"/>
  <c r="G21149" i="1"/>
  <c r="G21150" i="1"/>
  <c r="G21151" i="1"/>
  <c r="G21152" i="1"/>
  <c r="G21153" i="1"/>
  <c r="G21154" i="1"/>
  <c r="G21148" i="1"/>
  <c r="G21045" i="1"/>
  <c r="G21052" i="1"/>
  <c r="G21038" i="1"/>
  <c r="G21039" i="1"/>
  <c r="G21040" i="1"/>
  <c r="G21041" i="1"/>
  <c r="G21042" i="1"/>
  <c r="G21043" i="1"/>
  <c r="G21044" i="1"/>
  <c r="G21033" i="1"/>
  <c r="G21005" i="1"/>
  <c r="G21006" i="1"/>
  <c r="G21007" i="1"/>
  <c r="G21166" i="1" l="1"/>
  <c r="G21165" i="1"/>
  <c r="G21147" i="1"/>
  <c r="G21146" i="1"/>
  <c r="G21145" i="1"/>
  <c r="G21141" i="1"/>
  <c r="G21142" i="1"/>
  <c r="G21143" i="1"/>
  <c r="G21144" i="1"/>
  <c r="G21037" i="1"/>
  <c r="G21027" i="1"/>
  <c r="G21028" i="1"/>
  <c r="G21034" i="1"/>
  <c r="G21029" i="1"/>
  <c r="G21030" i="1"/>
  <c r="G21031" i="1"/>
  <c r="G21032" i="1"/>
  <c r="G21025" i="1"/>
  <c r="G21026" i="1"/>
  <c r="G21035" i="1"/>
  <c r="G21036" i="1"/>
  <c r="G21023" i="1"/>
  <c r="G21024" i="1"/>
  <c r="G4099" i="2"/>
  <c r="G4100" i="2"/>
  <c r="G4101" i="2"/>
  <c r="G21021" i="1"/>
  <c r="G21022" i="1"/>
  <c r="G21009" i="1"/>
  <c r="G21010" i="1"/>
  <c r="G21011" i="1"/>
  <c r="G21012" i="1"/>
  <c r="G21013" i="1"/>
  <c r="G21014" i="1"/>
  <c r="G21015" i="1"/>
  <c r="G21016" i="1"/>
  <c r="G21017" i="1"/>
  <c r="G21018" i="1"/>
  <c r="G21019" i="1"/>
  <c r="G21020" i="1"/>
  <c r="G21004" i="1"/>
  <c r="F7" i="41" l="1"/>
  <c r="F10" i="41" l="1"/>
  <c r="G21164" i="1"/>
  <c r="L2" i="33"/>
  <c r="D2" i="33"/>
  <c r="G21008" i="1"/>
  <c r="G21003" i="1"/>
  <c r="L3" i="33"/>
  <c r="D3" i="33"/>
  <c r="G4064" i="2"/>
  <c r="G4083" i="2"/>
  <c r="G4091" i="2" l="1"/>
  <c r="G4090" i="2"/>
  <c r="G4087" i="2"/>
  <c r="G4086" i="2"/>
  <c r="G4059" i="2"/>
  <c r="G4058" i="2"/>
  <c r="G4057" i="2"/>
  <c r="G4056" i="2"/>
  <c r="G4055" i="2"/>
  <c r="G4040" i="2"/>
  <c r="G21000" i="1" l="1"/>
  <c r="G21001" i="1"/>
  <c r="G21002" i="1"/>
  <c r="G20994" i="1"/>
  <c r="G20995" i="1"/>
  <c r="G20996" i="1"/>
  <c r="G20997" i="1"/>
  <c r="G20998" i="1"/>
  <c r="G20999" i="1"/>
  <c r="G20993" i="1"/>
  <c r="G20992" i="1"/>
  <c r="G20985" i="1"/>
  <c r="G20986" i="1"/>
  <c r="G20987" i="1"/>
  <c r="G20988" i="1"/>
  <c r="G20989" i="1"/>
  <c r="G20990" i="1"/>
  <c r="G20991" i="1"/>
  <c r="G20957" i="1"/>
  <c r="G20958" i="1"/>
  <c r="G20959" i="1"/>
  <c r="G20960" i="1"/>
  <c r="G20961" i="1"/>
  <c r="G20962" i="1"/>
  <c r="G20963" i="1"/>
  <c r="G20964" i="1"/>
  <c r="G20965" i="1"/>
  <c r="G20966" i="1"/>
  <c r="G20967" i="1"/>
  <c r="G20968" i="1"/>
  <c r="G20969" i="1"/>
  <c r="G20942" i="1"/>
  <c r="G21163" i="1" l="1"/>
  <c r="G4082" i="2" l="1"/>
  <c r="G4072" i="2"/>
  <c r="G21161" i="1"/>
  <c r="G21162" i="1"/>
  <c r="G4081" i="2" l="1"/>
  <c r="G4080" i="2"/>
  <c r="G4069" i="2"/>
  <c r="G4085" i="2"/>
  <c r="G4084" i="2"/>
  <c r="G4067" i="2"/>
  <c r="G4066" i="2"/>
  <c r="G20981" i="1"/>
  <c r="G20982" i="1"/>
  <c r="G20983" i="1"/>
  <c r="G20984" i="1"/>
  <c r="G20978" i="1"/>
  <c r="G20979" i="1"/>
  <c r="G20980" i="1"/>
  <c r="G20956" i="1"/>
  <c r="G4023" i="2"/>
  <c r="G4074" i="2"/>
  <c r="G4075" i="2"/>
  <c r="G4076" i="2"/>
  <c r="G4077" i="2"/>
  <c r="G4078" i="2"/>
  <c r="G4079" i="2"/>
  <c r="G20939" i="1"/>
  <c r="G20940" i="1"/>
  <c r="G20976" i="1"/>
  <c r="G20977" i="1"/>
  <c r="G20972" i="1"/>
  <c r="G20973" i="1"/>
  <c r="G20974" i="1"/>
  <c r="G20971" i="1"/>
  <c r="G20970" i="1"/>
  <c r="G20975" i="1"/>
  <c r="G20953" i="1"/>
  <c r="G20954" i="1"/>
  <c r="G20955" i="1"/>
  <c r="G20941" i="1"/>
  <c r="G20943" i="1"/>
  <c r="G20944" i="1"/>
  <c r="G20945" i="1"/>
  <c r="G20946" i="1"/>
  <c r="G20947" i="1"/>
  <c r="G20948" i="1"/>
  <c r="G20949" i="1"/>
  <c r="G20950" i="1"/>
  <c r="G20951" i="1"/>
  <c r="G20952" i="1"/>
  <c r="G20921" i="1"/>
  <c r="G20922" i="1"/>
  <c r="G20923" i="1"/>
  <c r="G20924" i="1"/>
  <c r="G20925" i="1"/>
  <c r="G20926" i="1"/>
  <c r="G20927" i="1"/>
  <c r="G20928" i="1"/>
  <c r="G20929" i="1"/>
  <c r="G20930" i="1"/>
  <c r="G20931" i="1"/>
  <c r="G20932" i="1"/>
  <c r="G20933" i="1"/>
  <c r="G20911" i="1"/>
  <c r="G20937" i="1"/>
  <c r="G20938" i="1"/>
  <c r="E3" i="41"/>
  <c r="F3" i="41" l="1"/>
  <c r="F5" i="41" l="1"/>
  <c r="F6" i="41"/>
  <c r="F8" i="41"/>
  <c r="F9" i="41"/>
  <c r="F11" i="41"/>
  <c r="F12" i="41"/>
  <c r="F13" i="41"/>
  <c r="F14" i="41"/>
  <c r="F15" i="41"/>
  <c r="F16" i="41"/>
  <c r="F17" i="41"/>
  <c r="F18" i="41"/>
  <c r="F19" i="41"/>
  <c r="F20" i="41"/>
  <c r="F21" i="41"/>
  <c r="F22" i="41"/>
  <c r="F23" i="41"/>
  <c r="F24" i="41"/>
  <c r="F25" i="41"/>
  <c r="F26" i="41"/>
  <c r="F27" i="41"/>
  <c r="F28" i="41"/>
  <c r="F29" i="41"/>
  <c r="F30" i="41"/>
  <c r="F31" i="41"/>
  <c r="F32" i="41"/>
  <c r="F33" i="41"/>
  <c r="F34" i="41"/>
  <c r="F4" i="41"/>
  <c r="G3798" i="2" l="1"/>
  <c r="G3794" i="2"/>
  <c r="G3795" i="2"/>
  <c r="G3796" i="2"/>
  <c r="G3797" i="2"/>
  <c r="H30" i="40"/>
  <c r="H31" i="40"/>
  <c r="H32" i="40"/>
  <c r="H33" i="40"/>
  <c r="H34" i="40"/>
  <c r="H35" i="40"/>
  <c r="H36" i="40"/>
  <c r="H37" i="40"/>
  <c r="H38" i="40"/>
  <c r="H39" i="40"/>
  <c r="H40" i="40"/>
  <c r="H41" i="40"/>
  <c r="H42" i="40"/>
  <c r="H43" i="40"/>
  <c r="H44" i="40"/>
  <c r="H45" i="40"/>
  <c r="H46" i="40"/>
  <c r="H47" i="40"/>
  <c r="H48" i="40"/>
  <c r="H49" i="40"/>
  <c r="H50" i="40"/>
  <c r="H51" i="40"/>
  <c r="H52" i="40"/>
  <c r="E30" i="40"/>
  <c r="F30" i="40" s="1"/>
  <c r="E31" i="40"/>
  <c r="F31" i="40"/>
  <c r="E32" i="40"/>
  <c r="F32" i="40" s="1"/>
  <c r="E33" i="40"/>
  <c r="F33" i="40"/>
  <c r="E34" i="40"/>
  <c r="F34" i="40" s="1"/>
  <c r="E35" i="40"/>
  <c r="F35" i="40"/>
  <c r="E36" i="40"/>
  <c r="F36" i="40" s="1"/>
  <c r="E37" i="40"/>
  <c r="F37" i="40"/>
  <c r="E38" i="40"/>
  <c r="F38" i="40" s="1"/>
  <c r="E39" i="40"/>
  <c r="F39" i="40"/>
  <c r="E40" i="40"/>
  <c r="F40" i="40" s="1"/>
  <c r="E41" i="40"/>
  <c r="F41" i="40"/>
  <c r="E42" i="40"/>
  <c r="F42" i="40" s="1"/>
  <c r="E43" i="40"/>
  <c r="F43" i="40"/>
  <c r="E44" i="40"/>
  <c r="F44" i="40" s="1"/>
  <c r="E45" i="40"/>
  <c r="F45" i="40"/>
  <c r="E46" i="40"/>
  <c r="F46" i="40" s="1"/>
  <c r="E47" i="40"/>
  <c r="F47" i="40"/>
  <c r="E48" i="40"/>
  <c r="F48" i="40" s="1"/>
  <c r="E49" i="40"/>
  <c r="F49" i="40"/>
  <c r="E50" i="40"/>
  <c r="F50" i="40" s="1"/>
  <c r="E51" i="40"/>
  <c r="F51" i="40"/>
  <c r="E52" i="40"/>
  <c r="F52" i="40" s="1"/>
  <c r="D30" i="40"/>
  <c r="D31" i="40"/>
  <c r="D32" i="40"/>
  <c r="D33" i="40"/>
  <c r="D34" i="40"/>
  <c r="D35" i="40"/>
  <c r="D36" i="40"/>
  <c r="D37" i="40"/>
  <c r="D38" i="40"/>
  <c r="D39" i="40"/>
  <c r="D40" i="40"/>
  <c r="D41" i="40"/>
  <c r="D42" i="40"/>
  <c r="D43" i="40"/>
  <c r="D44" i="40"/>
  <c r="D45" i="40"/>
  <c r="D46" i="40"/>
  <c r="D47" i="40"/>
  <c r="D48" i="40"/>
  <c r="D49" i="40"/>
  <c r="D50" i="40"/>
  <c r="D51" i="40"/>
  <c r="D52" i="40"/>
  <c r="H53" i="40"/>
  <c r="F53" i="40"/>
  <c r="E53" i="40"/>
  <c r="D53" i="40"/>
  <c r="C9" i="3" l="1"/>
  <c r="B9" i="3"/>
  <c r="G21159" i="1"/>
  <c r="G20934" i="1"/>
  <c r="G20935" i="1"/>
  <c r="G20936" i="1"/>
  <c r="G20916" i="1"/>
  <c r="G20917" i="1"/>
  <c r="G20918" i="1"/>
  <c r="G20915" i="1"/>
  <c r="G20919" i="1"/>
  <c r="G20920" i="1"/>
  <c r="G20906" i="1"/>
  <c r="G20907" i="1"/>
  <c r="G20908" i="1"/>
  <c r="G20909" i="1"/>
  <c r="G20910" i="1"/>
  <c r="G20901" i="1"/>
  <c r="G20902" i="1"/>
  <c r="G20903" i="1"/>
  <c r="G20904" i="1"/>
  <c r="G20905" i="1"/>
  <c r="G20912" i="1"/>
  <c r="G20900" i="1"/>
  <c r="G20913" i="1"/>
  <c r="G20914" i="1"/>
  <c r="G4073" i="2"/>
  <c r="G20887" i="1"/>
  <c r="G20888" i="1"/>
  <c r="G20889" i="1"/>
  <c r="G20890" i="1"/>
  <c r="G20891" i="1"/>
  <c r="G20892" i="1"/>
  <c r="G20893" i="1"/>
  <c r="G20894" i="1"/>
  <c r="G20895" i="1"/>
  <c r="G20896" i="1"/>
  <c r="G20897" i="1"/>
  <c r="G20898" i="1"/>
  <c r="G20899" i="1"/>
  <c r="G20883" i="1"/>
  <c r="G20884" i="1"/>
  <c r="G20885" i="1"/>
  <c r="G20872" i="1"/>
  <c r="G20873" i="1"/>
  <c r="G20874" i="1"/>
  <c r="G20875" i="1"/>
  <c r="G20876" i="1"/>
  <c r="G20877" i="1"/>
  <c r="G20878" i="1"/>
  <c r="G20879" i="1"/>
  <c r="G20880" i="1"/>
  <c r="G21160" i="1"/>
  <c r="G20886" i="1"/>
  <c r="G20801" i="1"/>
  <c r="G20802" i="1"/>
  <c r="G20803" i="1"/>
  <c r="G20804" i="1"/>
  <c r="G20869" i="1"/>
  <c r="G20805" i="1"/>
  <c r="G20806" i="1"/>
  <c r="G20854" i="1"/>
  <c r="G20855" i="1"/>
  <c r="G20881" i="1"/>
  <c r="G20882" i="1"/>
  <c r="G20853" i="1"/>
  <c r="G20850" i="1"/>
  <c r="G20851" i="1"/>
  <c r="G20852" i="1"/>
  <c r="G20867" i="1"/>
  <c r="G20868" i="1"/>
  <c r="G20870" i="1"/>
  <c r="G20871" i="1"/>
  <c r="G20864" i="1"/>
  <c r="G20865" i="1"/>
  <c r="G20866" i="1"/>
  <c r="G4071" i="2"/>
  <c r="G4070" i="2"/>
  <c r="G20863" i="1"/>
  <c r="G20862" i="1"/>
  <c r="G20856" i="1"/>
  <c r="G20857" i="1"/>
  <c r="G20858" i="1"/>
  <c r="G20859" i="1"/>
  <c r="G20860" i="1"/>
  <c r="G20861" i="1"/>
  <c r="G20845" i="1"/>
  <c r="G20846" i="1"/>
  <c r="G20847" i="1"/>
  <c r="G20848" i="1"/>
  <c r="G20849" i="1"/>
  <c r="G20826" i="1"/>
  <c r="G20827" i="1"/>
  <c r="G20828" i="1"/>
  <c r="G20829" i="1"/>
  <c r="G20830" i="1"/>
  <c r="G20831" i="1"/>
  <c r="G20832" i="1"/>
  <c r="G20833" i="1"/>
  <c r="G20834" i="1"/>
  <c r="G20835" i="1"/>
  <c r="G20836" i="1"/>
  <c r="G20837" i="1"/>
  <c r="G20838" i="1"/>
  <c r="G20839" i="1"/>
  <c r="G20840" i="1"/>
  <c r="G20841" i="1"/>
  <c r="G20842" i="1"/>
  <c r="G20843" i="1"/>
  <c r="G20844" i="1"/>
  <c r="G4063" i="2" l="1"/>
  <c r="G4047" i="2"/>
  <c r="G4046" i="2"/>
  <c r="G4032" i="2"/>
  <c r="G4061" i="2"/>
  <c r="G4060" i="2"/>
  <c r="G4054" i="2"/>
  <c r="G4065" i="2"/>
  <c r="G4062" i="2"/>
  <c r="G4068" i="2"/>
  <c r="G20825" i="1"/>
  <c r="G20708" i="1"/>
  <c r="G20820" i="1"/>
  <c r="G20821" i="1"/>
  <c r="G20822" i="1"/>
  <c r="G20823" i="1"/>
  <c r="G20824" i="1"/>
  <c r="G20807" i="1"/>
  <c r="G20808" i="1"/>
  <c r="G20809" i="1"/>
  <c r="G20810" i="1"/>
  <c r="G20811" i="1"/>
  <c r="G20812" i="1"/>
  <c r="G20813" i="1"/>
  <c r="G20814" i="1"/>
  <c r="G20815" i="1"/>
  <c r="G20816" i="1"/>
  <c r="G20817" i="1"/>
  <c r="G20818" i="1"/>
  <c r="G20819" i="1"/>
  <c r="G20800" i="1"/>
  <c r="G20707" i="1"/>
  <c r="G20702" i="1"/>
  <c r="G20703" i="1"/>
  <c r="G20704" i="1"/>
  <c r="G20705" i="1"/>
  <c r="G20706" i="1"/>
  <c r="G20789" i="1"/>
  <c r="G21158" i="1"/>
  <c r="G21157" i="1"/>
  <c r="G20700" i="1"/>
  <c r="G4053" i="2"/>
  <c r="G4052" i="2"/>
  <c r="G4051" i="2"/>
  <c r="G3972" i="2"/>
  <c r="G3971" i="2"/>
  <c r="G3969" i="2"/>
  <c r="G20173" i="1"/>
  <c r="G20688" i="1"/>
  <c r="G20689" i="1"/>
  <c r="G20690" i="1"/>
  <c r="G20691" i="1"/>
  <c r="G20692" i="1"/>
  <c r="G20693" i="1"/>
  <c r="G20694" i="1"/>
  <c r="G20695" i="1"/>
  <c r="G20696" i="1"/>
  <c r="G20701" i="1" l="1"/>
  <c r="G20697" i="1"/>
  <c r="G20698" i="1"/>
  <c r="G20699" i="1"/>
  <c r="G20684" i="1"/>
  <c r="G20685" i="1"/>
  <c r="G20686" i="1"/>
  <c r="G20687" i="1"/>
  <c r="G20683" i="1"/>
  <c r="G20680" i="1"/>
  <c r="G20681" i="1"/>
  <c r="G20682" i="1"/>
  <c r="G20674" i="1"/>
  <c r="G20677" i="1"/>
  <c r="G20676" i="1"/>
  <c r="G20675" i="1"/>
  <c r="G20679" i="1"/>
  <c r="G20673" i="1"/>
  <c r="G20669" i="1"/>
  <c r="G20670" i="1"/>
  <c r="G20671" i="1"/>
  <c r="G20672" i="1"/>
  <c r="G20652" i="1"/>
  <c r="G20798" i="1"/>
  <c r="G20799" i="1"/>
  <c r="G4050" i="2"/>
  <c r="G4049" i="2"/>
  <c r="G20678" i="1" l="1"/>
  <c r="G4035" i="2"/>
  <c r="G4033" i="2"/>
  <c r="G4034" i="2"/>
  <c r="G3896" i="2"/>
  <c r="G3895" i="2"/>
  <c r="G3886" i="2"/>
  <c r="G3885" i="2"/>
  <c r="G20766" i="1"/>
  <c r="G20797" i="1"/>
  <c r="G20623" i="1"/>
  <c r="G20668" i="1"/>
  <c r="G20658" i="1"/>
  <c r="G20659" i="1"/>
  <c r="G20660" i="1"/>
  <c r="G20661" i="1"/>
  <c r="G20662" i="1"/>
  <c r="G20663" i="1"/>
  <c r="G20664" i="1"/>
  <c r="G20665" i="1"/>
  <c r="G20666" i="1"/>
  <c r="G20667" i="1"/>
  <c r="G20650" i="1"/>
  <c r="G20651" i="1"/>
  <c r="G20653" i="1"/>
  <c r="G20654" i="1"/>
  <c r="G20655" i="1"/>
  <c r="G20656" i="1"/>
  <c r="G20657" i="1"/>
  <c r="G20765" i="1"/>
  <c r="G20764" i="1"/>
  <c r="G20763" i="1"/>
  <c r="G4048" i="2"/>
  <c r="G4030" i="2"/>
  <c r="G4029" i="2"/>
  <c r="G4024" i="2"/>
  <c r="G4019" i="2"/>
  <c r="G3999" i="2"/>
  <c r="G3970" i="2"/>
  <c r="G19273" i="1"/>
  <c r="G20640" i="1" l="1"/>
  <c r="G20633" i="1"/>
  <c r="G20634" i="1"/>
  <c r="G20635" i="1"/>
  <c r="G20762" i="1"/>
  <c r="G20761" i="1"/>
  <c r="G4044" i="2"/>
  <c r="F20796" i="1"/>
  <c r="C8" i="3" s="1"/>
  <c r="G20795" i="1" l="1"/>
  <c r="G20647" i="1" l="1"/>
  <c r="G20648" i="1"/>
  <c r="G20649" i="1"/>
  <c r="G20646" i="1"/>
  <c r="G20641" i="1"/>
  <c r="G20642" i="1"/>
  <c r="G20643" i="1"/>
  <c r="G20644" i="1"/>
  <c r="G20645" i="1"/>
  <c r="G20793" i="1"/>
  <c r="G4045" i="2"/>
  <c r="G20638" i="1"/>
  <c r="G20639" i="1"/>
  <c r="G20636" i="1"/>
  <c r="G20637" i="1"/>
  <c r="G20631" i="1"/>
  <c r="G20632" i="1"/>
  <c r="G20794" i="1"/>
  <c r="G20796" i="1"/>
  <c r="G20614" i="1"/>
  <c r="G20606" i="1" l="1"/>
  <c r="G20627" i="1"/>
  <c r="G20621" i="1"/>
  <c r="G20611" i="1"/>
  <c r="G20610" i="1"/>
  <c r="G20612" i="1"/>
  <c r="G20613" i="1"/>
  <c r="G4036" i="2"/>
  <c r="G20604" i="1"/>
  <c r="G20760" i="1"/>
  <c r="G4043" i="2"/>
  <c r="G3991" i="2"/>
  <c r="G20759" i="1"/>
  <c r="G4042" i="2"/>
  <c r="G4041" i="2"/>
  <c r="G20758" i="1"/>
  <c r="G20628" i="1"/>
  <c r="G20629" i="1"/>
  <c r="G20630" i="1"/>
  <c r="G20625" i="1"/>
  <c r="G20626" i="1"/>
  <c r="G20620" i="1"/>
  <c r="G20619" i="1"/>
  <c r="G20618" i="1"/>
  <c r="G20617" i="1"/>
  <c r="G20622" i="1"/>
  <c r="G20624" i="1"/>
  <c r="G20615" i="1"/>
  <c r="G20616" i="1"/>
  <c r="G20609" i="1"/>
  <c r="G20608" i="1"/>
  <c r="G4039" i="2"/>
  <c r="G4038" i="2"/>
  <c r="G4037" i="2"/>
  <c r="G20605" i="1"/>
  <c r="G20607" i="1"/>
  <c r="G20595" i="1"/>
  <c r="G20596" i="1"/>
  <c r="G20597" i="1"/>
  <c r="G20598" i="1"/>
  <c r="G20599" i="1"/>
  <c r="G20600" i="1"/>
  <c r="G20601" i="1"/>
  <c r="G20602" i="1"/>
  <c r="G20603" i="1"/>
  <c r="G20593" i="1"/>
  <c r="G20594" i="1"/>
  <c r="G20592" i="1"/>
  <c r="G20581" i="1"/>
  <c r="G20582" i="1"/>
  <c r="G20583" i="1"/>
  <c r="G20584" i="1"/>
  <c r="G20585" i="1"/>
  <c r="G20586" i="1"/>
  <c r="G20587" i="1"/>
  <c r="G20588" i="1"/>
  <c r="G20589" i="1"/>
  <c r="G20590" i="1"/>
  <c r="G20591" i="1"/>
  <c r="G20580" i="1"/>
  <c r="G20792" i="1"/>
  <c r="G20791" i="1"/>
  <c r="G20790" i="1"/>
  <c r="G20788" i="1"/>
  <c r="G20579" i="1" l="1"/>
  <c r="G20787" i="1"/>
  <c r="G20757" i="1"/>
  <c r="G4031" i="2" l="1"/>
  <c r="G4028" i="2"/>
  <c r="G4027" i="2"/>
  <c r="G4026" i="2"/>
  <c r="G3983" i="2"/>
  <c r="G3982" i="2"/>
  <c r="G3981" i="2"/>
  <c r="G3980" i="2"/>
  <c r="G3979" i="2"/>
  <c r="G4020" i="2"/>
  <c r="G4018" i="2"/>
  <c r="G4016" i="2"/>
  <c r="G4015" i="2"/>
  <c r="G4006" i="2"/>
  <c r="G3998" i="2"/>
  <c r="G3997" i="2"/>
  <c r="G3996" i="2"/>
  <c r="G4022" i="2"/>
  <c r="G4017" i="2"/>
  <c r="G4021" i="2"/>
  <c r="G20576" i="1"/>
  <c r="G20577" i="1"/>
  <c r="G20578" i="1"/>
  <c r="G20569" i="1"/>
  <c r="G20570" i="1"/>
  <c r="G20571" i="1"/>
  <c r="G20572" i="1"/>
  <c r="G20573" i="1"/>
  <c r="G20574" i="1"/>
  <c r="G20575" i="1"/>
  <c r="G20559" i="1"/>
  <c r="G20780" i="1"/>
  <c r="G20568" i="1"/>
  <c r="G20562" i="1"/>
  <c r="G20546" i="1"/>
  <c r="G20565" i="1"/>
  <c r="G20566" i="1"/>
  <c r="G20567" i="1"/>
  <c r="G20563" i="1"/>
  <c r="G20564" i="1"/>
  <c r="G4025" i="2"/>
  <c r="G20557" i="1"/>
  <c r="G20558" i="1"/>
  <c r="G20560" i="1"/>
  <c r="G20561" i="1"/>
  <c r="G20547" i="1"/>
  <c r="G20548" i="1"/>
  <c r="G20549" i="1"/>
  <c r="G20550" i="1"/>
  <c r="G20551" i="1"/>
  <c r="G20552" i="1"/>
  <c r="G20553" i="1"/>
  <c r="G20554" i="1"/>
  <c r="G20555" i="1"/>
  <c r="G20556" i="1"/>
  <c r="G20543" i="1"/>
  <c r="G20544" i="1"/>
  <c r="G20545" i="1"/>
  <c r="G20533" i="1"/>
  <c r="G20534" i="1"/>
  <c r="G20535" i="1"/>
  <c r="G20536" i="1"/>
  <c r="G20537" i="1"/>
  <c r="G20538" i="1"/>
  <c r="G20539" i="1"/>
  <c r="G20540" i="1"/>
  <c r="G20541" i="1"/>
  <c r="G20542" i="1"/>
  <c r="G20504" i="1" l="1"/>
  <c r="G20531" i="1"/>
  <c r="G20532" i="1"/>
  <c r="G20529" i="1"/>
  <c r="G20530" i="1"/>
  <c r="G20354" i="1"/>
  <c r="G20355" i="1"/>
  <c r="G20356" i="1"/>
  <c r="G20357" i="1"/>
  <c r="G20358" i="1"/>
  <c r="G20359" i="1"/>
  <c r="G20360" i="1"/>
  <c r="G20361" i="1"/>
  <c r="G20786" i="1"/>
  <c r="G20751" i="1"/>
  <c r="G20752" i="1"/>
  <c r="G20753" i="1"/>
  <c r="G20754" i="1"/>
  <c r="G20755" i="1"/>
  <c r="G20756" i="1"/>
  <c r="G20750" i="1" l="1"/>
  <c r="G20785" i="1"/>
  <c r="G20778" i="1"/>
  <c r="G20526" i="1" l="1"/>
  <c r="G20525" i="1"/>
  <c r="G20524" i="1"/>
  <c r="G20523" i="1"/>
  <c r="G20522" i="1"/>
  <c r="E20520" i="1"/>
  <c r="G20520" i="1" s="1"/>
  <c r="E20519" i="1"/>
  <c r="G20519" i="1" s="1"/>
  <c r="E20518" i="1"/>
  <c r="G20518" i="1" s="1"/>
  <c r="G20515" i="1"/>
  <c r="G20516" i="1"/>
  <c r="G20517" i="1"/>
  <c r="G20521" i="1"/>
  <c r="G20527" i="1"/>
  <c r="G20528" i="1"/>
  <c r="G20514" i="1"/>
  <c r="G20783" i="1" l="1"/>
  <c r="G20784" i="1"/>
  <c r="G3933" i="2"/>
  <c r="G3934" i="2"/>
  <c r="G3935" i="2"/>
  <c r="G3936" i="2"/>
  <c r="G3937" i="2"/>
  <c r="G3938" i="2"/>
  <c r="G3939" i="2"/>
  <c r="G3940" i="2"/>
  <c r="G4005" i="2"/>
  <c r="G4004" i="2"/>
  <c r="G4003" i="2"/>
  <c r="G3992" i="2"/>
  <c r="G3978" i="2"/>
  <c r="G3977" i="2"/>
  <c r="G3976" i="2"/>
  <c r="G3975" i="2"/>
  <c r="G3921" i="2"/>
  <c r="G3917" i="2"/>
  <c r="G3916" i="2"/>
  <c r="G3915" i="2"/>
  <c r="G3914" i="2"/>
  <c r="E3913" i="2"/>
  <c r="G3913" i="2" s="1"/>
  <c r="G20275" i="1"/>
  <c r="G20511" i="1"/>
  <c r="G20512" i="1"/>
  <c r="G20513" i="1"/>
  <c r="G20505" i="1"/>
  <c r="G20506" i="1"/>
  <c r="G20507" i="1"/>
  <c r="G20508" i="1"/>
  <c r="G20509" i="1"/>
  <c r="G20444" i="1"/>
  <c r="G4007" i="2"/>
  <c r="G4008" i="2"/>
  <c r="G4009" i="2"/>
  <c r="G4010" i="2"/>
  <c r="G4011" i="2"/>
  <c r="G4012" i="2"/>
  <c r="G4013" i="2"/>
  <c r="G4014" i="2"/>
  <c r="G20749" i="1"/>
  <c r="G20743" i="1"/>
  <c r="G20744" i="1"/>
  <c r="G20745" i="1"/>
  <c r="G20746" i="1"/>
  <c r="G20747" i="1"/>
  <c r="G20748" i="1"/>
  <c r="G3985" i="2"/>
  <c r="G3986" i="2"/>
  <c r="G3987" i="2"/>
  <c r="G3988" i="2"/>
  <c r="G3989" i="2"/>
  <c r="G3990" i="2"/>
  <c r="G20446" i="1"/>
  <c r="G20447" i="1"/>
  <c r="G20448" i="1"/>
  <c r="G20449" i="1"/>
  <c r="G20450" i="1"/>
  <c r="G20432" i="1"/>
  <c r="G20431" i="1"/>
  <c r="G20430" i="1"/>
  <c r="G3920" i="2" l="1"/>
  <c r="G3919" i="2"/>
  <c r="G3904" i="2"/>
  <c r="G3903" i="2"/>
  <c r="G3899" i="2"/>
  <c r="G3898" i="2"/>
  <c r="G3889" i="2"/>
  <c r="G3888" i="2"/>
  <c r="G3878" i="2"/>
  <c r="G3877" i="2"/>
  <c r="G3910" i="2"/>
  <c r="G3884" i="2"/>
  <c r="G3968" i="2"/>
  <c r="G3967" i="2"/>
  <c r="G4002" i="2"/>
  <c r="G3769" i="2"/>
  <c r="G3731" i="2"/>
  <c r="G3995" i="2"/>
  <c r="G3966" i="2"/>
  <c r="G20503" i="1"/>
  <c r="G20510" i="1"/>
  <c r="G20499" i="1"/>
  <c r="G20500" i="1"/>
  <c r="G20501" i="1"/>
  <c r="G20502" i="1"/>
  <c r="G20498" i="1"/>
  <c r="G20494" i="1" l="1"/>
  <c r="G20495" i="1"/>
  <c r="G20496" i="1"/>
  <c r="G20497" i="1"/>
  <c r="G20492" i="1"/>
  <c r="G20493" i="1"/>
  <c r="G20489" i="1"/>
  <c r="G20490" i="1"/>
  <c r="G20491" i="1"/>
  <c r="G19890" i="1"/>
  <c r="G20272" i="1" l="1"/>
  <c r="G20782" i="1"/>
  <c r="G20781" i="1"/>
  <c r="G3965" i="2" l="1"/>
  <c r="G3964" i="2"/>
  <c r="G3929" i="2"/>
  <c r="G3908" i="2"/>
  <c r="G3949" i="2"/>
  <c r="G3950" i="2"/>
  <c r="G3951" i="2"/>
  <c r="G3952" i="2"/>
  <c r="G3953" i="2"/>
  <c r="G3954" i="2"/>
  <c r="G20722" i="1"/>
  <c r="G20721" i="1"/>
  <c r="G20717" i="1"/>
  <c r="G20718" i="1"/>
  <c r="G20719" i="1"/>
  <c r="G20720" i="1"/>
  <c r="G3942" i="2"/>
  <c r="G3943" i="2"/>
  <c r="G3944" i="2"/>
  <c r="G3945" i="2"/>
  <c r="G3946" i="2"/>
  <c r="G3947" i="2"/>
  <c r="G20710" i="1"/>
  <c r="G20711" i="1"/>
  <c r="G20712" i="1"/>
  <c r="G20713" i="1"/>
  <c r="G20714" i="1"/>
  <c r="G20715" i="1"/>
  <c r="G3957" i="2"/>
  <c r="G3958" i="2"/>
  <c r="G3959" i="2"/>
  <c r="G3960" i="2"/>
  <c r="G3961" i="2"/>
  <c r="G3962" i="2"/>
  <c r="G3963" i="2"/>
  <c r="G20734" i="1"/>
  <c r="G20728" i="1"/>
  <c r="G20731" i="1"/>
  <c r="G20733" i="1"/>
  <c r="G20732" i="1"/>
  <c r="G20729" i="1"/>
  <c r="G20730" i="1"/>
  <c r="G3931" i="2"/>
  <c r="G20351" i="1"/>
  <c r="G20742" i="1" l="1"/>
  <c r="G20741" i="1"/>
  <c r="G20779" i="1"/>
  <c r="G20777" i="1"/>
  <c r="G20776" i="1"/>
  <c r="G20775" i="1"/>
  <c r="G20774" i="1"/>
  <c r="G3993" i="2" l="1"/>
  <c r="G4001" i="2"/>
  <c r="G4000" i="2"/>
  <c r="G3994" i="2"/>
  <c r="G3984" i="2"/>
  <c r="G3974" i="2"/>
  <c r="G3928" i="2"/>
  <c r="G3927" i="2"/>
  <c r="G3911" i="2"/>
  <c r="G3912" i="2"/>
  <c r="G3918" i="2"/>
  <c r="G3922" i="2"/>
  <c r="G3923" i="2"/>
  <c r="G3924" i="2"/>
  <c r="G3925" i="2"/>
  <c r="G3926" i="2"/>
  <c r="G3909" i="2"/>
  <c r="G3883" i="2"/>
  <c r="G3858" i="2"/>
  <c r="G3857" i="2"/>
  <c r="G20488" i="1" l="1"/>
  <c r="G20487" i="1"/>
  <c r="G20486" i="1"/>
  <c r="G20485" i="1"/>
  <c r="G20471" i="1"/>
  <c r="G20484" i="1"/>
  <c r="G20475" i="1"/>
  <c r="G20476" i="1"/>
  <c r="G20477" i="1"/>
  <c r="G20478" i="1"/>
  <c r="G20479" i="1"/>
  <c r="G20480" i="1"/>
  <c r="G20481" i="1"/>
  <c r="G20482" i="1"/>
  <c r="G20483" i="1"/>
  <c r="G19276" i="1"/>
  <c r="G19275" i="1"/>
  <c r="G20466" i="1"/>
  <c r="G20467" i="1"/>
  <c r="G20474" i="1"/>
  <c r="G20470" i="1"/>
  <c r="G20472" i="1"/>
  <c r="G20473" i="1"/>
  <c r="G19996" i="1"/>
  <c r="G20740" i="1" l="1"/>
  <c r="E20738" i="1"/>
  <c r="G20738" i="1" s="1"/>
  <c r="E20736" i="1"/>
  <c r="G20736" i="1" s="1"/>
  <c r="E20737" i="1"/>
  <c r="G20737" i="1" s="1"/>
  <c r="G20469" i="1"/>
  <c r="G20468" i="1"/>
  <c r="G20422" i="1"/>
  <c r="G20423" i="1"/>
  <c r="G20451" i="1"/>
  <c r="G20452" i="1"/>
  <c r="G20453" i="1"/>
  <c r="G20454" i="1"/>
  <c r="G20455" i="1"/>
  <c r="G20456" i="1"/>
  <c r="G20457" i="1"/>
  <c r="G20458" i="1"/>
  <c r="G20459" i="1"/>
  <c r="G20460" i="1"/>
  <c r="G20461" i="1"/>
  <c r="G20462" i="1"/>
  <c r="G20463" i="1"/>
  <c r="G20464" i="1"/>
  <c r="G20443" i="1"/>
  <c r="G20445" i="1"/>
  <c r="G20465" i="1"/>
  <c r="G20442" i="1"/>
  <c r="G20433" i="1"/>
  <c r="G20434" i="1"/>
  <c r="G20435" i="1"/>
  <c r="G20436" i="1"/>
  <c r="G20437" i="1"/>
  <c r="G20438" i="1"/>
  <c r="G20439" i="1"/>
  <c r="G20440" i="1"/>
  <c r="G20441" i="1"/>
  <c r="G20772" i="1"/>
  <c r="E20739" i="1" l="1"/>
  <c r="C7" i="3"/>
  <c r="G18" i="3"/>
  <c r="G19635" i="1"/>
  <c r="G20739" i="1" l="1"/>
  <c r="B8" i="3"/>
  <c r="G19927" i="1"/>
  <c r="G20769" i="1"/>
  <c r="G3973" i="2" l="1"/>
  <c r="G19596" i="1"/>
  <c r="G19933" i="1"/>
  <c r="G20384" i="1"/>
  <c r="G20385" i="1"/>
  <c r="G20425" i="1"/>
  <c r="G20426" i="1"/>
  <c r="G20427" i="1"/>
  <c r="G20428" i="1"/>
  <c r="G20429" i="1"/>
  <c r="G20412" i="1"/>
  <c r="G20413" i="1"/>
  <c r="G20414" i="1"/>
  <c r="G20415" i="1"/>
  <c r="G20416" i="1"/>
  <c r="G20417" i="1"/>
  <c r="G20418" i="1"/>
  <c r="G20419" i="1"/>
  <c r="G20420" i="1"/>
  <c r="G20421" i="1"/>
  <c r="G20424" i="1"/>
  <c r="G20403" i="1"/>
  <c r="G20404" i="1"/>
  <c r="G20405" i="1"/>
  <c r="G20406" i="1"/>
  <c r="G20407" i="1"/>
  <c r="G20408" i="1"/>
  <c r="G20409" i="1"/>
  <c r="G20410" i="1"/>
  <c r="G20411" i="1"/>
  <c r="G20773" i="1" l="1"/>
  <c r="G20392" i="1"/>
  <c r="G20735" i="1"/>
  <c r="G20394" i="1" l="1"/>
  <c r="G20395" i="1"/>
  <c r="G20396" i="1"/>
  <c r="G20397" i="1"/>
  <c r="G20398" i="1"/>
  <c r="G20399" i="1"/>
  <c r="G20400" i="1"/>
  <c r="G20401" i="1"/>
  <c r="G20402" i="1"/>
  <c r="G20386" i="1"/>
  <c r="G20387" i="1"/>
  <c r="G20388" i="1"/>
  <c r="G20389" i="1"/>
  <c r="G20390" i="1"/>
  <c r="G20391" i="1"/>
  <c r="G20393" i="1"/>
  <c r="G20383" i="1"/>
  <c r="G20382" i="1"/>
  <c r="G20770" i="1"/>
  <c r="G20771" i="1"/>
  <c r="G3955" i="2"/>
  <c r="G3956" i="2"/>
  <c r="G20726" i="1"/>
  <c r="G20725" i="1"/>
  <c r="G20724" i="1"/>
  <c r="G20716" i="1"/>
  <c r="G20723" i="1"/>
  <c r="G20727" i="1"/>
  <c r="G3941" i="2"/>
  <c r="G3948" i="2"/>
  <c r="G20709" i="1"/>
  <c r="G3932" i="2"/>
  <c r="G3930" i="2"/>
  <c r="G20381" i="1"/>
  <c r="G20380" i="1"/>
  <c r="G20363" i="1"/>
  <c r="G20364" i="1"/>
  <c r="G20365" i="1"/>
  <c r="G20366" i="1"/>
  <c r="G20367" i="1"/>
  <c r="G20368" i="1"/>
  <c r="G20369" i="1"/>
  <c r="G20370" i="1"/>
  <c r="G20371" i="1"/>
  <c r="G20372" i="1"/>
  <c r="G20373" i="1"/>
  <c r="G20374" i="1"/>
  <c r="G20375" i="1"/>
  <c r="G20376" i="1"/>
  <c r="G20377" i="1"/>
  <c r="G20378" i="1"/>
  <c r="G20379" i="1"/>
  <c r="G20350" i="1"/>
  <c r="G20352" i="1"/>
  <c r="G20353" i="1"/>
  <c r="G20362" i="1"/>
  <c r="G20336" i="1"/>
  <c r="G20337" i="1"/>
  <c r="G20338" i="1"/>
  <c r="G20339" i="1"/>
  <c r="G20340" i="1"/>
  <c r="G20341" i="1"/>
  <c r="G20342" i="1"/>
  <c r="G20343" i="1"/>
  <c r="G20344" i="1"/>
  <c r="G20345" i="1"/>
  <c r="G20346" i="1"/>
  <c r="G20347" i="1"/>
  <c r="G20348" i="1"/>
  <c r="G20349" i="1"/>
  <c r="G20331" i="1"/>
  <c r="G20332" i="1"/>
  <c r="G20333" i="1"/>
  <c r="G20334" i="1"/>
  <c r="G20335" i="1"/>
  <c r="G3907" i="2"/>
  <c r="G3906" i="2"/>
  <c r="G3905" i="2"/>
  <c r="G3902" i="2"/>
  <c r="G3901" i="2"/>
  <c r="G3897" i="2"/>
  <c r="G20281" i="1"/>
  <c r="G20280" i="1"/>
  <c r="G20279" i="1"/>
  <c r="G20278" i="1"/>
  <c r="G20330" i="1"/>
  <c r="G20326" i="1"/>
  <c r="G20327" i="1"/>
  <c r="G20328" i="1"/>
  <c r="G20329" i="1"/>
  <c r="B7" i="3"/>
  <c r="G20254" i="1"/>
  <c r="G20323" i="1"/>
  <c r="G20324" i="1"/>
  <c r="G20325" i="1"/>
  <c r="G20316" i="1"/>
  <c r="G20317" i="1"/>
  <c r="G20318" i="1"/>
  <c r="G20319" i="1"/>
  <c r="G20320" i="1"/>
  <c r="G20321" i="1"/>
  <c r="G20322" i="1"/>
  <c r="G20313" i="1"/>
  <c r="G20314" i="1"/>
  <c r="G20315" i="1"/>
  <c r="G20302" i="1"/>
  <c r="G20303" i="1"/>
  <c r="G20304" i="1"/>
  <c r="G20305" i="1"/>
  <c r="G20306" i="1"/>
  <c r="G20307" i="1"/>
  <c r="G20308" i="1"/>
  <c r="G20309" i="1"/>
  <c r="G20310" i="1"/>
  <c r="G20311" i="1"/>
  <c r="G20312" i="1"/>
  <c r="G20277" i="1"/>
  <c r="G20282" i="1"/>
  <c r="G20283" i="1"/>
  <c r="G20284" i="1"/>
  <c r="G20285" i="1"/>
  <c r="G20286" i="1"/>
  <c r="G20287" i="1"/>
  <c r="G20288" i="1"/>
  <c r="G20289" i="1"/>
  <c r="G20290" i="1"/>
  <c r="G20291" i="1"/>
  <c r="G20292" i="1"/>
  <c r="G20293" i="1"/>
  <c r="G20294" i="1"/>
  <c r="G20295" i="1"/>
  <c r="G20296" i="1"/>
  <c r="G20297" i="1"/>
  <c r="G20298" i="1"/>
  <c r="G20299" i="1"/>
  <c r="G20300" i="1"/>
  <c r="G20301" i="1"/>
  <c r="G20253" i="1"/>
  <c r="G20252" i="1" l="1"/>
  <c r="G20248" i="1"/>
  <c r="G20249" i="1"/>
  <c r="G20250" i="1"/>
  <c r="G20251" i="1"/>
  <c r="G20246" i="1"/>
  <c r="G20247" i="1"/>
  <c r="G20243" i="1"/>
  <c r="G20244" i="1"/>
  <c r="G20245" i="1"/>
  <c r="G20768" i="1"/>
  <c r="G20767" i="1" l="1"/>
  <c r="H2" i="40"/>
  <c r="I2" i="40" s="1"/>
  <c r="J2" i="40" s="1"/>
  <c r="D2" i="40"/>
  <c r="E2" i="40" s="1"/>
  <c r="G3894" i="2"/>
  <c r="G3893" i="2"/>
  <c r="G3892" i="2"/>
  <c r="G3882" i="2"/>
  <c r="G3881" i="2"/>
  <c r="G3880" i="2"/>
  <c r="G3879" i="2"/>
  <c r="G3875" i="2"/>
  <c r="G3874" i="2"/>
  <c r="G3856" i="2"/>
  <c r="G3848" i="2"/>
  <c r="G20155" i="1" l="1"/>
  <c r="G20147" i="1"/>
  <c r="G20148" i="1"/>
  <c r="G20149" i="1"/>
  <c r="G20150" i="1"/>
  <c r="G20151" i="1"/>
  <c r="G20152" i="1"/>
  <c r="G20153" i="1"/>
  <c r="G20154" i="1"/>
  <c r="G20242" i="1"/>
  <c r="G20241" i="1"/>
  <c r="G20276" i="1"/>
  <c r="G20229" i="1"/>
  <c r="G20240" i="1"/>
  <c r="G3900" i="2"/>
  <c r="G20239" i="1"/>
  <c r="G20238" i="1"/>
  <c r="G20235" i="1"/>
  <c r="G20236" i="1"/>
  <c r="G20237" i="1"/>
  <c r="G20230" i="1"/>
  <c r="G20231" i="1"/>
  <c r="G20232" i="1"/>
  <c r="G20233" i="1"/>
  <c r="G20234" i="1"/>
  <c r="G3891" i="2"/>
  <c r="G20228" i="1"/>
  <c r="G20212" i="1"/>
  <c r="G20213" i="1"/>
  <c r="G20214" i="1"/>
  <c r="G20215" i="1"/>
  <c r="G20216" i="1"/>
  <c r="G20217" i="1"/>
  <c r="G20218" i="1"/>
  <c r="G20219" i="1"/>
  <c r="G20220" i="1"/>
  <c r="G20221" i="1"/>
  <c r="G20222" i="1"/>
  <c r="G20223" i="1"/>
  <c r="G20224" i="1"/>
  <c r="G20225" i="1"/>
  <c r="G20226" i="1"/>
  <c r="G20227" i="1"/>
  <c r="G20206" i="1"/>
  <c r="G20207" i="1"/>
  <c r="G20208" i="1"/>
  <c r="G20209" i="1"/>
  <c r="G20210" i="1"/>
  <c r="G20211" i="1"/>
  <c r="G20274" i="1"/>
  <c r="G20200" i="1"/>
  <c r="G20273" i="1"/>
  <c r="G3890" i="2"/>
  <c r="G3847" i="2"/>
  <c r="G3873" i="2"/>
  <c r="G3860" i="2"/>
  <c r="G3876" i="2"/>
  <c r="G3854" i="2"/>
  <c r="G3784" i="2"/>
  <c r="G3862" i="2" l="1"/>
  <c r="G3863" i="2"/>
  <c r="G3864" i="2"/>
  <c r="G3865" i="2"/>
  <c r="G3866" i="2"/>
  <c r="G3867" i="2"/>
  <c r="G3868" i="2"/>
  <c r="G3869" i="2"/>
  <c r="F3870" i="2"/>
  <c r="G3870" i="2" s="1"/>
  <c r="G3840" i="2"/>
  <c r="G3839" i="2"/>
  <c r="G3838" i="2"/>
  <c r="G3837" i="2"/>
  <c r="G3887" i="2"/>
  <c r="G3872" i="2"/>
  <c r="G20205" i="1"/>
  <c r="G20194" i="1"/>
  <c r="G20201" i="1"/>
  <c r="G20202" i="1"/>
  <c r="G20203" i="1"/>
  <c r="G20204" i="1"/>
  <c r="G3871" i="2"/>
  <c r="G20197" i="1"/>
  <c r="G20198" i="1"/>
  <c r="G20199" i="1"/>
  <c r="G3861" i="2"/>
  <c r="G20195" i="1"/>
  <c r="G20196" i="1"/>
  <c r="G20180" i="1"/>
  <c r="G20181" i="1"/>
  <c r="G20182" i="1"/>
  <c r="G20183" i="1"/>
  <c r="G20184" i="1"/>
  <c r="G20185" i="1"/>
  <c r="G20186" i="1"/>
  <c r="G20187" i="1"/>
  <c r="G20188" i="1"/>
  <c r="G20189" i="1"/>
  <c r="G20190" i="1"/>
  <c r="G20191" i="1"/>
  <c r="G20192" i="1"/>
  <c r="G20193" i="1"/>
  <c r="G20170" i="1"/>
  <c r="G20171" i="1"/>
  <c r="G20172" i="1"/>
  <c r="G20174" i="1"/>
  <c r="G20175" i="1"/>
  <c r="G20176" i="1"/>
  <c r="G20177" i="1"/>
  <c r="G20178" i="1"/>
  <c r="G20179" i="1"/>
  <c r="G20271" i="1"/>
  <c r="G3836" i="2"/>
  <c r="G3834" i="2"/>
  <c r="G3833" i="2"/>
  <c r="G3832" i="2"/>
  <c r="G3831" i="2"/>
  <c r="G3830" i="2"/>
  <c r="G3835" i="2"/>
  <c r="G3829" i="2"/>
  <c r="G3809" i="2"/>
  <c r="G3806" i="2"/>
  <c r="G3807" i="2"/>
  <c r="G3808" i="2"/>
  <c r="G20158" i="1" l="1"/>
  <c r="G20159" i="1"/>
  <c r="G20160" i="1"/>
  <c r="G20161" i="1"/>
  <c r="G20162" i="1"/>
  <c r="G20163" i="1"/>
  <c r="G20164" i="1"/>
  <c r="G20165" i="1"/>
  <c r="G20166" i="1"/>
  <c r="G20167" i="1"/>
  <c r="G20168" i="1"/>
  <c r="G20169" i="1"/>
  <c r="G20146" i="1"/>
  <c r="G20156" i="1"/>
  <c r="G20157" i="1"/>
  <c r="G20138" i="1"/>
  <c r="G20139" i="1"/>
  <c r="G20140" i="1"/>
  <c r="G20141" i="1"/>
  <c r="G20142" i="1"/>
  <c r="G20143" i="1"/>
  <c r="G20144" i="1"/>
  <c r="G20145" i="1"/>
  <c r="G20137" i="1"/>
  <c r="G20132" i="1"/>
  <c r="G20133" i="1"/>
  <c r="G20134" i="1"/>
  <c r="G20135" i="1"/>
  <c r="G20136" i="1"/>
  <c r="G20131" i="1"/>
  <c r="G20124" i="1"/>
  <c r="G20125" i="1"/>
  <c r="G20126" i="1"/>
  <c r="G20127" i="1"/>
  <c r="G20128" i="1"/>
  <c r="G20129" i="1"/>
  <c r="G20130" i="1"/>
  <c r="G3850" i="2"/>
  <c r="G3859" i="2"/>
  <c r="G3828" i="2"/>
  <c r="G3855" i="2"/>
  <c r="G3853" i="2"/>
  <c r="G3852" i="2"/>
  <c r="G3851" i="2"/>
  <c r="G3849" i="2"/>
  <c r="G20270" i="1"/>
  <c r="L4" i="33"/>
  <c r="D4" i="33"/>
  <c r="L5" i="33"/>
  <c r="D5" i="33"/>
  <c r="K33" i="33"/>
  <c r="G3805" i="2"/>
  <c r="J28" i="31"/>
  <c r="I28" i="31"/>
  <c r="N169" i="28"/>
  <c r="I169" i="28"/>
  <c r="H28" i="31" s="1"/>
  <c r="D169" i="28"/>
  <c r="E20" i="31"/>
  <c r="P5" i="31"/>
  <c r="B25" i="3" s="1"/>
  <c r="P11" i="31"/>
  <c r="C26" i="3" s="1"/>
  <c r="P10" i="31"/>
  <c r="B26" i="3" s="1"/>
  <c r="P6" i="31"/>
  <c r="C25" i="3" s="1"/>
  <c r="G20123" i="1"/>
  <c r="G20269" i="1"/>
  <c r="G20264" i="1"/>
  <c r="G20121" i="1"/>
  <c r="G20122" i="1"/>
  <c r="G20114" i="1"/>
  <c r="G20115" i="1"/>
  <c r="G20106" i="1"/>
  <c r="G20107" i="1"/>
  <c r="G20108" i="1"/>
  <c r="G20109" i="1"/>
  <c r="G20110" i="1"/>
  <c r="G20111" i="1"/>
  <c r="G20112" i="1"/>
  <c r="G20113" i="1"/>
  <c r="G20105" i="1"/>
  <c r="G20120" i="1"/>
  <c r="G20119" i="1"/>
  <c r="G20117" i="1" l="1"/>
  <c r="G19968" i="1"/>
  <c r="G19833" i="1"/>
  <c r="G20118" i="1"/>
  <c r="G20116" i="1"/>
  <c r="G20104" i="1"/>
  <c r="D11" i="40"/>
  <c r="G3811" i="2" l="1"/>
  <c r="G3846" i="2"/>
  <c r="G3845" i="2"/>
  <c r="G3843" i="2"/>
  <c r="G3810" i="2"/>
  <c r="G20097" i="1"/>
  <c r="G20098" i="1"/>
  <c r="G20099" i="1"/>
  <c r="G20100" i="1"/>
  <c r="G20101" i="1"/>
  <c r="G20102" i="1"/>
  <c r="G20103" i="1"/>
  <c r="G20263" i="1"/>
  <c r="G20262" i="1"/>
  <c r="G20261" i="1"/>
  <c r="G3827" i="2"/>
  <c r="G3804" i="2"/>
  <c r="G20083" i="1" l="1"/>
  <c r="G20096" i="1"/>
  <c r="G20094" i="1"/>
  <c r="G20095" i="1"/>
  <c r="G20268" i="1"/>
  <c r="G20093" i="1"/>
  <c r="G20087" i="1"/>
  <c r="G20088" i="1"/>
  <c r="G20089" i="1"/>
  <c r="G20090" i="1"/>
  <c r="G20091" i="1"/>
  <c r="G20092" i="1"/>
  <c r="G20085" i="1"/>
  <c r="G20086" i="1"/>
  <c r="G20084" i="1"/>
  <c r="G20082" i="1"/>
  <c r="G20079" i="1"/>
  <c r="G20080" i="1"/>
  <c r="G20081" i="1"/>
  <c r="G20073" i="1" l="1"/>
  <c r="G20074" i="1"/>
  <c r="G20075" i="1"/>
  <c r="G20076" i="1"/>
  <c r="G20077" i="1"/>
  <c r="G20078" i="1"/>
  <c r="G19958" i="1"/>
  <c r="G20072" i="1"/>
  <c r="G20055" i="1"/>
  <c r="G20056" i="1"/>
  <c r="G19784" i="1" l="1"/>
  <c r="G3822" i="2"/>
  <c r="G3823" i="2"/>
  <c r="G3824" i="2"/>
  <c r="G3825" i="2"/>
  <c r="G20044" i="1"/>
  <c r="G20041" i="1"/>
  <c r="G20042" i="1"/>
  <c r="G20043" i="1"/>
  <c r="G3844" i="2"/>
  <c r="G3842" i="2"/>
  <c r="G3841" i="2"/>
  <c r="G3826" i="2"/>
  <c r="G20071" i="1" l="1"/>
  <c r="G20068" i="1"/>
  <c r="G20067" i="1" l="1"/>
  <c r="G20070" i="1"/>
  <c r="G20062" i="1"/>
  <c r="G19957" i="1"/>
  <c r="G20063" i="1"/>
  <c r="G20064" i="1"/>
  <c r="G20065" i="1"/>
  <c r="G20066" i="1"/>
  <c r="G20069" i="1"/>
  <c r="G20061" i="1"/>
  <c r="G20060" i="1"/>
  <c r="G20057" i="1"/>
  <c r="G20058" i="1"/>
  <c r="G20059" i="1"/>
  <c r="G20034" i="1"/>
  <c r="G20035" i="1"/>
  <c r="G20036" i="1"/>
  <c r="G20037" i="1"/>
  <c r="G20038" i="1"/>
  <c r="G20039" i="1"/>
  <c r="G20040" i="1"/>
  <c r="G20045" i="1"/>
  <c r="G20046" i="1"/>
  <c r="G20047" i="1"/>
  <c r="G20048" i="1"/>
  <c r="G20049" i="1"/>
  <c r="G20050" i="1"/>
  <c r="G20051" i="1"/>
  <c r="G20052" i="1"/>
  <c r="G20053" i="1"/>
  <c r="G20054" i="1"/>
  <c r="G20259" i="1"/>
  <c r="G20019" i="1"/>
  <c r="G20020" i="1"/>
  <c r="G20021" i="1"/>
  <c r="G20022" i="1"/>
  <c r="G20023" i="1"/>
  <c r="G20024" i="1"/>
  <c r="G20025" i="1"/>
  <c r="G20026" i="1"/>
  <c r="G20027" i="1"/>
  <c r="G20028" i="1"/>
  <c r="G20029" i="1"/>
  <c r="G20030" i="1"/>
  <c r="G20031" i="1"/>
  <c r="G20032" i="1"/>
  <c r="G20033" i="1"/>
  <c r="G20256" i="1"/>
  <c r="G20257" i="1"/>
  <c r="G20258" i="1"/>
  <c r="G20255" i="1"/>
  <c r="G19908" i="1"/>
  <c r="G20260" i="1"/>
  <c r="G19956" i="1" l="1"/>
  <c r="G19999" i="1" l="1"/>
  <c r="G20000" i="1"/>
  <c r="G20001" i="1"/>
  <c r="G20002" i="1"/>
  <c r="G20003" i="1"/>
  <c r="G20267" i="1"/>
  <c r="G19955" i="1"/>
  <c r="G3815" i="2"/>
  <c r="G3816" i="2"/>
  <c r="G3817" i="2"/>
  <c r="G3818" i="2"/>
  <c r="G3819" i="2"/>
  <c r="G3820" i="2"/>
  <c r="G3814" i="2"/>
  <c r="G3821" i="2"/>
  <c r="G3813" i="2"/>
  <c r="G3812" i="2"/>
  <c r="G20016" i="1"/>
  <c r="G20017" i="1"/>
  <c r="G20018" i="1"/>
  <c r="G19997" i="1"/>
  <c r="G20004" i="1"/>
  <c r="G20005" i="1"/>
  <c r="G19951" i="1"/>
  <c r="G19952" i="1"/>
  <c r="G20006" i="1"/>
  <c r="G20007" i="1"/>
  <c r="G20008" i="1"/>
  <c r="G20009" i="1"/>
  <c r="G19953" i="1"/>
  <c r="G20010" i="1"/>
  <c r="G19954" i="1"/>
  <c r="G20011" i="1"/>
  <c r="G20012" i="1"/>
  <c r="G20013" i="1"/>
  <c r="G20014" i="1"/>
  <c r="G20015" i="1"/>
  <c r="G19998" i="1"/>
  <c r="G19988" i="1"/>
  <c r="G19989" i="1"/>
  <c r="G19994" i="1"/>
  <c r="G19995" i="1"/>
  <c r="G19993" i="1"/>
  <c r="G19949" i="1"/>
  <c r="G19950" i="1"/>
  <c r="G19986" i="1"/>
  <c r="G19935" i="1"/>
  <c r="G19936" i="1"/>
  <c r="G19937" i="1"/>
  <c r="G19938" i="1"/>
  <c r="G20266" i="1" l="1"/>
  <c r="G20265" i="1"/>
  <c r="G3787" i="2"/>
  <c r="G3803" i="2"/>
  <c r="G3802" i="2"/>
  <c r="G3801" i="2"/>
  <c r="G3786" i="2"/>
  <c r="G19946" i="1"/>
  <c r="G19630" i="1" l="1"/>
  <c r="G19930" i="1"/>
  <c r="G19925" i="1"/>
  <c r="G19984" i="1"/>
  <c r="G19985" i="1"/>
  <c r="G19964" i="1" l="1"/>
  <c r="G19945" i="1"/>
  <c r="G19944" i="1"/>
  <c r="G19947" i="1"/>
  <c r="G19948" i="1"/>
  <c r="G19990" i="1"/>
  <c r="G19991" i="1"/>
  <c r="G19992" i="1"/>
  <c r="G19983" i="1"/>
  <c r="G19987" i="1"/>
  <c r="G19981" i="1"/>
  <c r="G19982" i="1"/>
  <c r="G19943" i="1"/>
  <c r="G19969" i="1"/>
  <c r="G19942" i="1"/>
  <c r="G19970" i="1"/>
  <c r="G19971" i="1"/>
  <c r="G19972" i="1"/>
  <c r="G19973" i="1"/>
  <c r="G19974" i="1"/>
  <c r="G19975" i="1"/>
  <c r="G19976" i="1"/>
  <c r="G19977" i="1"/>
  <c r="G19978" i="1"/>
  <c r="G19979" i="1"/>
  <c r="G19980" i="1"/>
  <c r="G19939" i="1"/>
  <c r="G19966" i="1"/>
  <c r="G19967" i="1"/>
  <c r="G19940" i="1"/>
  <c r="G19941" i="1"/>
  <c r="G19889" i="1"/>
  <c r="G19888" i="1"/>
  <c r="B19" i="3"/>
  <c r="E4" i="31" s="1"/>
  <c r="C18" i="3"/>
  <c r="C17" i="3"/>
  <c r="C16" i="3"/>
  <c r="C15" i="3"/>
  <c r="C14" i="3"/>
  <c r="C13" i="3"/>
  <c r="C12" i="3"/>
  <c r="C11" i="3"/>
  <c r="C10" i="3"/>
  <c r="G19965" i="1"/>
  <c r="B28" i="3" l="1"/>
  <c r="C19" i="3"/>
  <c r="G3735" i="2"/>
  <c r="G19962" i="1"/>
  <c r="G19963" i="1"/>
  <c r="G19934" i="1"/>
  <c r="G19959" i="1"/>
  <c r="G19960" i="1"/>
  <c r="G19961" i="1"/>
  <c r="G19891" i="1"/>
  <c r="G19892" i="1"/>
  <c r="G19893" i="1"/>
  <c r="G19887" i="1"/>
  <c r="G19868" i="1"/>
  <c r="G19849" i="1"/>
  <c r="G3800" i="2"/>
  <c r="G3799" i="2"/>
  <c r="G19886" i="1"/>
  <c r="G19885" i="1"/>
  <c r="G19856" i="1"/>
  <c r="G19872" i="1"/>
  <c r="G19873" i="1"/>
  <c r="G19884" i="1"/>
  <c r="G19878" i="1"/>
  <c r="G19879" i="1"/>
  <c r="G19880" i="1"/>
  <c r="G19881" i="1"/>
  <c r="G19882" i="1"/>
  <c r="G19883" i="1"/>
  <c r="G19874" i="1"/>
  <c r="G19875" i="1"/>
  <c r="G19876" i="1"/>
  <c r="G19877" i="1"/>
  <c r="G19907" i="1"/>
  <c r="G19906" i="1"/>
  <c r="E19821" i="1"/>
  <c r="G19821" i="1" s="1"/>
  <c r="E19820" i="1"/>
  <c r="G19867" i="1"/>
  <c r="G19869" i="1"/>
  <c r="G19870" i="1"/>
  <c r="G19871" i="1"/>
  <c r="G19866" i="1"/>
  <c r="G19865" i="1"/>
  <c r="G19862" i="1"/>
  <c r="G19863" i="1"/>
  <c r="G19864" i="1"/>
  <c r="G19859" i="1"/>
  <c r="G19860" i="1"/>
  <c r="G19861" i="1"/>
  <c r="G19857" i="1"/>
  <c r="G19858" i="1"/>
  <c r="G19855" i="1"/>
  <c r="G3791" i="2"/>
  <c r="G3792" i="2"/>
  <c r="G3793" i="2"/>
  <c r="G19854" i="1"/>
  <c r="G19853" i="1"/>
  <c r="G19852" i="1"/>
  <c r="G19851" i="1"/>
  <c r="G19850" i="1"/>
  <c r="G19844" i="1"/>
  <c r="G19845" i="1"/>
  <c r="G19846" i="1"/>
  <c r="G19847" i="1"/>
  <c r="G19848" i="1"/>
  <c r="G3790" i="2"/>
  <c r="G3789" i="2"/>
  <c r="G3788" i="2"/>
  <c r="G19820" i="1" l="1"/>
  <c r="F18" i="3"/>
  <c r="C21" i="3"/>
  <c r="E5" i="31"/>
  <c r="E6" i="31" s="1"/>
  <c r="E11" i="31" s="1"/>
  <c r="E22" i="31" s="1"/>
  <c r="C28" i="3"/>
  <c r="C30" i="3" s="1"/>
  <c r="G19932" i="1"/>
  <c r="G3785" i="2"/>
  <c r="G19843" i="1"/>
  <c r="G19841" i="1"/>
  <c r="G19842" i="1"/>
  <c r="D27" i="31" l="1"/>
  <c r="D29" i="31" s="1"/>
  <c r="C27" i="31"/>
  <c r="C29" i="31" s="1"/>
  <c r="E27" i="31"/>
  <c r="E29" i="31" s="1"/>
  <c r="G19931" i="1"/>
  <c r="G19929" i="1"/>
  <c r="G19928" i="1"/>
  <c r="G19926" i="1" l="1"/>
  <c r="G19924" i="1"/>
  <c r="G19832" i="1" l="1"/>
  <c r="G19839" i="1"/>
  <c r="G19838" i="1"/>
  <c r="G19840" i="1"/>
  <c r="G19834" i="1"/>
  <c r="G19835" i="1"/>
  <c r="G19836" i="1"/>
  <c r="G19837" i="1"/>
  <c r="G19830" i="1"/>
  <c r="G19831" i="1"/>
  <c r="G19822" i="1"/>
  <c r="G19823" i="1"/>
  <c r="G19824" i="1"/>
  <c r="G19825" i="1"/>
  <c r="G19826" i="1"/>
  <c r="G19827" i="1"/>
  <c r="G19828" i="1"/>
  <c r="G19829" i="1"/>
  <c r="G19921" i="1"/>
  <c r="G19920" i="1"/>
  <c r="G19923" i="1" l="1"/>
  <c r="H3" i="40"/>
  <c r="I3" i="40" s="1"/>
  <c r="J3" i="40" s="1"/>
  <c r="D3" i="40"/>
  <c r="E3" i="40" s="1"/>
  <c r="G19817" i="1"/>
  <c r="G19819" i="1"/>
  <c r="G19816" i="1"/>
  <c r="G19815" i="1"/>
  <c r="G19818" i="1"/>
  <c r="G19808" i="1"/>
  <c r="G19809" i="1"/>
  <c r="G19810" i="1"/>
  <c r="G19811" i="1"/>
  <c r="G19812" i="1"/>
  <c r="G19813" i="1"/>
  <c r="G19814" i="1"/>
  <c r="G19805" i="1"/>
  <c r="G19806" i="1"/>
  <c r="G19807" i="1"/>
  <c r="G19800" i="1"/>
  <c r="G19922" i="1" l="1"/>
  <c r="H4" i="40" l="1"/>
  <c r="I4" i="40" s="1"/>
  <c r="J4" i="40" s="1"/>
  <c r="D4" i="40"/>
  <c r="E4" i="40" s="1"/>
  <c r="G19791" i="1"/>
  <c r="G19910" i="1" l="1"/>
  <c r="G19911" i="1"/>
  <c r="G19912" i="1"/>
  <c r="G19913" i="1"/>
  <c r="G19914" i="1"/>
  <c r="G19915" i="1"/>
  <c r="G19916" i="1"/>
  <c r="G19917" i="1"/>
  <c r="G19918" i="1"/>
  <c r="G19919" i="1"/>
  <c r="G19895" i="1"/>
  <c r="G19896" i="1"/>
  <c r="G19897" i="1"/>
  <c r="G19898" i="1"/>
  <c r="G19899" i="1"/>
  <c r="G19900" i="1"/>
  <c r="G19901" i="1"/>
  <c r="G19902" i="1"/>
  <c r="G19903" i="1"/>
  <c r="G19904" i="1"/>
  <c r="G19905" i="1"/>
  <c r="G19798" i="1"/>
  <c r="G19799" i="1"/>
  <c r="G19801" i="1"/>
  <c r="G19802" i="1"/>
  <c r="G19803" i="1"/>
  <c r="G19804"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5" i="1"/>
  <c r="G19786" i="1"/>
  <c r="G19787" i="1"/>
  <c r="G19788" i="1"/>
  <c r="G19789" i="1"/>
  <c r="G19790" i="1"/>
  <c r="G19792" i="1"/>
  <c r="G19793" i="1"/>
  <c r="G19794" i="1"/>
  <c r="G19795" i="1"/>
  <c r="G19796" i="1"/>
  <c r="G3768" i="2" l="1"/>
  <c r="G19797" i="1"/>
  <c r="G3781" i="2"/>
  <c r="G3783" i="2"/>
  <c r="D9" i="40"/>
  <c r="D8" i="40" l="1"/>
  <c r="D7" i="40"/>
  <c r="D10" i="40" l="1"/>
  <c r="D6" i="40" l="1"/>
  <c r="D5" i="40" l="1"/>
  <c r="H5" i="40" l="1"/>
  <c r="I5" i="40" s="1"/>
  <c r="J5" i="40" s="1"/>
  <c r="E5" i="40"/>
  <c r="H6" i="40"/>
  <c r="I6" i="40" s="1"/>
  <c r="J6" i="40" s="1"/>
  <c r="E6" i="40"/>
  <c r="E7" i="40"/>
  <c r="H7" i="40"/>
  <c r="I7" i="40" s="1"/>
  <c r="J7" i="40" s="1"/>
  <c r="H8" i="40"/>
  <c r="I8" i="40" s="1"/>
  <c r="J8" i="40" s="1"/>
  <c r="H9" i="40"/>
  <c r="I9" i="40" s="1"/>
  <c r="J9" i="40" s="1"/>
  <c r="E9" i="40"/>
  <c r="H10" i="40"/>
  <c r="I10" i="40" s="1"/>
  <c r="J10" i="40" s="1"/>
  <c r="H12" i="40"/>
  <c r="I12" i="40" s="1"/>
  <c r="J12" i="40" s="1"/>
  <c r="E14" i="40" l="1"/>
  <c r="G19" i="40" l="1"/>
  <c r="H19" i="40" l="1"/>
  <c r="E25" i="40" l="1"/>
  <c r="G3782" i="2" l="1"/>
  <c r="G3771" i="2" l="1"/>
  <c r="G3772" i="2"/>
  <c r="G3773" i="2"/>
  <c r="G3774" i="2"/>
  <c r="G3775" i="2"/>
  <c r="G3776" i="2"/>
  <c r="G3777" i="2"/>
  <c r="G3778" i="2"/>
  <c r="G3779" i="2"/>
  <c r="G3780" i="2"/>
  <c r="G3767" i="2"/>
  <c r="G3770" i="2"/>
  <c r="G19006" i="1" l="1"/>
  <c r="G3755" i="2"/>
  <c r="G3754" i="2"/>
  <c r="G3753" i="2"/>
  <c r="G3752" i="2"/>
  <c r="G3766" i="2"/>
  <c r="G3761" i="2"/>
  <c r="G3749" i="2"/>
  <c r="G3730" i="2"/>
  <c r="G3704" i="2"/>
  <c r="G3677" i="2"/>
  <c r="G3757" i="2" l="1"/>
  <c r="G3758" i="2"/>
  <c r="G3759" i="2"/>
  <c r="G3068" i="2"/>
  <c r="G3746" i="2"/>
  <c r="G3765" i="2" l="1"/>
  <c r="G3764" i="2"/>
  <c r="G3760" i="2"/>
  <c r="G3748" i="2"/>
  <c r="G3763" i="2" l="1"/>
  <c r="G3762" i="2"/>
  <c r="G17" i="3"/>
  <c r="F17" i="3"/>
  <c r="G19639" i="1"/>
  <c r="G19640" i="1"/>
  <c r="G19638" i="1"/>
  <c r="G19597" i="1"/>
  <c r="G19594" i="1" l="1"/>
  <c r="G19595" i="1"/>
  <c r="G19592" i="1"/>
  <c r="G19593" i="1"/>
  <c r="G19909" i="1"/>
  <c r="G19894" i="1"/>
  <c r="G3701" i="2"/>
  <c r="G3737" i="2"/>
  <c r="G3719" i="2"/>
  <c r="G3747" i="2"/>
  <c r="G3738" i="2"/>
  <c r="G3739" i="2"/>
  <c r="G3750" i="2"/>
  <c r="G19573" i="1"/>
  <c r="G19611" i="1"/>
  <c r="G19610" i="1"/>
  <c r="G19584" i="1"/>
  <c r="G19585" i="1"/>
  <c r="G19586" i="1"/>
  <c r="G19587" i="1"/>
  <c r="G19588" i="1"/>
  <c r="G19589" i="1"/>
  <c r="G19590" i="1"/>
  <c r="G19591" i="1"/>
  <c r="G19562" i="1" l="1"/>
  <c r="G19609" i="1"/>
  <c r="G19551" i="1"/>
  <c r="G19563" i="1"/>
  <c r="G19581" i="1"/>
  <c r="G19582" i="1"/>
  <c r="G19583" i="1"/>
  <c r="G3756"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7" i="1"/>
  <c r="G19636" i="1"/>
  <c r="G3751" i="2"/>
  <c r="G19634" i="1" l="1"/>
  <c r="G19633" i="1"/>
  <c r="G19632" i="1"/>
  <c r="G19011" i="1"/>
  <c r="G19242" i="1"/>
  <c r="G19239" i="1"/>
  <c r="G19255" i="1"/>
  <c r="G19254" i="1"/>
  <c r="G19539" i="1"/>
  <c r="G19540" i="1"/>
  <c r="G19541" i="1"/>
  <c r="G19542" i="1"/>
  <c r="G19543" i="1"/>
  <c r="G19537" i="1" l="1"/>
  <c r="G19536" i="1"/>
  <c r="G19523" i="1" l="1"/>
  <c r="G19607" i="1"/>
  <c r="G19608" i="1"/>
  <c r="G3743" i="2"/>
  <c r="G3744" i="2"/>
  <c r="G374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1" i="1" l="1"/>
  <c r="G19629" i="1"/>
  <c r="G19628" i="1"/>
  <c r="G19627" i="1"/>
  <c r="G19499" i="1"/>
  <c r="G19498" i="1"/>
  <c r="G19497" i="1"/>
  <c r="G19496" i="1"/>
  <c r="G19495" i="1"/>
  <c r="G19494" i="1"/>
  <c r="G19492" i="1"/>
  <c r="G19493" i="1"/>
  <c r="G3742" i="2"/>
  <c r="G3741" i="2"/>
  <c r="G3740" i="2"/>
  <c r="G19491" i="1"/>
  <c r="G19490" i="1" l="1"/>
  <c r="G19489" i="1"/>
  <c r="G19483" i="1"/>
  <c r="G19484" i="1"/>
  <c r="G19485" i="1"/>
  <c r="G19486" i="1"/>
  <c r="G19487" i="1"/>
  <c r="G19488" i="1"/>
  <c r="G19482" i="1"/>
  <c r="G19481" i="1"/>
  <c r="G19471" i="1"/>
  <c r="G19466" i="1"/>
  <c r="G3736" i="2"/>
  <c r="G3734" i="2"/>
  <c r="G3733" i="2"/>
  <c r="G3732" i="2"/>
  <c r="G19480" i="1"/>
  <c r="G19477" i="1"/>
  <c r="G19478" i="1"/>
  <c r="G19479" i="1"/>
  <c r="G19476" i="1"/>
  <c r="G19475" i="1"/>
  <c r="G19474" i="1" l="1"/>
  <c r="G19473" i="1"/>
  <c r="G19469" i="1"/>
  <c r="G19470" i="1"/>
  <c r="G19472" i="1"/>
  <c r="G19468" i="1"/>
  <c r="G19465" i="1"/>
  <c r="G19467" i="1"/>
  <c r="G19441" i="1"/>
  <c r="G19442" i="1"/>
  <c r="G19626" i="1"/>
  <c r="G19625" i="1"/>
  <c r="G19624"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3"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2" i="1" l="1"/>
  <c r="G19621" i="1"/>
  <c r="G19620" i="1"/>
  <c r="G19330" i="1"/>
  <c r="G15" i="3"/>
  <c r="G19400" i="1"/>
  <c r="G19619" i="1" l="1"/>
  <c r="G3488" i="2"/>
  <c r="G3489" i="2"/>
  <c r="G3490" i="2"/>
  <c r="G17991" i="1"/>
  <c r="G17992" i="1"/>
  <c r="G17993" i="1"/>
  <c r="G3729" i="2"/>
  <c r="G3721" i="2"/>
  <c r="G3722" i="2"/>
  <c r="G3723" i="2"/>
  <c r="G3724" i="2"/>
  <c r="G3725" i="2"/>
  <c r="G3726" i="2"/>
  <c r="G3727" i="2"/>
  <c r="G3728" i="2"/>
  <c r="G3554" i="2"/>
  <c r="G19308" i="1" l="1"/>
  <c r="G3706" i="2"/>
  <c r="G3707" i="2"/>
  <c r="G3708" i="2"/>
  <c r="G3709" i="2"/>
  <c r="G3710" i="2"/>
  <c r="G3711" i="2"/>
  <c r="G19303" i="1"/>
  <c r="G19304" i="1"/>
  <c r="G19305" i="1"/>
  <c r="G19306" i="1"/>
  <c r="G19307" i="1"/>
  <c r="G3679" i="2"/>
  <c r="G18923" i="1"/>
  <c r="G3705" i="2"/>
  <c r="G19302" i="1"/>
  <c r="G19361" i="1" l="1"/>
  <c r="G19362" i="1"/>
  <c r="G19363" i="1"/>
  <c r="G3717" i="2"/>
  <c r="G3716" i="2"/>
  <c r="G3715" i="2"/>
  <c r="G3714" i="2"/>
  <c r="G18415" i="1"/>
  <c r="G3599"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698" i="2" l="1"/>
  <c r="G3695" i="2"/>
  <c r="G3700" i="2"/>
  <c r="G3697" i="2"/>
  <c r="G3720" i="2"/>
  <c r="G18434" i="1"/>
  <c r="G18435" i="1"/>
  <c r="G18436" i="1"/>
  <c r="G3481" i="2"/>
  <c r="G3480" i="2"/>
  <c r="G3479" i="2"/>
  <c r="G3692" i="2"/>
  <c r="G3694" i="2"/>
  <c r="G3718" i="2"/>
  <c r="G3696" i="2"/>
  <c r="G19618" i="1"/>
  <c r="G19616" i="1"/>
  <c r="G19617" i="1"/>
  <c r="G3703" i="2"/>
  <c r="G3670" i="2"/>
  <c r="G3669" i="2"/>
  <c r="G3680" i="2"/>
  <c r="G3667" i="2"/>
  <c r="G3693" i="2"/>
  <c r="G3686" i="2"/>
  <c r="G3699" i="2"/>
  <c r="G19604" i="1"/>
  <c r="G19602" i="1"/>
  <c r="G19603" i="1"/>
  <c r="G3712" i="2"/>
  <c r="G3713" i="2"/>
  <c r="G19600" i="1"/>
  <c r="G19601" i="1"/>
  <c r="G19599" i="1" l="1"/>
  <c r="G19598" i="1"/>
  <c r="G19613" i="1"/>
  <c r="G19612"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0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5" i="1" l="1"/>
  <c r="G19614"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691" i="2"/>
  <c r="G3688" i="2"/>
  <c r="G3676" i="2"/>
  <c r="G3666" i="2"/>
  <c r="G3690" i="2" l="1"/>
  <c r="G368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83" i="2" l="1"/>
  <c r="G3685"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87"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84" i="2"/>
  <c r="G19001" i="1"/>
  <c r="G19014" i="1"/>
  <c r="G18944" i="1"/>
  <c r="G18943" i="1"/>
  <c r="G18942" i="1"/>
  <c r="G18941" i="1"/>
  <c r="G18930" i="1"/>
  <c r="G18931" i="1"/>
  <c r="G18932" i="1"/>
  <c r="G18933" i="1"/>
  <c r="G18934" i="1"/>
  <c r="G18935" i="1"/>
  <c r="G18936" i="1"/>
  <c r="G18937" i="1"/>
  <c r="G18938" i="1"/>
  <c r="G18939" i="1"/>
  <c r="G18940" i="1"/>
  <c r="G3672" i="2" l="1"/>
  <c r="G3671" i="2"/>
  <c r="G3668" i="2"/>
  <c r="G3682" i="2"/>
  <c r="G3681" i="2"/>
  <c r="G3675" i="2"/>
  <c r="G3674" i="2"/>
  <c r="G18919" i="1"/>
  <c r="G18915" i="1"/>
  <c r="G18916" i="1"/>
  <c r="G18917" i="1"/>
  <c r="G18918" i="1"/>
  <c r="G18929" i="1"/>
  <c r="G18928" i="1"/>
  <c r="G18927" i="1"/>
  <c r="E18926" i="1"/>
  <c r="G18925" i="1"/>
  <c r="G18924" i="1"/>
  <c r="G3678" i="2"/>
  <c r="G18922" i="1"/>
  <c r="G18921" i="1"/>
  <c r="G18926" i="1" l="1"/>
  <c r="G3673"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64" i="2"/>
  <c r="G3653" i="2"/>
  <c r="G3652" i="2"/>
  <c r="G3646" i="2"/>
  <c r="G3645" i="2"/>
  <c r="G3663" i="2"/>
  <c r="G3278" i="2"/>
  <c r="G3651" i="2"/>
  <c r="G3658" i="2"/>
  <c r="G3597"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65" i="2"/>
  <c r="G3661" i="2"/>
  <c r="G3636" i="2"/>
  <c r="G3614" i="2"/>
  <c r="G3633" i="2"/>
  <c r="L6" i="33"/>
  <c r="D6" i="33"/>
  <c r="G19003" i="1"/>
  <c r="G3650"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7" i="40" l="1"/>
  <c r="H17" i="40" s="1"/>
  <c r="I17" i="40" s="1"/>
  <c r="J17" i="40" s="1"/>
  <c r="E13" i="40"/>
  <c r="H14" i="40"/>
  <c r="I14" i="40" s="1"/>
  <c r="J14" i="40" s="1"/>
  <c r="E18" i="40"/>
  <c r="E15" i="40"/>
  <c r="E20" i="40"/>
  <c r="E23" i="40"/>
  <c r="E24" i="40"/>
  <c r="E26" i="40"/>
  <c r="E16" i="40"/>
  <c r="H16" i="40" s="1"/>
  <c r="I16" i="40" s="1"/>
  <c r="J16" i="40" s="1"/>
  <c r="B22" i="40"/>
  <c r="G3662" i="2"/>
  <c r="G3657" i="2"/>
  <c r="G3656" i="2"/>
  <c r="G3638" i="2"/>
  <c r="J27" i="40" l="1"/>
  <c r="E22" i="40"/>
  <c r="G3660" i="2"/>
  <c r="G3649" i="2"/>
  <c r="G3648" i="2"/>
  <c r="G3659"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55" i="2"/>
  <c r="G18727" i="1"/>
  <c r="G18725" i="1"/>
  <c r="G18726" i="1"/>
  <c r="G3634" i="2"/>
  <c r="G3625" i="2"/>
  <c r="G3630" i="2"/>
  <c r="G3631" i="2"/>
  <c r="G3632" i="2"/>
  <c r="G3635" i="2"/>
  <c r="G3627" i="2"/>
  <c r="G3626" i="2"/>
  <c r="G3619" i="2"/>
  <c r="G3629" i="2"/>
  <c r="G3628" i="2"/>
  <c r="G3624" i="2"/>
  <c r="G3623" i="2"/>
  <c r="G3622" i="2"/>
  <c r="G3621" i="2"/>
  <c r="G3647" i="2"/>
  <c r="G18774" i="1" l="1"/>
  <c r="G18670" i="1"/>
  <c r="G3654" i="2"/>
  <c r="G18724" i="1"/>
  <c r="G18723" i="1"/>
  <c r="G18685" i="1"/>
  <c r="G18686" i="1"/>
  <c r="G18721" i="1"/>
  <c r="G18722" i="1"/>
  <c r="G18684" i="1"/>
  <c r="G18683" i="1"/>
  <c r="G18682" i="1"/>
  <c r="G18681" i="1"/>
  <c r="G18680" i="1"/>
  <c r="G18679" i="1"/>
  <c r="G18673" i="1"/>
  <c r="G18674" i="1"/>
  <c r="G18675" i="1"/>
  <c r="G3643" i="2"/>
  <c r="G3642" i="2"/>
  <c r="G3641" i="2"/>
  <c r="G3640" i="2"/>
  <c r="G18672" i="1"/>
  <c r="G18638" i="1"/>
  <c r="G18790" i="1" l="1"/>
  <c r="G18660" i="1"/>
  <c r="G18474" i="1"/>
  <c r="G18773" i="1"/>
  <c r="G18772" i="1"/>
  <c r="G18771" i="1"/>
  <c r="G18770" i="1"/>
  <c r="G3644" i="2"/>
  <c r="G18769" i="1"/>
  <c r="G18768" i="1"/>
  <c r="G18767" i="1"/>
  <c r="G18678" i="1"/>
  <c r="G18677" i="1"/>
  <c r="G18676" i="1"/>
  <c r="G3639" i="2"/>
  <c r="G18671" i="1"/>
  <c r="G18667" i="1"/>
  <c r="G18668" i="1"/>
  <c r="G18669" i="1"/>
  <c r="G18661" i="1"/>
  <c r="G18662" i="1"/>
  <c r="G18663" i="1"/>
  <c r="G18664" i="1"/>
  <c r="G18665" i="1"/>
  <c r="G18666" i="1"/>
  <c r="G18658" i="1"/>
  <c r="G18659" i="1"/>
  <c r="G3637"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0"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18" i="2"/>
  <c r="G3617" i="2"/>
  <c r="G3609" i="2"/>
  <c r="G3581" i="2"/>
  <c r="G3353" i="2"/>
  <c r="G3503" i="2"/>
  <c r="G3093" i="2"/>
  <c r="G3548" i="2"/>
  <c r="G3427" i="2"/>
  <c r="G3404" i="2"/>
  <c r="G3352" i="2"/>
  <c r="G3351" i="2"/>
  <c r="G3324" i="2"/>
  <c r="G3341" i="2"/>
  <c r="G3528" i="2"/>
  <c r="G3580" i="2"/>
  <c r="G3506" i="2"/>
  <c r="G3516" i="2"/>
  <c r="G3604" i="2"/>
  <c r="G3592" i="2"/>
  <c r="G3591" i="2"/>
  <c r="G3600" i="2"/>
  <c r="G3595" i="2"/>
  <c r="G3594" i="2"/>
  <c r="G3585" i="2"/>
  <c r="G3573" i="2"/>
  <c r="G3570" i="2"/>
  <c r="G3569" i="2"/>
  <c r="G3552" i="2"/>
  <c r="G3551" i="2"/>
  <c r="G3529" i="2"/>
  <c r="G3612" i="2"/>
  <c r="G3608" i="2"/>
  <c r="G3601" i="2" l="1"/>
  <c r="G3602" i="2"/>
  <c r="G3603" i="2"/>
  <c r="G3605" i="2"/>
  <c r="G18566" i="1"/>
  <c r="G18564" i="1"/>
  <c r="G18565" i="1"/>
  <c r="G18563" i="1"/>
  <c r="G3616"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15" i="2"/>
  <c r="G18538" i="1"/>
  <c r="G3613"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1" i="2"/>
  <c r="G3610"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79" i="2"/>
  <c r="G3578" i="2"/>
  <c r="G3577" i="2"/>
  <c r="G3568" i="2"/>
  <c r="G3590" i="2"/>
  <c r="G3596" i="2"/>
  <c r="G3606" i="2"/>
  <c r="G3607" i="2"/>
  <c r="G3593" i="2"/>
  <c r="G18776" i="1"/>
  <c r="G18777" i="1"/>
  <c r="G18778" i="1"/>
  <c r="G18779" i="1"/>
  <c r="G13" i="3"/>
  <c r="G18418" i="1" l="1"/>
  <c r="G18419" i="1"/>
  <c r="G18420" i="1"/>
  <c r="G18421" i="1"/>
  <c r="G18422" i="1"/>
  <c r="G18423" i="1"/>
  <c r="G18417" i="1"/>
  <c r="G18416" i="1"/>
  <c r="G3598" i="2"/>
  <c r="G18414" i="1" l="1"/>
  <c r="G18413" i="1"/>
  <c r="G18411" i="1"/>
  <c r="G18412" i="1"/>
  <c r="G18410" i="1"/>
  <c r="G18375" i="1"/>
  <c r="G18376" i="1"/>
  <c r="G18377" i="1"/>
  <c r="G18378" i="1"/>
  <c r="G18379" i="1"/>
  <c r="G18408" i="1"/>
  <c r="G18409" i="1"/>
  <c r="G18374" i="1"/>
  <c r="G18373" i="1"/>
  <c r="G3588" i="2"/>
  <c r="G3589" i="2"/>
  <c r="G3587"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497" i="2"/>
  <c r="G3498" i="2"/>
  <c r="G3499" i="2"/>
  <c r="G3496" i="2"/>
  <c r="G3586"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84" i="2"/>
  <c r="G18370" i="1"/>
  <c r="G18318" i="1"/>
  <c r="G18316" i="1"/>
  <c r="G18317" i="1"/>
  <c r="G3583" i="2"/>
  <c r="G3582" i="2"/>
  <c r="G18315" i="1"/>
  <c r="G18312" i="1"/>
  <c r="G18313" i="1"/>
  <c r="G18314" i="1"/>
  <c r="G3572" i="2"/>
  <c r="G3571" i="2"/>
  <c r="G3564" i="2"/>
  <c r="G3567" i="2"/>
  <c r="G3566" i="2"/>
  <c r="G18162" i="1"/>
  <c r="G18163" i="1"/>
  <c r="G18164" i="1"/>
  <c r="G18165" i="1"/>
  <c r="G18166" i="1"/>
  <c r="G18167" i="1"/>
  <c r="G18168" i="1"/>
  <c r="G18169" i="1"/>
  <c r="G18170" i="1"/>
  <c r="G18171" i="1"/>
  <c r="G3518" i="2"/>
  <c r="G3519" i="2"/>
  <c r="G3520" i="2"/>
  <c r="G3521" i="2"/>
  <c r="G3522" i="2"/>
  <c r="G3523" i="2"/>
  <c r="G3524" i="2"/>
  <c r="G3525" i="2"/>
  <c r="G3526" i="2"/>
  <c r="G3527" i="2"/>
  <c r="G18462" i="1" l="1"/>
  <c r="G18464" i="1"/>
  <c r="G18078" i="1"/>
  <c r="G18062" i="1"/>
  <c r="G18293" i="1" l="1"/>
  <c r="G18292" i="1"/>
  <c r="G18290" i="1"/>
  <c r="G18289" i="1"/>
  <c r="G18310" i="1"/>
  <c r="G18311" i="1"/>
  <c r="G18309" i="1"/>
  <c r="G18308" i="1"/>
  <c r="G3576" i="2"/>
  <c r="G3575" i="2"/>
  <c r="G18307" i="1"/>
  <c r="G18306" i="1" l="1"/>
  <c r="G357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3" i="2"/>
  <c r="G18196" i="1" l="1"/>
  <c r="G18197" i="1"/>
  <c r="G18198" i="1"/>
  <c r="G18199" i="1"/>
  <c r="G18200" i="1"/>
  <c r="G18201" i="1"/>
  <c r="G18202" i="1"/>
  <c r="G3539" i="2"/>
  <c r="G3538" i="2"/>
  <c r="G3533" i="2"/>
  <c r="G3534" i="2"/>
  <c r="G3535" i="2"/>
  <c r="G3536" i="2"/>
  <c r="G3537" i="2"/>
  <c r="G3463" i="2"/>
  <c r="G18478" i="1"/>
  <c r="G3563" i="2"/>
  <c r="G3464" i="2"/>
  <c r="G3370" i="2"/>
  <c r="G3369" i="2"/>
  <c r="G3354" i="2"/>
  <c r="G3350" i="2"/>
  <c r="G3355" i="2"/>
  <c r="G3226" i="2"/>
  <c r="G3227" i="2"/>
  <c r="G3228" i="2"/>
  <c r="G3229" i="2"/>
  <c r="G3297" i="2"/>
  <c r="G3203" i="2"/>
  <c r="G3202" i="2"/>
  <c r="G2795" i="2"/>
  <c r="G2794" i="2"/>
  <c r="G3106" i="2"/>
  <c r="G3108" i="2"/>
  <c r="G3109" i="2"/>
  <c r="G3107" i="2"/>
  <c r="G3111" i="2"/>
  <c r="G3112" i="2"/>
  <c r="G3113" i="2"/>
  <c r="G3365" i="2"/>
  <c r="G3562" i="2" l="1"/>
  <c r="G3561" i="2"/>
  <c r="G3412" i="2"/>
  <c r="G3556" i="2"/>
  <c r="G3565" i="2"/>
  <c r="G18459" i="1"/>
  <c r="G3560" i="2"/>
  <c r="G3559" i="2"/>
  <c r="G3558" i="2"/>
  <c r="G3557" i="2"/>
  <c r="G3547" i="2"/>
  <c r="G3543" i="2"/>
  <c r="G3550" i="2"/>
  <c r="G3549" i="2"/>
  <c r="G3546" i="2"/>
  <c r="G3542" i="2"/>
  <c r="G3541" i="2"/>
  <c r="G3531" i="2"/>
  <c r="G3530" i="2"/>
  <c r="G3515" i="2"/>
  <c r="G3514" i="2"/>
  <c r="G3511" i="2"/>
  <c r="G3545" i="2" l="1"/>
  <c r="G354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U6" i="31" l="1"/>
  <c r="U5" i="31"/>
  <c r="U11" i="31"/>
  <c r="U10" i="31"/>
  <c r="G18247" i="1"/>
  <c r="F13" i="3"/>
  <c r="G3544" i="2"/>
  <c r="G18214" i="1"/>
  <c r="P7" i="31" l="1"/>
  <c r="P12" i="31"/>
  <c r="G18213" i="1"/>
  <c r="G18206" i="1"/>
  <c r="G18207" i="1"/>
  <c r="G18208" i="1"/>
  <c r="G18209" i="1"/>
  <c r="G18210" i="1"/>
  <c r="G18211" i="1"/>
  <c r="G18212" i="1"/>
  <c r="G18203" i="1"/>
  <c r="G17816" i="1"/>
  <c r="G17817" i="1"/>
  <c r="G353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17" i="2"/>
  <c r="G18161" i="1"/>
  <c r="G18160" i="1"/>
  <c r="G18157" i="1"/>
  <c r="G18156" i="1"/>
  <c r="G18155" i="1"/>
  <c r="G18473" i="1"/>
  <c r="G18174" i="1"/>
  <c r="G18175" i="1"/>
  <c r="G18176" i="1"/>
  <c r="G18177" i="1"/>
  <c r="G18153" i="1"/>
  <c r="G18154" i="1"/>
  <c r="G18173" i="1"/>
  <c r="G3555" i="2"/>
  <c r="G18458" i="1"/>
  <c r="G3553" i="2"/>
  <c r="G18457" i="1"/>
  <c r="P17" i="31" l="1"/>
  <c r="G18471" i="1"/>
  <c r="G18472" i="1"/>
  <c r="G18470" i="1"/>
  <c r="G18469" i="1" l="1"/>
  <c r="G18468" i="1" l="1"/>
  <c r="G2870" i="2"/>
  <c r="G3110" i="2"/>
  <c r="G3500" i="2"/>
  <c r="G3504" i="2"/>
  <c r="G3512" i="2"/>
  <c r="G3510" i="2"/>
  <c r="G3513" i="2"/>
  <c r="G3492" i="2"/>
  <c r="G3482" i="2"/>
  <c r="G3509" i="2"/>
  <c r="G3508" i="2"/>
  <c r="G3507" i="2"/>
  <c r="G18121" i="1"/>
  <c r="G18120" i="1"/>
  <c r="G18119" i="1"/>
  <c r="G18118" i="1"/>
  <c r="G350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2" i="2"/>
  <c r="G350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495" i="2"/>
  <c r="G3494" i="2"/>
  <c r="G3469" i="2"/>
  <c r="G3470" i="2"/>
  <c r="G3471" i="2"/>
  <c r="G3472" i="2"/>
  <c r="G3473" i="2"/>
  <c r="G3474" i="2"/>
  <c r="G3475" i="2"/>
  <c r="G3476" i="2"/>
  <c r="G3477" i="2"/>
  <c r="G3478" i="2"/>
  <c r="G3411" i="2"/>
  <c r="G3458" i="2"/>
  <c r="G3442" i="2"/>
  <c r="G3440" i="2"/>
  <c r="G3425" i="2"/>
  <c r="G3413" i="2"/>
  <c r="G3410" i="2"/>
  <c r="G3400" i="2"/>
  <c r="G3399" i="2"/>
  <c r="G3460" i="2"/>
  <c r="G3457" i="2"/>
  <c r="G3466" i="2"/>
  <c r="G3465" i="2"/>
  <c r="G3485" i="2"/>
  <c r="G3484" i="2"/>
  <c r="G3462" i="2"/>
  <c r="G18461" i="1"/>
  <c r="G18073" i="1"/>
  <c r="G18077" i="1"/>
  <c r="G17697" i="1"/>
  <c r="G17689" i="1"/>
  <c r="G17998" i="1"/>
  <c r="G18042" i="1"/>
  <c r="G3486" i="2"/>
  <c r="G3483" i="2"/>
  <c r="G18035" i="1"/>
  <c r="G3493" i="2"/>
  <c r="G18034" i="1"/>
  <c r="G18033" i="1"/>
  <c r="G3491" i="2"/>
  <c r="G18032" i="1"/>
  <c r="G18012" i="1"/>
  <c r="G18011" i="1"/>
  <c r="G18010" i="1"/>
  <c r="G18009" i="1"/>
  <c r="G18008" i="1"/>
  <c r="G17999" i="1"/>
  <c r="G18000" i="1"/>
  <c r="G18001" i="1"/>
  <c r="G18002" i="1"/>
  <c r="G18003" i="1"/>
  <c r="G18004" i="1"/>
  <c r="G18005" i="1"/>
  <c r="G18006" i="1"/>
  <c r="G18007" i="1"/>
  <c r="G17997" i="1"/>
  <c r="G17996" i="1"/>
  <c r="G17995" i="1"/>
  <c r="G17994" i="1"/>
  <c r="G3487" i="2"/>
  <c r="G17990" i="1"/>
  <c r="G17989" i="1"/>
  <c r="G17988" i="1"/>
  <c r="G17987" i="1"/>
  <c r="G17983" i="1"/>
  <c r="G17984" i="1"/>
  <c r="G17985" i="1"/>
  <c r="G17986" i="1"/>
  <c r="G17978" i="1"/>
  <c r="G17979" i="1"/>
  <c r="G17980" i="1"/>
  <c r="G17981" i="1"/>
  <c r="G17982" i="1"/>
  <c r="G346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67" i="2"/>
  <c r="G17949" i="1"/>
  <c r="G17948" i="1"/>
  <c r="G17947" i="1"/>
  <c r="G17946" i="1"/>
  <c r="G17945" i="1"/>
  <c r="G18071" i="1"/>
  <c r="G18076" i="1"/>
  <c r="G18075" i="1"/>
  <c r="G18074" i="1" l="1"/>
  <c r="G18072" i="1" l="1"/>
  <c r="G3459" i="2"/>
  <c r="G17933" i="1" l="1"/>
  <c r="G17940" i="1"/>
  <c r="G17936" i="1"/>
  <c r="G17937" i="1"/>
  <c r="G17938" i="1"/>
  <c r="G17939" i="1"/>
  <c r="G17928" i="1"/>
  <c r="G17929" i="1"/>
  <c r="G17930" i="1"/>
  <c r="G17931" i="1"/>
  <c r="G17932" i="1"/>
  <c r="G17934" i="1"/>
  <c r="G17935" i="1"/>
  <c r="G17927" i="1"/>
  <c r="G17926" i="1"/>
  <c r="G346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56" i="2"/>
  <c r="G343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49" i="2"/>
  <c r="G3450" i="2"/>
  <c r="G3451" i="2"/>
  <c r="G3452" i="2"/>
  <c r="G3453" i="2"/>
  <c r="G3454" i="2"/>
  <c r="G3455" i="2"/>
  <c r="G17886" i="1"/>
  <c r="G17884" i="1"/>
  <c r="G17885" i="1"/>
  <c r="G17880" i="1"/>
  <c r="G17881" i="1"/>
  <c r="G17882" i="1"/>
  <c r="H73" i="5" l="1"/>
  <c r="H72" i="5"/>
  <c r="H71" i="5"/>
  <c r="G73" i="5"/>
  <c r="G72" i="5"/>
  <c r="G71" i="5"/>
  <c r="I70" i="5"/>
  <c r="I71" i="5"/>
  <c r="I72" i="5"/>
  <c r="I73" i="5"/>
  <c r="G3419" i="2"/>
  <c r="G343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48" i="2"/>
  <c r="G17857" i="1"/>
  <c r="G3444" i="2"/>
  <c r="G3445" i="2"/>
  <c r="G3446" i="2"/>
  <c r="G3447" i="2"/>
  <c r="G17854" i="1"/>
  <c r="G17855" i="1"/>
  <c r="G17856" i="1"/>
  <c r="G17853" i="1"/>
  <c r="G17852" i="1"/>
  <c r="G17851" i="1"/>
  <c r="G3443" i="2"/>
  <c r="G17850" i="1"/>
  <c r="G17849" i="1"/>
  <c r="G17848" i="1"/>
  <c r="G17847" i="1"/>
  <c r="G3426" i="2"/>
  <c r="G3439" i="2"/>
  <c r="G3438" i="2"/>
  <c r="G3424" i="2"/>
  <c r="G3431" i="2"/>
  <c r="G3423" i="2"/>
  <c r="G3339" i="2"/>
  <c r="G3422" i="2"/>
  <c r="G3441" i="2"/>
  <c r="G3430" i="2"/>
  <c r="G3434" i="2"/>
  <c r="G3409" i="2"/>
  <c r="G3349" i="2"/>
  <c r="G3338" i="2"/>
  <c r="G3437" i="2"/>
  <c r="G3429" i="2"/>
  <c r="G3428" i="2"/>
  <c r="G341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36" i="2"/>
  <c r="G343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1" i="2"/>
  <c r="G17724" i="1"/>
  <c r="G342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3" i="2"/>
  <c r="G3405" i="2"/>
  <c r="G3406" i="2"/>
  <c r="G3407" i="2"/>
  <c r="G3408"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17" i="2"/>
  <c r="G3416" i="2"/>
  <c r="G3415" i="2"/>
  <c r="G3414" i="2"/>
  <c r="G17678" i="1"/>
  <c r="G17679" i="1"/>
  <c r="G17680" i="1"/>
  <c r="G17681" i="1"/>
  <c r="G17677" i="1"/>
  <c r="G17676" i="1"/>
  <c r="G17675" i="1"/>
  <c r="G17674" i="1"/>
  <c r="G3398" i="2"/>
  <c r="G3344" i="2"/>
  <c r="G3157" i="2"/>
  <c r="G3149" i="2"/>
  <c r="G2994" i="2"/>
  <c r="G2898" i="2"/>
  <c r="G3379" i="2" l="1"/>
  <c r="G3380" i="2"/>
  <c r="G3381" i="2"/>
  <c r="G3382" i="2"/>
  <c r="G3384" i="2"/>
  <c r="G3385" i="2"/>
  <c r="G3386" i="2"/>
  <c r="G3115" i="2"/>
  <c r="G3114" i="2"/>
  <c r="G2813" i="2"/>
  <c r="G2779" i="2"/>
  <c r="G3402" i="2" l="1"/>
  <c r="G3397" i="2"/>
  <c r="G17673" i="1" l="1"/>
  <c r="G17672" i="1"/>
  <c r="G17687" i="1"/>
  <c r="G17704" i="1" l="1"/>
  <c r="G17698" i="1"/>
  <c r="G17696" i="1"/>
  <c r="G17695" i="1"/>
  <c r="G17694" i="1"/>
  <c r="G17693" i="1"/>
  <c r="G17692" i="1"/>
  <c r="I25" i="33"/>
  <c r="L8" i="33"/>
  <c r="G3277" i="2" l="1"/>
  <c r="G3158" i="2"/>
  <c r="G3064" i="2"/>
  <c r="G17691" i="1"/>
  <c r="G3364" i="2" l="1"/>
  <c r="G3343" i="2"/>
  <c r="G3337" i="2"/>
  <c r="G3330" i="2"/>
  <c r="G3323" i="2"/>
  <c r="G3310" i="2"/>
  <c r="G3396" i="2"/>
  <c r="G3395" i="2"/>
  <c r="G3394" i="2"/>
  <c r="G3378" i="2"/>
  <c r="G17567" i="1"/>
  <c r="G3401" i="2"/>
  <c r="G17564" i="1"/>
  <c r="G17565" i="1"/>
  <c r="G17566" i="1"/>
  <c r="G17667" i="1" l="1"/>
  <c r="G17559" i="1"/>
  <c r="G17560" i="1"/>
  <c r="G17561" i="1"/>
  <c r="G3393" i="2"/>
  <c r="G3392" i="2"/>
  <c r="G339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0" i="2"/>
  <c r="G3389" i="2"/>
  <c r="G338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76" i="2"/>
  <c r="G3377" i="2"/>
  <c r="G17658" i="1" l="1"/>
  <c r="G17657" i="1"/>
  <c r="G3387" i="2"/>
  <c r="G3371" i="2"/>
  <c r="G3368" i="2"/>
  <c r="G3367" i="2"/>
  <c r="G335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47" i="2"/>
  <c r="G3375" i="2"/>
  <c r="G3374" i="2"/>
  <c r="G3348" i="2"/>
  <c r="G17650" i="1"/>
  <c r="G17648" i="1"/>
  <c r="G3366" i="2"/>
  <c r="G3357" i="2"/>
  <c r="G3356" i="2"/>
  <c r="G3346" i="2"/>
  <c r="G3334" i="2"/>
  <c r="G3373" i="2"/>
  <c r="G337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59" i="2" l="1"/>
  <c r="G3360" i="2"/>
  <c r="G3361" i="2"/>
  <c r="G3362" i="2"/>
  <c r="G3363" i="2"/>
  <c r="G17646" i="1"/>
  <c r="G17645" i="1"/>
  <c r="G17644" i="1"/>
  <c r="G17643" i="1"/>
  <c r="G17642" i="1"/>
  <c r="G17290" i="1"/>
  <c r="G3336" i="2" l="1"/>
  <c r="G333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2" i="2" l="1"/>
  <c r="G3328" i="2"/>
  <c r="G3340" i="2"/>
  <c r="G3333" i="2"/>
  <c r="G3332" i="2"/>
  <c r="G3327" i="2"/>
  <c r="G3326" i="2"/>
  <c r="G3315" i="2"/>
  <c r="G3345" i="2"/>
  <c r="G3331" i="2"/>
  <c r="G332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5" i="2"/>
  <c r="G17361" i="1"/>
  <c r="G17683" i="1"/>
  <c r="G17684" i="1"/>
  <c r="G17685" i="1"/>
  <c r="G3314" i="2"/>
  <c r="G3291" i="2"/>
  <c r="G3307" i="2"/>
  <c r="G3309" i="2"/>
  <c r="G17631" i="1"/>
  <c r="F3317" i="2"/>
  <c r="G3318" i="2"/>
  <c r="G3322" i="2"/>
  <c r="G3313" i="2"/>
  <c r="G3321" i="2"/>
  <c r="G3308" i="2"/>
  <c r="G330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0" i="2"/>
  <c r="G3319" i="2"/>
  <c r="G17634" i="1"/>
  <c r="G17633" i="1"/>
  <c r="G3312" i="2"/>
  <c r="G3316" i="2"/>
  <c r="G3317"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5" i="2"/>
  <c r="G3311" i="2"/>
  <c r="G3304" i="2"/>
  <c r="G3303" i="2"/>
  <c r="F3245" i="2"/>
  <c r="G3302" i="2"/>
  <c r="G3300" i="2"/>
  <c r="G3299" i="2"/>
  <c r="G3293" i="2"/>
  <c r="G3292" i="2"/>
  <c r="G3286" i="2"/>
  <c r="G3301" i="2"/>
  <c r="G3298" i="2"/>
  <c r="G3159" i="2"/>
  <c r="G3156" i="2"/>
  <c r="G3285" i="2"/>
  <c r="G3284" i="2"/>
  <c r="G3296" i="2"/>
  <c r="G3295" i="2"/>
  <c r="G3294" i="2"/>
  <c r="G3290" i="2"/>
  <c r="G3289" i="2"/>
  <c r="G3288" i="2"/>
  <c r="G3287" i="2"/>
  <c r="G328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2" i="2"/>
  <c r="G3281" i="2"/>
  <c r="G3280" i="2"/>
  <c r="G3279" i="2"/>
  <c r="G327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5" i="2" l="1"/>
  <c r="G3270" i="2"/>
  <c r="G3274" i="2"/>
  <c r="G3260" i="2"/>
  <c r="G3269" i="2"/>
  <c r="G17307" i="1"/>
  <c r="G3273" i="2"/>
  <c r="G3272" i="2"/>
  <c r="G3259" i="2" l="1"/>
  <c r="G3258" i="2"/>
  <c r="AF20" i="31" l="1"/>
  <c r="G17306" i="1" l="1"/>
  <c r="G17103" i="1"/>
  <c r="G17098" i="1"/>
  <c r="G17099" i="1"/>
  <c r="G17100" i="1"/>
  <c r="G17101" i="1"/>
  <c r="G17102" i="1"/>
  <c r="G3271" i="2"/>
  <c r="G17305" i="1"/>
  <c r="G17304" i="1"/>
  <c r="G17303" i="1"/>
  <c r="G3262" i="2"/>
  <c r="G3263" i="2"/>
  <c r="G3264" i="2"/>
  <c r="G3265" i="2"/>
  <c r="G3266" i="2"/>
  <c r="G3267" i="2"/>
  <c r="G326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1" i="2"/>
  <c r="G17082" i="1"/>
  <c r="G17077" i="1"/>
  <c r="G17078" i="1"/>
  <c r="G17079" i="1"/>
  <c r="G17080" i="1"/>
  <c r="G17081" i="1"/>
  <c r="G17324" i="1"/>
  <c r="G17325" i="1"/>
  <c r="G3257" i="2"/>
  <c r="G3256" i="2"/>
  <c r="G3255" i="2"/>
  <c r="G3254" i="2"/>
  <c r="G3253" i="2"/>
  <c r="G3252" i="2"/>
  <c r="G3251" i="2"/>
  <c r="G3250" i="2"/>
  <c r="G3249" i="2"/>
  <c r="G3248" i="2"/>
  <c r="G3247" i="2"/>
  <c r="G3246" i="2"/>
  <c r="G3245" i="2"/>
  <c r="G3244" i="2"/>
  <c r="G2373" i="2"/>
  <c r="G3243" i="2"/>
  <c r="G2947" i="2"/>
  <c r="G17323" i="1"/>
  <c r="G16975" i="1"/>
  <c r="G16974" i="1"/>
  <c r="G17072" i="1"/>
  <c r="G17073" i="1"/>
  <c r="G16846" i="1"/>
  <c r="G17074" i="1"/>
  <c r="G17075" i="1"/>
  <c r="G17076" i="1"/>
  <c r="G17071" i="1"/>
  <c r="G17070" i="1"/>
  <c r="G17069" i="1"/>
  <c r="D29" i="33"/>
  <c r="G3242" i="2"/>
  <c r="G17068" i="1"/>
  <c r="G17064" i="1"/>
  <c r="G17065" i="1"/>
  <c r="G17066" i="1"/>
  <c r="G17067" i="1"/>
  <c r="G3201" i="2"/>
  <c r="G3213" i="2"/>
  <c r="G3241" i="2"/>
  <c r="G3222" i="2"/>
  <c r="G3221" i="2"/>
  <c r="G3215" i="2"/>
  <c r="G3214" i="2"/>
  <c r="G3240" i="2"/>
  <c r="G3239" i="2"/>
  <c r="G3224" i="2"/>
  <c r="G3223" i="2"/>
  <c r="G3220" i="2"/>
  <c r="G3219" i="2"/>
  <c r="G3218" i="2"/>
  <c r="G320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17" i="2"/>
  <c r="G3238" i="2"/>
  <c r="G3237" i="2"/>
  <c r="G3236" i="2"/>
  <c r="G3234" i="2"/>
  <c r="G17322" i="1"/>
  <c r="G3230" i="2"/>
  <c r="G3231" i="2"/>
  <c r="G3232" i="2"/>
  <c r="G3233" i="2"/>
  <c r="G3225" i="2"/>
  <c r="G3178"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16" i="2" l="1"/>
  <c r="G16516" i="1"/>
  <c r="G17320" i="1"/>
  <c r="G16959" i="1"/>
  <c r="G3212" i="2"/>
  <c r="G16968" i="1"/>
  <c r="G16965" i="1"/>
  <c r="G16966" i="1"/>
  <c r="G16967" i="1"/>
  <c r="G16964" i="1"/>
  <c r="G16952" i="1"/>
  <c r="G16953" i="1"/>
  <c r="G16954" i="1"/>
  <c r="G16955" i="1"/>
  <c r="G16956" i="1"/>
  <c r="G16957" i="1"/>
  <c r="G16958" i="1"/>
  <c r="G16960" i="1"/>
  <c r="G16961" i="1"/>
  <c r="G16962" i="1"/>
  <c r="G16963" i="1"/>
  <c r="F3194" i="2"/>
  <c r="G3196" i="2"/>
  <c r="G16947" i="1" l="1"/>
  <c r="G16948" i="1"/>
  <c r="G16949" i="1"/>
  <c r="G16950" i="1"/>
  <c r="G3209" i="2"/>
  <c r="G3208" i="2"/>
  <c r="G3200" i="2"/>
  <c r="G3199" i="2"/>
  <c r="G3198" i="2"/>
  <c r="G3197" i="2"/>
  <c r="G3195" i="2"/>
  <c r="G16875" i="1"/>
  <c r="G16876" i="1"/>
  <c r="G16877" i="1"/>
  <c r="G3205" i="2"/>
  <c r="G3194" i="2"/>
  <c r="G3193" i="2"/>
  <c r="G3192" i="2"/>
  <c r="G3206" i="2"/>
  <c r="G3190" i="2"/>
  <c r="G3189" i="2"/>
  <c r="G3175" i="2"/>
  <c r="G3211" i="2"/>
  <c r="G3207" i="2"/>
  <c r="G16951" i="1"/>
  <c r="G16946" i="1"/>
  <c r="G16941" i="1"/>
  <c r="G16942" i="1"/>
  <c r="G16943" i="1"/>
  <c r="G16944" i="1"/>
  <c r="G16945" i="1"/>
  <c r="G321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2" i="2"/>
  <c r="G3141" i="2"/>
  <c r="G3133" i="2"/>
  <c r="G3132" i="2"/>
  <c r="G16857" i="1"/>
  <c r="G16852" i="1"/>
  <c r="G16853" i="1"/>
  <c r="G16854" i="1"/>
  <c r="G16855" i="1"/>
  <c r="G16856" i="1"/>
  <c r="G3181" i="2"/>
  <c r="G3182" i="2"/>
  <c r="G3183" i="2"/>
  <c r="G3184" i="2"/>
  <c r="G3185" i="2"/>
  <c r="G16773" i="1"/>
  <c r="G16912" i="1"/>
  <c r="G16879" i="1"/>
  <c r="G16880" i="1"/>
  <c r="G16881" i="1"/>
  <c r="G16882" i="1"/>
  <c r="G16878" i="1"/>
  <c r="G3191" i="2"/>
  <c r="G16874" i="1"/>
  <c r="G16873" i="1" l="1"/>
  <c r="G16872" i="1"/>
  <c r="G16866" i="1"/>
  <c r="G16867" i="1"/>
  <c r="G16868" i="1"/>
  <c r="G16869" i="1"/>
  <c r="G16870" i="1"/>
  <c r="G16871" i="1"/>
  <c r="G16865" i="1"/>
  <c r="G16858" i="1" l="1"/>
  <c r="G16859" i="1"/>
  <c r="G16860" i="1"/>
  <c r="G16861" i="1"/>
  <c r="G16862" i="1"/>
  <c r="G3188" i="2"/>
  <c r="G3187" i="2"/>
  <c r="G16929" i="1" l="1"/>
  <c r="G3153" i="2"/>
  <c r="G3154" i="2"/>
  <c r="G3155" i="2"/>
  <c r="G3151" i="2"/>
  <c r="G3148" i="2"/>
  <c r="G3152" i="2"/>
  <c r="G3140" i="2"/>
  <c r="G3136" i="2"/>
  <c r="G3135" i="2"/>
  <c r="G3177" i="2"/>
  <c r="G3169" i="2"/>
  <c r="G3176" i="2"/>
  <c r="G3139" i="2"/>
  <c r="G3063" i="2"/>
  <c r="G16863" i="1" l="1"/>
  <c r="G16864" i="1"/>
  <c r="G3186" i="2"/>
  <c r="G318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79" i="2"/>
  <c r="G16775" i="1"/>
  <c r="G16774" i="1"/>
  <c r="G16772" i="1"/>
  <c r="G16757" i="1"/>
  <c r="G3174" i="2"/>
  <c r="G16756" i="1"/>
  <c r="G16755" i="1"/>
  <c r="G16754" i="1"/>
  <c r="G3173" i="2"/>
  <c r="G3172" i="2"/>
  <c r="G3171" i="2"/>
  <c r="G16753" i="1"/>
  <c r="G16752" i="1"/>
  <c r="G3144" i="2"/>
  <c r="G3147" i="2"/>
  <c r="G3146" i="2"/>
  <c r="G3145" i="2"/>
  <c r="G3143" i="2"/>
  <c r="G3138" i="2"/>
  <c r="G3137" i="2"/>
  <c r="G317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0" i="2"/>
  <c r="G3161" i="2"/>
  <c r="G3162" i="2"/>
  <c r="G3163" i="2"/>
  <c r="G3164" i="2"/>
  <c r="G3165" i="2"/>
  <c r="G3166" i="2"/>
  <c r="G3167" i="2"/>
  <c r="G3168" i="2"/>
  <c r="G3134" i="2"/>
  <c r="G16734" i="1"/>
  <c r="G16733" i="1" l="1"/>
  <c r="G3150"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M4" i="31" s="1"/>
  <c r="AM6" i="31" s="1"/>
  <c r="AM11" i="31" s="1"/>
  <c r="AM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L23" i="31"/>
  <c r="AM23" i="31"/>
  <c r="AM25" i="31" s="1"/>
  <c r="AK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F26" i="3"/>
  <c r="F25" i="3"/>
  <c r="J18" i="3"/>
  <c r="J19" i="3" s="1"/>
  <c r="F10" i="3"/>
  <c r="AS50" i="3"/>
  <c r="G4309" i="1"/>
  <c r="F767" i="2"/>
  <c r="F19" i="3" l="1"/>
  <c r="G21" i="3" s="1"/>
  <c r="G25" i="3"/>
  <c r="U7" i="31"/>
  <c r="J5" i="31"/>
  <c r="G26" i="3"/>
  <c r="U12" i="31"/>
  <c r="B77" i="23"/>
  <c r="D77" i="23" s="1"/>
  <c r="I77" i="23" s="1"/>
  <c r="K77" i="23" s="1"/>
  <c r="K79" i="23" s="1"/>
  <c r="K86" i="23" s="1"/>
  <c r="K21" i="3"/>
  <c r="G767" i="2"/>
  <c r="G766" i="2"/>
  <c r="G28" i="3" l="1"/>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F2" i="33" l="1"/>
  <c r="G2" i="33"/>
  <c r="K25" i="40"/>
  <c r="O25" i="40" s="1"/>
  <c r="G3" i="33"/>
  <c r="F3" i="33"/>
  <c r="K2" i="40"/>
  <c r="F5" i="33"/>
  <c r="G4" i="33"/>
  <c r="G5" i="33"/>
  <c r="F4" i="33"/>
  <c r="K4" i="40"/>
  <c r="L4" i="40" s="1"/>
  <c r="K3" i="40"/>
  <c r="L3" i="40" s="1"/>
  <c r="K5" i="40"/>
  <c r="L5" i="40" s="1"/>
  <c r="K6" i="40"/>
  <c r="L6" i="40" s="1"/>
  <c r="K12" i="40"/>
  <c r="L12" i="40" s="1"/>
  <c r="K7" i="40"/>
  <c r="L7" i="40" s="1"/>
  <c r="K9" i="40"/>
  <c r="L9" i="40" s="1"/>
  <c r="K10" i="40"/>
  <c r="K8" i="40"/>
  <c r="L8" i="40" s="1"/>
  <c r="K16" i="40"/>
  <c r="L16" i="40" s="1"/>
  <c r="K21" i="40"/>
  <c r="L21" i="40" s="1"/>
  <c r="G14" i="33"/>
  <c r="F14" i="33"/>
  <c r="F6" i="33"/>
  <c r="G6" i="33"/>
  <c r="L25" i="40"/>
  <c r="K19" i="40"/>
  <c r="K17" i="40"/>
  <c r="L17" i="40" s="1"/>
  <c r="K20" i="40"/>
  <c r="L20" i="40" s="1"/>
  <c r="K22" i="40"/>
  <c r="K13" i="40"/>
  <c r="L13" i="40" s="1"/>
  <c r="K24" i="40"/>
  <c r="L24" i="40" s="1"/>
  <c r="K18" i="40"/>
  <c r="K11" i="40"/>
  <c r="K23" i="40"/>
  <c r="L23" i="40" s="1"/>
  <c r="K14" i="40"/>
  <c r="K15" i="40"/>
  <c r="K26" i="40"/>
  <c r="L26"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2" i="40" l="1"/>
  <c r="O22" i="40"/>
  <c r="L19" i="40"/>
  <c r="O19" i="40"/>
  <c r="L18" i="40"/>
  <c r="O18" i="40"/>
  <c r="L14" i="40"/>
  <c r="O14" i="40"/>
  <c r="L2" i="40"/>
  <c r="K27" i="40"/>
  <c r="L10" i="40"/>
  <c r="L11" i="40"/>
  <c r="AA12" i="31"/>
  <c r="J28" i="3"/>
  <c r="AF4" i="31"/>
  <c r="AA7" i="31"/>
  <c r="AF5" i="31"/>
  <c r="K28" i="3"/>
  <c r="L33" i="33"/>
  <c r="AK213" i="3"/>
  <c r="L27" i="40" l="1"/>
  <c r="AA17" i="31"/>
  <c r="U20" i="31" s="1"/>
  <c r="K30" i="3"/>
  <c r="AF6" i="31"/>
  <c r="AF11" i="31" s="1"/>
  <c r="AF22" i="31" s="1"/>
  <c r="AF27" i="31" s="1"/>
  <c r="AF29" i="31" s="1"/>
  <c r="AD27" i="31" l="1"/>
  <c r="AD29" i="31" s="1"/>
  <c r="AE27" i="31"/>
  <c r="AE29" i="31" s="1"/>
  <c r="E11" i="4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<sst xmlns="http://schemas.openxmlformats.org/spreadsheetml/2006/main" count="95866" uniqueCount="14407">
  <si>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</si>
  <si>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</si>
  <si>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</si>
  <si>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</si>
  <si>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</si>
  <si>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</si>
  <si>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</si>
  <si>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</si>
  <si>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</si>
  <si>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</si>
  <si>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</si>
  <si>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</si>
  <si>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</si>
  <si>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</si>
  <si>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</si>
  <si>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</si>
  <si>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</si>
  <si>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</si>
  <si>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</si>
  <si>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</si>
  <si>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</si>
  <si>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</si>
  <si>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</si>
  <si>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</si>
  <si>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</si>
  <si>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</si>
  <si>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</si>
  <si>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</si>
  <si>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</si>
  <si>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</si>
  <si>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</si>
  <si>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</si>
  <si>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</si>
  <si>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</si>
  <si>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</si>
  <si>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</si>
  <si>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</si>
  <si>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</si>
  <si>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</si>
  <si>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</si>
  <si>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</si>
  <si>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</si>
  <si>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</si>
  <si>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</si>
  <si>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</si>
  <si>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</si>
  <si>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</si>
  <si>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</si>
  <si>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</si>
  <si>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</si>
  <si>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</si>
  <si>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</si>
  <si>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</si>
  <si>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</si>
  <si>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</si>
  <si>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</si>
  <si>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</si>
  <si>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</si>
  <si>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</si>
  <si>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</si>
  <si>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</si>
  <si>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</si>
  <si>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</si>
  <si>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</si>
  <si>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</si>
  <si>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</si>
  <si>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</si>
  <si>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</si>
  <si>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</si>
  <si>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</si>
  <si>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</si>
  <si>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</si>
  <si>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</si>
  <si>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</si>
  <si>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</si>
  <si>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</si>
  <si>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</si>
  <si>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</si>
  <si>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</si>
  <si>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</si>
  <si>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</si>
  <si>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</si>
  <si>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</si>
  <si>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</si>
  <si>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</si>
  <si>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</si>
  <si>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</si>
  <si>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</si>
  <si>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</si>
  <si>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</si>
  <si>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</si>
  <si>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</si>
  <si>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</si>
  <si>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</si>
  <si>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</si>
  <si>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</si>
  <si>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</si>
  <si>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</si>
  <si>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</si>
  <si>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</si>
  <si>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</si>
  <si>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</si>
  <si>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</si>
  <si>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</si>
  <si>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</si>
  <si>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</si>
  <si>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</si>
  <si>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</si>
  <si>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</si>
  <si>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</si>
  <si>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</si>
  <si>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</si>
  <si>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</si>
  <si>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</si>
  <si>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</si>
  <si>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</si>
  <si>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</si>
  <si>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</si>
  <si>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</si>
  <si>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</si>
  <si>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</si>
  <si>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</si>
  <si>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</si>
  <si>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</si>
  <si>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</si>
  <si>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</si>
  <si>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</si>
  <si>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</si>
  <si>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</si>
  <si>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</si>
  <si>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</si>
  <si>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</si>
  <si>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</si>
  <si>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</si>
  <si>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</si>
  <si>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</si>
  <si>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</si>
  <si>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</si>
  <si>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</si>
  <si>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</si>
  <si>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</si>
  <si>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</si>
  <si>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</si>
  <si>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</si>
  <si>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</si>
  <si>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</si>
  <si>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</si>
  <si>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</si>
  <si>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</si>
  <si>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</si>
  <si>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</si>
  <si>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</si>
  <si>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</si>
  <si>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</si>
  <si>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</si>
  <si>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</si>
  <si>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</si>
  <si>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</si>
  <si>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</si>
  <si>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</si>
  <si>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</si>
  <si>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</si>
  <si>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</si>
  <si>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</si>
  <si>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</si>
  <si>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</si>
  <si>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</si>
  <si>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</si>
  <si>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</si>
  <si>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</si>
  <si>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</si>
  <si>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</si>
  <si>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</si>
  <si>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</si>
  <si>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</si>
  <si>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</si>
  <si>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</si>
  <si>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</si>
  <si>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</si>
  <si>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</si>
  <si>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</si>
  <si>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</si>
  <si>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</si>
  <si>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</si>
  <si>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</si>
  <si>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</si>
  <si>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</si>
  <si>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</si>
  <si>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</si>
  <si>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</si>
  <si>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</si>
  <si>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</si>
  <si>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</si>
  <si>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</si>
  <si>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</si>
  <si>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</si>
  <si>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</si>
  <si>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</si>
  <si>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</si>
  <si>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</si>
  <si>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</si>
  <si>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</si>
  <si>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</si>
  <si>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</si>
  <si>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</si>
  <si>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</si>
  <si>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</si>
  <si>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</si>
  <si>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</si>
  <si>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</si>
  <si>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</si>
  <si>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</si>
  <si>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</si>
  <si>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</si>
  <si>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</si>
  <si>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</si>
  <si>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</si>
  <si>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</si>
  <si>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</si>
  <si>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</si>
  <si>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</si>
  <si>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</si>
  <si>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</si>
  <si>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</si>
  <si>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</si>
  <si>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</si>
  <si>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</si>
  <si>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</si>
  <si>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</si>
  <si>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</si>
  <si>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</si>
  <si>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</si>
  <si>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</si>
  <si>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</si>
  <si>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</si>
  <si>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</si>
  <si>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</si>
  <si>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</si>
  <si>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</si>
  <si>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</si>
  <si>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</si>
  <si>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</si>
  <si>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</si>
  <si>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</si>
  <si>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</si>
  <si>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</si>
  <si>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</si>
  <si>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</si>
  <si>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</si>
  <si>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</si>
  <si>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</si>
  <si>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</si>
  <si>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</si>
  <si>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</si>
  <si>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</si>
  <si>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</si>
  <si>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</si>
  <si>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</si>
  <si>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</si>
  <si>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</si>
  <si>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</si>
  <si>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</si>
  <si>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</si>
  <si>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</si>
  <si>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</si>
  <si>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</si>
  <si>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</si>
  <si>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</si>
  <si>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</si>
  <si>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</si>
  <si>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</si>
  <si>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</si>
  <si>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</si>
  <si>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</si>
  <si>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</si>
  <si>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</si>
  <si>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</si>
  <si>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</si>
  <si>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</si>
  <si>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</si>
  <si>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</si>
  <si>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</si>
  <si>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</si>
  <si>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</si>
  <si>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</si>
  <si>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</si>
  <si>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</si>
  <si>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</si>
  <si>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</si>
  <si>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</si>
  <si>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</si>
  <si>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</si>
  <si>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</si>
  <si>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</si>
  <si>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</si>
  <si>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</si>
  <si>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</si>
  <si>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</si>
  <si>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</si>
  <si>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</si>
  <si>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</si>
  <si>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</si>
  <si>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</si>
  <si>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</si>
  <si>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</si>
  <si>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</si>
  <si>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</si>
  <si>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</si>
  <si>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</si>
  <si>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</si>
  <si>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</si>
  <si>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</si>
  <si>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</si>
  <si>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</si>
  <si>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</si>
  <si>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</si>
  <si>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</si>
  <si>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</si>
  <si>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</si>
  <si>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</si>
  <si>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</si>
  <si>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</si>
  <si>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</si>
  <si>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</si>
  <si>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</si>
  <si>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</si>
  <si>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</si>
  <si>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</si>
  <si>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</si>
  <si>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</si>
  <si>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</si>
  <si>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</si>
  <si>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</si>
  <si>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</si>
  <si>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</si>
  <si>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</si>
  <si>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</si>
  <si>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</si>
  <si>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</si>
  <si>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</si>
  <si>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</si>
  <si>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</si>
  <si>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</si>
  <si>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</si>
  <si>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</si>
  <si>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</si>
  <si>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</si>
  <si>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</si>
  <si>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</si>
  <si>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</si>
  <si>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</si>
  <si>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</si>
  <si>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</si>
  <si>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</si>
  <si>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</si>
  <si>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</si>
  <si>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</si>
  <si>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</si>
  <si>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</si>
  <si>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</si>
  <si>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</si>
  <si>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</si>
  <si>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</si>
  <si>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</si>
  <si>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</si>
  <si>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</si>
  <si>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</si>
  <si>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</si>
  <si>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</si>
  <si>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</si>
  <si>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</si>
  <si>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</si>
  <si>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</si>
  <si>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</si>
  <si>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</si>
  <si>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</si>
  <si>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</si>
  <si>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</si>
  <si>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</si>
  <si>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</si>
  <si>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</si>
  <si>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</si>
  <si>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</si>
  <si>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</si>
  <si>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</si>
  <si>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</si>
  <si>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</si>
  <si>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</si>
  <si>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</si>
  <si>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</si>
  <si>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</si>
  <si>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</si>
  <si>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</si>
  <si>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</si>
  <si>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</si>
  <si>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</si>
  <si>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</si>
  <si>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</si>
  <si>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</si>
  <si>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</si>
  <si>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</si>
  <si>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</si>
  <si>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</si>
  <si>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</si>
  <si>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</si>
  <si>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</si>
  <si>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</si>
  <si>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</si>
  <si>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</si>
  <si>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</si>
  <si>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</si>
  <si>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</si>
  <si>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</si>
  <si>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</si>
  <si>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</si>
  <si>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</si>
  <si>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</si>
  <si>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</si>
  <si>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</si>
  <si>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</si>
  <si>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</si>
  <si>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</si>
  <si>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</si>
  <si>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</si>
  <si>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</si>
  <si>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</si>
  <si>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</si>
  <si>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</si>
  <si>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</si>
  <si>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</si>
  <si>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</si>
  <si>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</si>
  <si>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</si>
  <si>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</si>
  <si>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</si>
  <si>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</si>
  <si>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</si>
  <si>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</si>
  <si>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</si>
  <si>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</si>
  <si>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</si>
  <si>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</si>
  <si>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</si>
  <si>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</si>
  <si>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</si>
  <si>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</si>
  <si>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</si>
  <si>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</si>
  <si>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</si>
  <si>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</si>
  <si>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</si>
  <si>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</si>
  <si>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</si>
  <si>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</si>
  <si>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</si>
  <si>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</si>
  <si>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</si>
  <si>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</si>
  <si>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</si>
  <si>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</si>
  <si>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</si>
  <si>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</si>
  <si>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</si>
  <si>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</si>
  <si>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</si>
  <si>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</si>
  <si>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</si>
  <si>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</si>
  <si>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</si>
  <si>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</si>
  <si>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</si>
  <si>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</si>
  <si>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</si>
  <si>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</si>
  <si>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</si>
  <si>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</si>
  <si>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</si>
  <si>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</si>
  <si>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</si>
  <si>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</si>
  <si>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</si>
  <si>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</si>
  <si>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</si>
  <si>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</si>
  <si>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</si>
  <si>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</si>
  <si>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</si>
  <si>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</si>
  <si>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</si>
  <si>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</si>
  <si>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</si>
  <si>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</si>
  <si>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</si>
  <si>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</si>
  <si>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</si>
  <si>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</si>
  <si>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</si>
  <si>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</si>
  <si>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</si>
  <si>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</si>
  <si>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</si>
  <si>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</si>
  <si>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</si>
  <si>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</si>
  <si>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</si>
  <si>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</si>
  <si>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</si>
  <si>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</si>
  <si>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</si>
  <si>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</si>
  <si>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</si>
  <si>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</si>
  <si>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</si>
  <si>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</si>
  <si>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</si>
  <si>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</si>
  <si>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</si>
  <si>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</si>
  <si>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</si>
  <si>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</si>
  <si>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</si>
  <si>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</si>
  <si>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</si>
  <si>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</si>
  <si>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</si>
  <si>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</si>
  <si>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</si>
  <si>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</si>
  <si>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</si>
  <si>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</si>
  <si>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</si>
  <si>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</si>
  <si>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</si>
  <si>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</si>
  <si>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</si>
  <si>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</si>
  <si>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</si>
  <si>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</si>
  <si>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</si>
  <si>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</si>
  <si>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</si>
  <si>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</si>
  <si>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</si>
  <si>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</si>
  <si>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</si>
  <si>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</si>
  <si>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</si>
  <si>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</si>
  <si>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</si>
  <si>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</si>
  <si>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</si>
  <si>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</si>
  <si>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</si>
  <si>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</si>
  <si>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</si>
  <si>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</si>
  <si>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</si>
  <si>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</si>
  <si>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</si>
  <si>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</si>
  <si>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</si>
  <si>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</si>
  <si>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</si>
  <si>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</si>
  <si>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</si>
  <si>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</si>
  <si>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</si>
  <si>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</si>
  <si>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</si>
  <si>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</si>
  <si>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</si>
  <si>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</si>
  <si>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</si>
  <si>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</si>
  <si>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</si>
  <si>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</si>
  <si>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</si>
  <si>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</si>
  <si>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</si>
  <si>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</si>
  <si>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</si>
  <si>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</si>
  <si>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</si>
  <si>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</si>
  <si>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</si>
  <si>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</si>
  <si>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</si>
  <si>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</si>
  <si>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</si>
  <si>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</si>
  <si>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</si>
  <si>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</si>
  <si>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</si>
  <si>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</si>
  <si>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</si>
  <si>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</si>
  <si>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</si>
  <si>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</si>
  <si>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</si>
  <si>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</si>
  <si>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</si>
  <si>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</si>
  <si>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</si>
  <si>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</si>
  <si>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</si>
  <si>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</si>
  <si>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</si>
  <si>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</si>
  <si>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</si>
  <si>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</si>
  <si>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</si>
  <si>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</si>
  <si>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</si>
  <si>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</si>
  <si>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</si>
  <si>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</si>
  <si>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</si>
  <si>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</si>
  <si>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</si>
  <si>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</si>
  <si>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</si>
  <si>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</si>
  <si>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</si>
  <si>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</si>
  <si>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</si>
  <si>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</si>
  <si>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</si>
  <si>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</si>
  <si>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</si>
  <si>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</si>
  <si>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</si>
  <si>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</si>
  <si>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</si>
  <si>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</si>
  <si>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</si>
  <si>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</si>
  <si>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</si>
  <si>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</si>
  <si>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</si>
  <si>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</si>
  <si>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</si>
  <si>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</si>
  <si>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</si>
  <si>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</si>
  <si>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</si>
  <si>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</si>
  <si>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</si>
  <si>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</si>
  <si>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</si>
  <si>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</si>
  <si>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</si>
  <si>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</si>
  <si>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</si>
  <si>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</si>
  <si>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</si>
  <si>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</si>
  <si>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</si>
  <si>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</si>
  <si>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</si>
  <si>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</si>
  <si>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</si>
  <si>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</si>
  <si>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</si>
  <si>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</si>
  <si>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</si>
  <si>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</si>
  <si>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</si>
  <si>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</si>
  <si>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</si>
  <si>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</si>
  <si>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</si>
  <si>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</si>
  <si>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</si>
  <si>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</si>
  <si>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</si>
  <si>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</si>
  <si>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</si>
  <si>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</si>
  <si>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</si>
  <si>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</si>
  <si>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</si>
  <si>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</si>
  <si>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</si>
  <si>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</si>
  <si>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</si>
  <si>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</si>
  <si>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</si>
  <si>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</si>
  <si>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</si>
  <si>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</si>
  <si>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</si>
  <si>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</si>
  <si>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</si>
  <si>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</si>
  <si>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</si>
  <si>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</si>
  <si>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</si>
  <si>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</si>
  <si>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</si>
  <si>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</si>
  <si>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</si>
  <si>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</si>
  <si>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</si>
  <si>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</si>
  <si>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</si>
  <si>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</si>
  <si>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</si>
  <si>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</si>
  <si>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</si>
  <si>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</si>
  <si>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</si>
  <si>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</si>
  <si>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</si>
  <si>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</si>
  <si>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</si>
  <si>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</si>
  <si>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</si>
  <si>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</si>
  <si>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</si>
  <si>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</si>
  <si>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</si>
  <si>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</si>
  <si>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</si>
  <si>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</si>
  <si>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</si>
  <si>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</si>
  <si>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</si>
  <si>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</si>
  <si>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</si>
  <si>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</si>
  <si>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</si>
  <si>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</si>
  <si>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</si>
  <si>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</si>
  <si>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</si>
  <si>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</si>
  <si>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</si>
  <si>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</si>
  <si>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</si>
  <si>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</si>
  <si>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</si>
  <si>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</si>
  <si>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</si>
  <si>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</si>
  <si>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</si>
  <si>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</si>
  <si>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</si>
  <si>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</si>
  <si>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</si>
  <si>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</si>
  <si>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</si>
  <si>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</si>
  <si>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</si>
  <si>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</si>
  <si>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</si>
  <si>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</si>
  <si>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</si>
  <si>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</si>
  <si>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</si>
  <si>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</si>
  <si>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</si>
  <si>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</si>
  <si>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</si>
  <si>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</si>
  <si>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</si>
  <si>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</si>
  <si>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</si>
  <si>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</si>
  <si>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</si>
  <si>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</si>
  <si>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</si>
  <si>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</si>
  <si>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</si>
  <si>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</si>
  <si>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</si>
  <si>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</si>
  <si>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</si>
  <si>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</si>
  <si>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</si>
  <si>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</si>
  <si>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</si>
  <si>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</si>
  <si>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</si>
  <si>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</si>
  <si>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</si>
  <si>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</si>
  <si>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</si>
  <si>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</si>
  <si>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</si>
  <si>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</si>
  <si>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</si>
  <si>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</si>
  <si>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</si>
  <si>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</si>
  <si>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</si>
  <si>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</si>
  <si>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</si>
  <si>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</si>
  <si>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</si>
  <si>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</si>
  <si>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</si>
  <si>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</si>
  <si>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</si>
  <si>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</si>
  <si>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</si>
  <si>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</si>
  <si>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</si>
  <si>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</si>
  <si>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</si>
  <si>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</si>
  <si>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</si>
  <si>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</si>
  <si>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</si>
  <si>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</si>
  <si>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</si>
  <si>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</si>
  <si>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</si>
  <si>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</si>
  <si>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</si>
  <si>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</si>
  <si>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</si>
  <si>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</si>
  <si>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</si>
  <si>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</si>
  <si>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</si>
  <si>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</si>
  <si>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</si>
  <si>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</si>
  <si>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</si>
  <si>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</si>
  <si>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</si>
  <si>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</si>
  <si>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</si>
  <si>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</si>
  <si>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</si>
  <si>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</si>
  <si>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</si>
  <si>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</si>
  <si>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</si>
  <si>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</si>
  <si>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</si>
  <si>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</si>
  <si>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</si>
  <si>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</si>
  <si>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</si>
  <si>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</si>
  <si>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</si>
  <si>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</si>
  <si>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</si>
  <si>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</si>
  <si>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</si>
  <si>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</si>
  <si>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</si>
  <si>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</si>
  <si>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</si>
  <si>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</si>
  <si>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</si>
  <si>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</si>
  <si>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</si>
  <si>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</si>
  <si>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</si>
  <si>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</si>
  <si>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</si>
  <si>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</si>
  <si>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</si>
  <si>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</si>
  <si>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</si>
  <si>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</si>
  <si>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</si>
  <si>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</si>
  <si>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</si>
  <si>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</si>
  <si>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</si>
  <si>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</si>
  <si>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</si>
  <si>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</si>
  <si>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</si>
  <si>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</si>
  <si>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</si>
  <si>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</si>
  <si>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</si>
  <si>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</si>
  <si>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</si>
  <si>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</si>
  <si>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</si>
  <si>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</si>
  <si>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</si>
  <si>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</si>
  <si>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</si>
  <si>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</si>
  <si>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</si>
  <si>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</si>
  <si>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</si>
  <si>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</si>
  <si>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</si>
  <si>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</si>
  <si>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</si>
  <si>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</si>
  <si>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</si>
  <si>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</si>
  <si>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</si>
  <si>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</si>
  <si>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</si>
  <si>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</si>
  <si>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</si>
  <si>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</si>
  <si>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</si>
  <si>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</si>
  <si>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</si>
  <si>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</si>
  <si>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</si>
  <si>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</si>
  <si>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</si>
  <si>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</si>
  <si>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</si>
  <si>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</si>
  <si>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</si>
  <si>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</si>
  <si>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</si>
  <si>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</si>
  <si>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</si>
  <si>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</si>
  <si>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</si>
  <si>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</si>
  <si>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</si>
  <si>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</si>
  <si>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</si>
  <si>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</si>
  <si>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</si>
  <si>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</si>
  <si>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</si>
  <si>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</si>
  <si>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</si>
  <si>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</si>
  <si>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</si>
  <si>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</si>
  <si>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</si>
  <si>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</si>
  <si>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</si>
  <si>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</si>
  <si>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</si>
  <si>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</si>
  <si>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</si>
  <si>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</si>
  <si>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</si>
  <si>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</si>
  <si>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</si>
  <si>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</si>
  <si>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</si>
  <si>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</si>
  <si>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</si>
  <si>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</si>
  <si>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</si>
  <si>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</si>
  <si>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</si>
  <si>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</si>
  <si>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</si>
  <si>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</si>
  <si>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</si>
  <si>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</si>
  <si>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</si>
  <si>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</si>
  <si>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</si>
  <si>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</si>
  <si>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</si>
  <si>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</si>
  <si>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</si>
  <si>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</si>
  <si>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</si>
  <si>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</si>
  <si>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</si>
  <si>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</si>
  <si>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</si>
  <si>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</si>
  <si>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</si>
  <si>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</si>
  <si>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</si>
  <si>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</si>
  <si>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</si>
  <si>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</si>
  <si>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</si>
  <si>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</si>
  <si>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</si>
  <si>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</si>
  <si>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</si>
  <si>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</si>
  <si>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</si>
  <si>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</si>
  <si>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</si>
  <si>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</si>
  <si>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</si>
  <si>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</si>
  <si>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</si>
  <si>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</si>
  <si>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</si>
  <si>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</si>
  <si>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</si>
  <si>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</si>
  <si>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</si>
  <si>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</si>
  <si>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</si>
  <si>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</si>
  <si>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</si>
  <si>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</si>
  <si>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</si>
  <si>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</si>
  <si>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</si>
  <si>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</si>
  <si>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</si>
  <si>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</si>
  <si>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</si>
  <si>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</si>
  <si>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</si>
  <si>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</si>
  <si>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</si>
  <si>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</si>
  <si>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</si>
  <si>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</si>
  <si>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</si>
  <si>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</si>
  <si>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</si>
  <si>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</si>
  <si>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</si>
  <si>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</si>
  <si>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</si>
  <si>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</si>
  <si>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</si>
  <si>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</si>
  <si>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</si>
  <si>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</si>
  <si>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</si>
  <si>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</si>
  <si>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</si>
  <si>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</si>
  <si>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</si>
  <si>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</si>
  <si>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</si>
  <si>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</si>
  <si>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</si>
  <si>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</si>
  <si>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</si>
  <si>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</si>
  <si>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</si>
  <si>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</si>
  <si>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</si>
  <si>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</si>
  <si>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</si>
  <si>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</si>
  <si>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</si>
  <si>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</si>
  <si>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</si>
  <si>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</si>
  <si>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</si>
  <si>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</si>
  <si>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</si>
  <si>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</si>
  <si>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</si>
  <si>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</si>
  <si>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</si>
  <si>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</si>
  <si>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</si>
  <si>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</si>
  <si>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</si>
  <si>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</si>
  <si>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</si>
  <si>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</si>
  <si>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</si>
  <si>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</si>
  <si>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</si>
  <si>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</si>
  <si>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</si>
  <si>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</si>
  <si>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</si>
  <si>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</si>
  <si>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</si>
  <si>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</si>
  <si>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</si>
  <si>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</si>
  <si>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</si>
  <si>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</si>
  <si>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</si>
  <si>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</si>
  <si>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</si>
  <si>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</si>
  <si>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</si>
  <si>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</si>
  <si>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</si>
  <si>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</si>
  <si>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</si>
  <si>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</si>
  <si>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</si>
  <si>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</si>
  <si>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</si>
  <si>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</si>
  <si>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</si>
  <si>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</si>
  <si>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</si>
  <si>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</si>
  <si>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</si>
  <si>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</si>
  <si>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</si>
  <si>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</si>
  <si>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</si>
  <si>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</si>
  <si>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</si>
  <si>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</si>
  <si>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</si>
  <si>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</si>
  <si>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</si>
  <si>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</si>
  <si>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</si>
  <si>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</si>
  <si>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</si>
  <si>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</si>
  <si>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</si>
  <si>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</si>
  <si>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</si>
  <si>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</si>
  <si>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</si>
  <si>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</si>
  <si>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</si>
  <si>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</si>
  <si>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</si>
  <si>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</si>
  <si>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</si>
  <si>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</si>
  <si>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</si>
  <si>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</si>
  <si>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</si>
  <si>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</si>
  <si>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</si>
  <si>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</si>
  <si>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</si>
  <si>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</si>
  <si>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</si>
  <si>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</si>
  <si>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</si>
  <si>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</si>
  <si>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</si>
  <si>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</si>
  <si>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</si>
  <si>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</si>
  <si>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</si>
  <si>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</si>
  <si>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</si>
  <si>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</si>
  <si>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</si>
  <si>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</si>
  <si>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</si>
  <si>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</si>
  <si>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</si>
  <si>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</si>
  <si>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</si>
  <si>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</si>
  <si>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</si>
  <si>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</si>
  <si>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</si>
  <si>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</si>
  <si>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</si>
  <si>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</si>
  <si>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</si>
  <si>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</si>
  <si>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</si>
  <si>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</si>
  <si>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</si>
  <si>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</si>
  <si>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</si>
  <si>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</si>
  <si>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</si>
  <si>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</si>
  <si>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</si>
  <si>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</si>
  <si>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</si>
  <si>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</si>
  <si>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</si>
  <si>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</si>
  <si>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</si>
  <si>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</si>
  <si>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</si>
  <si>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</si>
  <si>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</si>
  <si>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</si>
  <si>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</si>
  <si>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</si>
  <si>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</si>
  <si>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</si>
  <si>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</si>
  <si>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</si>
  <si>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</si>
  <si>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</si>
  <si>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</si>
  <si>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</si>
  <si>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</si>
  <si>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</si>
  <si>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</si>
  <si>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</si>
  <si>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</si>
  <si>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</si>
  <si>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</si>
  <si>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</si>
  <si>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</si>
  <si>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</si>
  <si>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</si>
  <si>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</si>
  <si>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</si>
  <si>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</si>
  <si>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</si>
  <si>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</si>
  <si>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</si>
  <si>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</si>
  <si>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</si>
  <si>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</si>
  <si>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</si>
  <si>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</si>
  <si>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</si>
  <si>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</si>
  <si>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</si>
  <si>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</si>
  <si>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</si>
  <si>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</si>
  <si>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</si>
  <si>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</si>
  <si>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</si>
  <si>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</si>
  <si>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</si>
  <si>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</si>
  <si>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</si>
  <si>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</si>
  <si>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</si>
  <si>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</si>
  <si>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</si>
  <si>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</si>
  <si>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</si>
  <si>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</si>
  <si>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</si>
  <si>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</si>
  <si>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</si>
  <si>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</si>
  <si>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</si>
  <si>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</si>
  <si>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</si>
  <si>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</si>
  <si>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</si>
  <si>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</si>
  <si>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</si>
  <si>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</si>
  <si>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</si>
  <si>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</si>
  <si>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</si>
  <si>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</si>
  <si>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</si>
  <si>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</si>
  <si>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</si>
  <si>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</si>
  <si>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</si>
  <si>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</si>
  <si>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</si>
  <si>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</si>
  <si>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</si>
  <si>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</si>
  <si>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</si>
  <si>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</si>
  <si>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</si>
  <si>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</si>
  <si>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</si>
  <si>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</si>
  <si>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</si>
  <si>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</si>
  <si>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</si>
  <si>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</si>
  <si>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</si>
  <si>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</si>
  <si>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</si>
  <si>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</si>
  <si>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</si>
  <si>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</si>
  <si>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</si>
  <si>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</si>
  <si>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</si>
  <si>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</si>
  <si>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</si>
  <si>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</si>
  <si>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</si>
  <si>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</si>
  <si>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</si>
  <si>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</si>
  <si>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</si>
  <si>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</si>
  <si>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</si>
  <si>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</si>
  <si>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</si>
  <si>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</si>
  <si>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</si>
  <si>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</si>
  <si>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</si>
  <si>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</si>
  <si>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</si>
  <si>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</si>
  <si>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</si>
  <si>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</si>
  <si>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</si>
  <si>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</si>
  <si>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</si>
  <si>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</si>
  <si>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</si>
  <si>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</si>
  <si>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</si>
  <si>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</si>
  <si>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</si>
  <si>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</si>
  <si>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</si>
  <si>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</si>
  <si>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</si>
  <si>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</si>
  <si>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</si>
  <si>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</si>
  <si>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</si>
  <si>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</si>
  <si>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</si>
  <si>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</si>
  <si>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</si>
  <si>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</si>
  <si>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</si>
  <si>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</si>
  <si>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</si>
  <si>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</si>
  <si>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</si>
  <si>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</si>
  <si>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</si>
  <si>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</si>
  <si>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</si>
  <si>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</si>
  <si>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</si>
  <si>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</si>
  <si>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</si>
  <si>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</si>
  <si>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</si>
  <si>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</si>
  <si>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</si>
  <si>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</si>
  <si>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</si>
  <si>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</si>
  <si>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</si>
  <si>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</si>
  <si>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</si>
  <si>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</si>
  <si>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</si>
  <si>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</si>
  <si>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</si>
  <si>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</si>
  <si>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</si>
  <si>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</si>
  <si>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</si>
  <si>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</si>
  <si>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</si>
  <si>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</si>
  <si>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</si>
  <si>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</si>
  <si>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</si>
  <si>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</si>
  <si>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</si>
  <si>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</si>
  <si>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</si>
  <si>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</si>
  <si>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</si>
  <si>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</si>
  <si>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</si>
  <si>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</si>
  <si>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</si>
  <si>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</si>
  <si>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</si>
  <si>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</si>
  <si>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</si>
  <si>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</si>
  <si>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</si>
  <si>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</si>
  <si>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</si>
  <si>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</si>
  <si>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</si>
  <si>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</si>
  <si>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</si>
  <si>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</si>
  <si>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</si>
  <si>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</si>
  <si>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</si>
  <si>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</si>
  <si>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</si>
  <si>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</si>
  <si>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</si>
  <si>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</si>
  <si>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</si>
  <si>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</si>
  <si>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</si>
  <si>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</si>
  <si>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</si>
  <si>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</si>
  <si>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</si>
  <si>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</si>
  <si>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</si>
  <si>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</si>
  <si>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</si>
  <si>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</si>
  <si>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</si>
  <si>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</si>
  <si>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</si>
  <si>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</si>
  <si>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</si>
  <si>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</si>
  <si>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</si>
  <si>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</si>
  <si>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</si>
  <si>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</si>
  <si>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</si>
  <si>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</si>
  <si>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</si>
  <si>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</si>
  <si>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</si>
  <si>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</si>
  <si>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</si>
  <si>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</si>
  <si>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</si>
  <si>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</si>
  <si>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</si>
  <si>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</si>
  <si>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</si>
  <si>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</si>
  <si>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</si>
  <si>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</si>
  <si>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</si>
  <si>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</si>
  <si>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</si>
  <si>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</si>
  <si>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</si>
  <si>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</si>
  <si>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</si>
  <si>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</si>
  <si>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</si>
  <si>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</si>
  <si>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</si>
  <si>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</si>
  <si>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</si>
  <si>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</si>
  <si>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</si>
  <si>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</si>
  <si>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</si>
  <si>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</si>
  <si>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</si>
  <si>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</si>
  <si>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</si>
  <si>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</si>
  <si>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</si>
  <si>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</si>
  <si>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</si>
  <si>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</si>
  <si>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</si>
  <si>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</si>
  <si>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</si>
  <si>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</si>
  <si>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</si>
  <si>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</si>
  <si>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</si>
  <si>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</si>
  <si>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</si>
  <si>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</si>
  <si>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</si>
  <si>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</si>
  <si>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</si>
  <si>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</si>
  <si>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</si>
  <si>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</si>
  <si>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</si>
  <si>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</si>
  <si>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</si>
  <si>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</si>
  <si>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</si>
  <si>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</si>
  <si>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</si>
  <si>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</si>
  <si>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</si>
  <si>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</si>
  <si>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</si>
  <si>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</si>
  <si>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</si>
  <si>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</si>
  <si>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</si>
  <si>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</si>
  <si>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</si>
  <si>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</si>
  <si>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</si>
  <si>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</si>
  <si>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</si>
  <si>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</si>
  <si>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</si>
  <si>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</si>
  <si>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</si>
  <si>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</si>
  <si>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</si>
  <si>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</si>
  <si>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</si>
  <si>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</si>
  <si>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</si>
  <si>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</si>
  <si>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</si>
  <si>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</si>
  <si>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</si>
  <si>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</si>
  <si>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</si>
  <si>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</si>
  <si>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</si>
  <si>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</si>
  <si>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</si>
  <si>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</si>
  <si>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</si>
  <si>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</si>
  <si>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</si>
  <si>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</si>
  <si>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</si>
  <si>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</si>
  <si>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</si>
  <si>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</si>
  <si>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</si>
  <si>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</si>
  <si>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</si>
  <si>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</si>
  <si>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</si>
  <si>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</si>
  <si>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</si>
  <si>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</si>
  <si>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</si>
  <si>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</si>
  <si>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</si>
  <si>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</si>
  <si>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</si>
  <si>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</si>
  <si>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</si>
  <si>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</si>
  <si>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</si>
  <si>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</si>
  <si>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</si>
  <si>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</si>
  <si>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</si>
  <si>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</si>
  <si>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</si>
  <si>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</si>
  <si>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</si>
  <si>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</si>
  <si>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</si>
  <si>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</si>
  <si>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</si>
  <si>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</si>
  <si>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</si>
  <si>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</si>
  <si>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</si>
  <si>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</si>
  <si>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</si>
  <si>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</si>
  <si>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</si>
  <si>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</si>
  <si>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</si>
  <si>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</si>
  <si>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</si>
  <si>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</si>
  <si>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</si>
  <si>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</si>
  <si>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</si>
  <si>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</si>
  <si>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</si>
  <si>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</si>
  <si>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</si>
  <si>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</si>
  <si>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</si>
  <si>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</si>
  <si>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</si>
  <si>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</si>
  <si>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</si>
  <si>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</si>
  <si>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</si>
  <si>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</si>
  <si>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</si>
  <si>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</si>
  <si>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</si>
  <si>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</si>
  <si>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</si>
  <si>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</si>
  <si>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</si>
  <si>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</si>
  <si>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</si>
  <si>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</si>
  <si>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</si>
  <si>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</si>
  <si>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</si>
  <si>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</si>
  <si>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</si>
  <si>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</si>
  <si>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</si>
  <si>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</si>
  <si>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</si>
  <si>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</si>
  <si>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</si>
  <si>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</si>
  <si>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</si>
  <si>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</si>
  <si>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</si>
  <si>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</si>
  <si>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</si>
  <si>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</si>
  <si>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</si>
  <si>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</si>
  <si>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</si>
  <si>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</si>
  <si>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</si>
  <si>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</si>
  <si>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</si>
  <si>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</si>
  <si>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</si>
  <si>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</si>
  <si>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</si>
  <si>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</si>
  <si>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</si>
  <si>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</si>
  <si>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</si>
  <si>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</si>
  <si>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</si>
  <si>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</si>
  <si>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</si>
  <si>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</si>
  <si>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</si>
  <si>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</si>
  <si>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</si>
  <si>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</si>
  <si>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</si>
  <si>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</si>
  <si>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</si>
  <si>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</si>
  <si>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</si>
  <si>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</si>
  <si>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</si>
  <si>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</si>
  <si>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</si>
  <si>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</si>
  <si>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</si>
  <si>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</si>
  <si>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</si>
  <si>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</si>
  <si>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</si>
  <si>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</si>
  <si>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</si>
  <si>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</si>
  <si>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</si>
  <si>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</si>
  <si>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</si>
  <si>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</si>
  <si>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</si>
  <si>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</si>
  <si>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</si>
  <si>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</si>
  <si>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</si>
  <si>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</si>
  <si>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</si>
  <si>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</si>
  <si>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</si>
  <si>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</si>
  <si>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</si>
  <si>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</si>
  <si>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</si>
  <si>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</si>
  <si>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</si>
  <si>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</si>
  <si>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</si>
  <si>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</si>
  <si>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</si>
  <si>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</si>
  <si>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</si>
  <si>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</si>
  <si>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</si>
  <si>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</si>
  <si>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</si>
  <si>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</si>
  <si>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</si>
  <si>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</si>
  <si>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</si>
  <si>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</si>
  <si>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</si>
  <si>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</si>
  <si>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</si>
  <si>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</si>
  <si>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</si>
  <si>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</si>
  <si>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</si>
  <si>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</si>
  <si>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</si>
  <si>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</si>
  <si>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</si>
  <si>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</si>
  <si>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</si>
  <si>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</si>
  <si>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</si>
  <si>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</si>
  <si>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</si>
  <si>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</si>
  <si>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</si>
  <si>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</si>
  <si>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</si>
  <si>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</si>
  <si>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</si>
  <si>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</si>
  <si>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</si>
  <si>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</si>
  <si>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</si>
  <si>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</si>
  <si>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</si>
  <si>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</si>
  <si>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</si>
  <si>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</si>
  <si>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</si>
  <si>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</si>
  <si>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</si>
  <si>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</si>
  <si>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</si>
  <si>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</si>
  <si>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</si>
  <si>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</si>
  <si>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</si>
  <si>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</si>
  <si>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</si>
  <si>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</si>
  <si>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</si>
  <si>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</si>
  <si>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</si>
  <si>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</si>
  <si>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</si>
  <si>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</si>
  <si>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</si>
  <si>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</si>
  <si>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</si>
  <si>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</si>
  <si>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</si>
  <si>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</si>
  <si>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</si>
  <si>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</si>
  <si>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</si>
  <si>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</si>
  <si>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</si>
  <si>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</si>
  <si>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</si>
  <si>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</si>
  <si>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</si>
  <si>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</si>
  <si>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</si>
  <si>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</si>
  <si>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</si>
  <si>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</si>
  <si>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</si>
  <si>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</si>
  <si>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</si>
  <si>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</si>
  <si>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</si>
  <si>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</si>
  <si>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</si>
  <si>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</si>
  <si>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</si>
  <si>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</si>
  <si>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</si>
  <si>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</si>
  <si>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</si>
  <si>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</si>
  <si>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</si>
  <si>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</si>
  <si>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</si>
  <si>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</si>
  <si>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</si>
  <si>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</si>
  <si>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</si>
  <si>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</si>
  <si>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</si>
  <si>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</si>
  <si>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</si>
  <si>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</si>
  <si>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</si>
  <si>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</si>
  <si>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</si>
  <si>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</si>
  <si>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</si>
  <si>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</si>
  <si>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</si>
  <si>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</si>
  <si>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</si>
  <si>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</si>
  <si>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</si>
  <si>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</si>
  <si>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</si>
  <si>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</si>
  <si>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</si>
  <si>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</si>
  <si>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</si>
  <si>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</si>
  <si>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</si>
  <si>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</si>
  <si>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</si>
  <si>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</si>
  <si>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</si>
  <si>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</si>
  <si>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</si>
  <si>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</si>
  <si>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</si>
  <si>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</si>
  <si>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</si>
  <si>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</si>
  <si>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</si>
  <si>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</si>
  <si>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</si>
  <si>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</si>
  <si>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</si>
  <si>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</si>
  <si>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</si>
  <si>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</si>
  <si>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</si>
  <si>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</si>
  <si>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</si>
  <si>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</si>
  <si>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</si>
  <si>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</si>
  <si>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</si>
  <si>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</si>
  <si>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</si>
  <si>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</si>
  <si>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</si>
  <si>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</si>
  <si>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</si>
  <si>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</si>
  <si>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</si>
  <si>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</si>
  <si>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</si>
  <si>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</si>
  <si>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</si>
  <si>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</si>
  <si>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</si>
  <si>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</si>
  <si>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</si>
  <si>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</si>
  <si>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</si>
  <si>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</si>
  <si>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</si>
  <si>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</si>
  <si>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</si>
  <si>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</si>
  <si>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</si>
  <si>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</si>
  <si>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</si>
  <si>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</si>
  <si>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</si>
  <si>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</si>
  <si>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</si>
  <si>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</si>
  <si>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</si>
  <si>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</si>
  <si>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</si>
  <si>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</si>
  <si>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</si>
  <si>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</si>
  <si>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</si>
  <si>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</si>
  <si>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</si>
  <si>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</si>
  <si>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</si>
  <si>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</si>
  <si>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</si>
  <si>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</si>
  <si>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</si>
  <si>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</si>
  <si>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</si>
  <si>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</si>
  <si>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</si>
  <si>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</si>
  <si>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</si>
  <si>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</si>
  <si>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</si>
  <si>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</si>
  <si>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</si>
  <si>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</si>
  <si>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</si>
  <si>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</si>
  <si>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</si>
  <si>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</si>
  <si>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</si>
  <si>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</si>
  <si>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</si>
  <si>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</si>
  <si>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</si>
  <si>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</si>
  <si>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</si>
  <si>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</si>
  <si>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</si>
  <si>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</si>
  <si>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</si>
  <si>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</si>
  <si>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</si>
  <si>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</si>
  <si>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</si>
  <si>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</si>
  <si>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</si>
  <si>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</si>
  <si>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</si>
  <si>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</si>
  <si>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</si>
  <si>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</si>
  <si>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</si>
  <si>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</si>
  <si>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</si>
  <si>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</si>
  <si>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</si>
  <si>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</si>
  <si>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</si>
  <si>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</si>
  <si>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</si>
  <si>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</si>
  <si>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</si>
  <si>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</si>
  <si>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</si>
  <si>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</si>
  <si>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</si>
  <si>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</si>
  <si>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</si>
  <si>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</si>
  <si>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</si>
  <si>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</si>
  <si>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</si>
  <si>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</si>
  <si>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</si>
  <si>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</si>
  <si>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</si>
  <si>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</si>
  <si>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</si>
  <si>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</si>
  <si>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</si>
  <si>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</si>
  <si>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</si>
  <si>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</si>
  <si>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</si>
  <si>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</si>
  <si>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</si>
  <si>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</si>
  <si>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</si>
  <si>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</si>
  <si>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</si>
  <si>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</si>
  <si>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</si>
  <si>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</si>
  <si>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</si>
  <si>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</si>
  <si>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</si>
  <si>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</si>
  <si>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</si>
  <si>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</si>
  <si>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</si>
  <si>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</si>
  <si>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</si>
  <si>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</si>
  <si>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</si>
  <si>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</si>
  <si>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</si>
  <si>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</si>
  <si>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</si>
  <si>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</si>
  <si>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</si>
  <si>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</si>
  <si>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</si>
  <si>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</si>
  <si>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</si>
  <si>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</si>
  <si>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</si>
  <si>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</si>
  <si>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</si>
  <si>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</si>
  <si>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</si>
  <si>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</si>
  <si>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</si>
  <si>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</si>
  <si>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</si>
  <si>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</si>
  <si>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</si>
  <si>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</si>
  <si>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</si>
  <si>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</si>
  <si>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</si>
  <si>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</si>
  <si>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</si>
  <si>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</si>
  <si>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</si>
  <si>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</si>
  <si>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</si>
  <si>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</si>
  <si>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</si>
  <si>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</si>
  <si>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</si>
  <si>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</si>
  <si>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</si>
  <si>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</si>
  <si>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</si>
  <si>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</si>
  <si>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</si>
  <si>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</si>
  <si>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</si>
  <si>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</si>
  <si>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</si>
  <si>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</si>
  <si>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</si>
  <si>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</si>
  <si>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</si>
  <si>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</si>
  <si>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</si>
  <si>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</si>
  <si>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</si>
  <si>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</si>
  <si>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</si>
  <si>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</si>
  <si>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</si>
  <si>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</si>
  <si>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</si>
  <si>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</si>
  <si>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</si>
  <si>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</si>
  <si>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</si>
  <si>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</si>
  <si>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</si>
  <si>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</si>
  <si>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</si>
  <si>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</si>
  <si>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</si>
  <si>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</si>
  <si>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</si>
  <si>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</si>
  <si>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</si>
  <si>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</si>
  <si>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</si>
  <si>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</si>
  <si>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</si>
  <si>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</si>
  <si>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</si>
  <si>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</si>
  <si>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</si>
  <si>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</si>
  <si>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</si>
  <si>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</si>
  <si>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</si>
  <si>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</si>
  <si>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</si>
  <si>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</si>
  <si>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</si>
  <si>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</si>
  <si>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</si>
  <si>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</si>
  <si>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</si>
  <si>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</si>
  <si>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</si>
  <si>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</si>
  <si>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</si>
  <si>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</si>
  <si>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</si>
  <si>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</si>
  <si>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</si>
  <si>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</si>
  <si>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</si>
  <si>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</si>
  <si>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</si>
  <si>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</si>
  <si>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</si>
  <si>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</si>
  <si>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</si>
  <si>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</si>
  <si>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</si>
  <si>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</si>
  <si>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</si>
  <si>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</si>
  <si>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</si>
  <si>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</si>
  <si>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</si>
  <si>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</si>
  <si>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</si>
  <si>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</si>
  <si>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</si>
  <si>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</si>
  <si>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</si>
  <si>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</si>
  <si>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</si>
  <si>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</si>
  <si>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</si>
  <si>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</si>
  <si>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</si>
  <si>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</si>
  <si>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</si>
  <si>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</si>
  <si>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</si>
  <si>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</si>
  <si>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</si>
  <si>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</si>
  <si>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</si>
  <si>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</si>
  <si>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</si>
  <si>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</si>
  <si>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</si>
  <si>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</si>
  <si>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</si>
  <si>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</si>
  <si>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</si>
  <si>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</si>
  <si>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</si>
  <si>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</si>
  <si>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</si>
  <si>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</si>
  <si>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</si>
  <si>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</si>
  <si>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</si>
  <si>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</si>
  <si>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</si>
  <si>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</si>
  <si>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</si>
  <si>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</si>
  <si>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</si>
  <si>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</si>
  <si>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</si>
  <si>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</si>
  <si>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</si>
  <si>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</si>
  <si>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</si>
  <si>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</si>
  <si>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</si>
  <si>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</si>
  <si>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</si>
  <si>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</si>
  <si>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</si>
  <si>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</si>
  <si>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</si>
  <si>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</si>
  <si>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</si>
  <si>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</si>
  <si>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</si>
  <si>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</si>
  <si>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</si>
  <si>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</si>
  <si>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</si>
  <si>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</si>
  <si>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</si>
  <si>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</si>
  <si>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</si>
  <si>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</si>
  <si>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</si>
  <si>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</si>
  <si>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</si>
  <si>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</si>
  <si>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</si>
  <si>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</si>
  <si>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</si>
  <si>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</si>
  <si>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</si>
  <si>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</si>
  <si>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</si>
  <si>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</si>
  <si>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</si>
  <si>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</si>
  <si>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</si>
  <si>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</si>
  <si>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</si>
  <si>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</si>
  <si>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</si>
  <si>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</si>
  <si>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</si>
  <si>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</si>
  <si>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</si>
  <si>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</si>
  <si>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</si>
  <si>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</si>
  <si>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</si>
  <si>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</si>
  <si>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</si>
  <si>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</si>
  <si>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</si>
  <si>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</si>
  <si>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</si>
  <si>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</si>
  <si>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</si>
  <si>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</si>
  <si>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</si>
  <si>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</si>
  <si>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</si>
  <si>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</si>
  <si>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</si>
  <si>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</si>
  <si>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</si>
  <si>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</si>
  <si>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</si>
  <si>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</si>
  <si>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</si>
  <si>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</si>
  <si>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</si>
  <si>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</si>
  <si>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</si>
  <si>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</si>
  <si>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</si>
  <si>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</si>
  <si>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</si>
  <si>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</si>
  <si>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</si>
  <si>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</si>
  <si>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</si>
  <si>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</si>
  <si>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</si>
  <si>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</si>
  <si>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</si>
  <si>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</si>
  <si>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</si>
  <si>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</si>
  <si>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</si>
  <si>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</si>
  <si>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</si>
  <si>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</si>
  <si>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</si>
  <si>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</si>
  <si>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</si>
  <si>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</si>
  <si>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</si>
  <si>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</si>
  <si>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</si>
  <si>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</si>
  <si>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</si>
  <si>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</si>
  <si>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</si>
  <si>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</si>
  <si>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</si>
  <si>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</si>
  <si>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</si>
  <si>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</si>
  <si>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</si>
  <si>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</si>
  <si>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</si>
  <si>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</si>
  <si>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</si>
  <si>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</si>
  <si>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</si>
  <si>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</si>
  <si>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</si>
  <si>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</si>
  <si>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</si>
  <si>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</si>
  <si>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</si>
  <si>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</si>
  <si>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</si>
  <si>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</si>
  <si>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</si>
  <si>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</si>
  <si>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</si>
  <si>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</si>
  <si>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</si>
  <si>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</si>
  <si>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</si>
  <si>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</si>
  <si>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</si>
  <si>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</si>
  <si>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</si>
  <si>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</si>
  <si>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</si>
  <si>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</si>
  <si>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</si>
  <si>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</si>
  <si>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</si>
  <si>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</si>
  <si>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</si>
  <si>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</si>
  <si>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</si>
  <si>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</si>
  <si>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</si>
  <si>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</si>
  <si>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</si>
  <si>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</si>
  <si>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</si>
  <si>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</si>
  <si>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</si>
  <si>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</si>
  <si>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</si>
  <si>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</si>
  <si>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</si>
  <si>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</si>
  <si>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</si>
  <si>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</si>
  <si>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</si>
  <si>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</si>
  <si>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</si>
  <si>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</si>
  <si>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</si>
  <si>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</si>
  <si>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</si>
  <si>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</si>
  <si>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</si>
  <si>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</si>
  <si>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</si>
  <si>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</si>
  <si>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</si>
  <si>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</si>
  <si>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</si>
  <si>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</si>
  <si>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</si>
  <si>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</si>
  <si>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</si>
  <si>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</si>
  <si>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</si>
  <si>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</si>
  <si>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</si>
  <si>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</si>
  <si>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</si>
  <si>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</si>
  <si>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</si>
  <si>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</si>
  <si>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</si>
  <si>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</si>
  <si>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</si>
  <si>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</si>
  <si>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</si>
  <si>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</si>
  <si>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</si>
  <si>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</si>
  <si>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</si>
  <si>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</si>
  <si>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</si>
  <si>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</si>
  <si>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</si>
  <si>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</si>
  <si>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</si>
  <si>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</si>
  <si>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</si>
  <si>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</si>
  <si>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</si>
  <si>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</si>
  <si>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</si>
  <si>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</si>
  <si>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</si>
  <si>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</si>
  <si>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</si>
  <si>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</si>
  <si>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</si>
  <si>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</si>
  <si>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</si>
  <si>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</si>
  <si>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</si>
  <si>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</si>
  <si>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</si>
  <si>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</si>
  <si>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</si>
  <si>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</si>
  <si>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</si>
  <si>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</si>
  <si>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</si>
  <si>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</si>
  <si>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</si>
  <si>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</si>
  <si>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</si>
  <si>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</si>
  <si>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</si>
  <si>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</si>
  <si>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</si>
  <si>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</si>
  <si>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</si>
  <si>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</si>
  <si>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</si>
  <si>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</si>
  <si>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</si>
  <si>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</si>
  <si>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</si>
  <si>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</si>
  <si>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</si>
  <si>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</si>
  <si>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</si>
  <si>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</si>
  <si>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</si>
  <si>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</si>
  <si>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</si>
  <si>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</si>
  <si>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</si>
  <si>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</si>
  <si>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</si>
  <si>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</si>
  <si>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</si>
  <si>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</si>
  <si>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</si>
  <si>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</si>
  <si>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</si>
  <si>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</si>
  <si>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</si>
  <si>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</si>
  <si>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</si>
  <si>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</si>
  <si>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</si>
  <si>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</si>
  <si>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</si>
  <si>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</si>
  <si>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</si>
  <si>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</si>
  <si>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</si>
  <si>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</si>
  <si>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</si>
  <si>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</si>
  <si>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</si>
  <si>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</si>
  <si>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</si>
  <si>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</si>
  <si>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</si>
  <si>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</si>
  <si>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</si>
  <si>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</si>
  <si>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</si>
  <si>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</si>
  <si>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</si>
  <si>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</si>
  <si>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</si>
  <si>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</si>
  <si>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</si>
  <si>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</si>
  <si>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</si>
  <si>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</si>
  <si>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</si>
  <si>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</si>
  <si>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</si>
  <si>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</si>
  <si>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</si>
  <si>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</si>
  <si>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</si>
  <si>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</si>
  <si>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</si>
  <si>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</si>
  <si>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</si>
  <si>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</si>
  <si>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</si>
  <si>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</si>
  <si>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</si>
  <si>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</si>
  <si>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</si>
  <si>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</si>
  <si>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</si>
  <si>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</si>
  <si>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</si>
  <si>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</si>
  <si>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</si>
  <si>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</si>
  <si>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</si>
  <si>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</si>
  <si>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</si>
  <si>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</si>
  <si>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</si>
  <si>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</si>
  <si>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</si>
  <si>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</si>
  <si>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</si>
  <si>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</si>
  <si>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</si>
  <si>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</si>
  <si>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</si>
  <si>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</si>
  <si>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</si>
  <si>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</si>
  <si>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</si>
  <si>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</si>
  <si>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</si>
  <si>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</si>
  <si>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</si>
  <si>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</si>
  <si>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</si>
  <si>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</si>
  <si>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</si>
  <si>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</si>
  <si>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</si>
  <si>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</si>
  <si>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</si>
  <si>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</si>
  <si>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</si>
  <si>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</si>
  <si>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</si>
  <si>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</si>
  <si>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</si>
  <si>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</si>
  <si>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</si>
  <si>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</si>
  <si>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</si>
  <si>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</si>
  <si>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</si>
  <si>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</si>
  <si>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</si>
  <si>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</si>
  <si>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</si>
  <si>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</si>
  <si>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</si>
  <si>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</si>
  <si>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</si>
  <si>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</si>
  <si>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</si>
  <si>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</si>
  <si>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</si>
  <si>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</si>
  <si>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</si>
  <si>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</si>
  <si>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</si>
  <si>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</si>
  <si>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</si>
  <si>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</si>
  <si>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</si>
  <si>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</si>
  <si>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</si>
  <si>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</si>
  <si>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</si>
  <si>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</si>
  <si>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</si>
  <si>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</si>
  <si>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</si>
  <si>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</si>
  <si>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</si>
  <si>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</si>
  <si>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</si>
  <si>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</si>
  <si>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</si>
  <si>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</si>
  <si>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</si>
  <si>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</si>
  <si>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</si>
  <si>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</si>
  <si>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</si>
  <si>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</si>
  <si>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</si>
  <si>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</si>
  <si>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</si>
  <si>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</si>
  <si>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</si>
  <si>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</si>
  <si>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</si>
  <si>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</si>
  <si>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</si>
  <si>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</si>
  <si>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</si>
  <si>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</si>
  <si>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</si>
  <si>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</si>
  <si>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</si>
  <si>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</si>
  <si>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</si>
  <si>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</si>
  <si>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</si>
  <si>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</si>
  <si>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</si>
  <si>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</si>
  <si>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</si>
  <si>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</si>
  <si>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</si>
  <si>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</si>
  <si>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</si>
  <si>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</si>
  <si>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</si>
  <si>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</si>
  <si>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</si>
  <si>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</si>
  <si>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</si>
  <si>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</si>
  <si>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</si>
  <si>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</si>
  <si>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</si>
  <si>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</si>
  <si>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</si>
  <si>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</si>
  <si>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</si>
  <si>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</si>
  <si>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</si>
  <si>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</si>
  <si>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</si>
  <si>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</si>
  <si>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</si>
  <si>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</si>
  <si>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</si>
  <si>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</si>
  <si>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</si>
  <si>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</si>
  <si>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</si>
  <si>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</si>
  <si>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</si>
  <si>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</si>
  <si>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</si>
  <si>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</si>
  <si>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</si>
  <si>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</si>
  <si>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</si>
  <si>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</si>
  <si>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</si>
  <si>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</si>
  <si>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</si>
  <si>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</si>
  <si>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</si>
  <si>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</si>
  <si>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</si>
  <si>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</si>
  <si>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</si>
  <si>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</si>
  <si>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</si>
  <si>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</si>
  <si>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</si>
  <si>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</si>
  <si>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</si>
  <si>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</si>
  <si>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</si>
  <si>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</si>
  <si>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</si>
  <si>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</si>
  <si>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</si>
  <si>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</si>
  <si>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</si>
  <si>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</si>
  <si>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</si>
  <si>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</si>
  <si>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</si>
  <si>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</si>
  <si>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</si>
  <si>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</si>
  <si>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</si>
  <si>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</si>
  <si>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</si>
  <si>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</si>
  <si>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</si>
  <si>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</si>
  <si>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</si>
  <si>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</si>
  <si>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</si>
  <si>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</si>
  <si>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</si>
  <si>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</si>
  <si>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</si>
  <si>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</si>
  <si>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</si>
  <si>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</si>
  <si>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</si>
  <si>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</si>
  <si>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</si>
  <si>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</si>
  <si>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</si>
  <si>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</si>
  <si>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</si>
  <si>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</si>
  <si>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</si>
  <si>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</si>
  <si>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</si>
  <si>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</si>
  <si>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</si>
  <si>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</si>
  <si>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</si>
  <si>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</si>
  <si>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</si>
  <si>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</si>
  <si>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</si>
  <si>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</si>
  <si>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</si>
  <si>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</si>
  <si>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</si>
  <si>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</si>
  <si>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</si>
  <si>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</si>
  <si>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</si>
  <si>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</si>
  <si>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</si>
  <si>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</si>
  <si>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</si>
  <si>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</si>
  <si>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</si>
  <si>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</si>
  <si>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</si>
  <si>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</si>
  <si>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</si>
  <si>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</si>
  <si>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</si>
  <si>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</si>
  <si>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</si>
  <si>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</si>
  <si>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</si>
  <si>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</si>
  <si>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</si>
  <si>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</si>
  <si>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</si>
  <si>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</si>
  <si>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</si>
  <si>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</si>
  <si>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</si>
  <si>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</si>
  <si>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</si>
  <si>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</si>
  <si>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</si>
  <si>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</si>
  <si>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</si>
  <si>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</si>
  <si>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</si>
  <si>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</si>
  <si>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</si>
  <si>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</si>
  <si>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</si>
  <si>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</si>
  <si>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</si>
  <si>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</si>
  <si>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</si>
  <si>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</si>
  <si>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</si>
  <si>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</si>
  <si>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</si>
  <si>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</si>
  <si>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</si>
  <si>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</si>
  <si>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</si>
  <si>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</si>
  <si>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</si>
  <si>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</si>
  <si>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</si>
  <si>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</si>
  <si>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</si>
  <si>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</si>
  <si>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</si>
  <si>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</si>
  <si>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</si>
  <si>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</si>
  <si>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</si>
  <si>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</si>
  <si>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</si>
  <si>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</si>
  <si>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</si>
  <si>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</si>
  <si>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</si>
  <si>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</si>
  <si>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</si>
  <si>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</si>
  <si>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</si>
  <si>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</si>
  <si>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</si>
  <si>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</si>
  <si>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</si>
  <si>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</si>
  <si>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</si>
  <si>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</si>
  <si>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</si>
  <si>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</si>
  <si>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</si>
  <si>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</si>
  <si>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</si>
  <si>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</si>
  <si>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</si>
  <si>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</si>
  <si>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</si>
  <si>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</si>
  <si>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</si>
  <si>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</si>
  <si>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</si>
  <si>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</si>
  <si>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</si>
  <si>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</si>
  <si>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</si>
  <si>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</si>
  <si>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</si>
  <si>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</si>
  <si>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</si>
  <si>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</si>
  <si>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</si>
  <si>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</si>
  <si>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</si>
  <si>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</si>
  <si>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</si>
  <si>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</si>
  <si>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</si>
  <si>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</si>
  <si>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</si>
  <si>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</si>
  <si>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</si>
  <si>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</si>
  <si>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</si>
  <si>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</si>
  <si>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</si>
  <si>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</si>
  <si>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</si>
  <si>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</si>
  <si>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</si>
  <si>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</si>
  <si>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</si>
  <si>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</si>
  <si>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</si>
  <si>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</si>
  <si>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</si>
  <si>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</si>
  <si>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</si>
  <si>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</si>
  <si>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</si>
  <si>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</si>
  <si>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</si>
  <si>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</si>
  <si>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</si>
  <si>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</si>
  <si>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</si>
  <si>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</si>
  <si>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</si>
  <si>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</si>
  <si>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</si>
  <si>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</si>
  <si>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</si>
  <si>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</si>
  <si>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</si>
  <si>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</si>
  <si>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</si>
  <si>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</si>
  <si>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</si>
  <si>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</si>
  <si>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</si>
  <si>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</si>
  <si>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</si>
  <si>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</si>
  <si>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</si>
  <si>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</si>
  <si>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</si>
  <si>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</si>
  <si>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</si>
  <si>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</si>
  <si>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</si>
  <si>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</si>
  <si>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</si>
  <si>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</si>
  <si>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</si>
  <si>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</si>
  <si>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</si>
  <si>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</si>
  <si>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</si>
  <si>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</si>
  <si>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</si>
  <si>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</si>
  <si>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</si>
  <si>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</si>
  <si>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</si>
  <si>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</si>
  <si>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</si>
  <si>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</si>
  <si>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</si>
  <si>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</si>
  <si>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</si>
  <si>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</si>
  <si>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</si>
  <si>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</si>
  <si>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</si>
  <si>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</si>
  <si>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</si>
  <si>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</si>
  <si>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</si>
  <si>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</si>
  <si>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</si>
  <si>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</si>
  <si>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</si>
  <si>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</si>
  <si>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</si>
  <si>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</si>
  <si>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</si>
  <si>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</si>
  <si>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</si>
  <si>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</si>
  <si>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</si>
  <si>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</si>
  <si>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</si>
  <si>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</si>
  <si>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</si>
  <si>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</si>
  <si>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</si>
  <si>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</si>
  <si>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</si>
  <si>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</si>
  <si>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</si>
  <si>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</si>
  <si>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</si>
  <si>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</si>
  <si>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</si>
  <si>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</si>
  <si>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</si>
  <si>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</si>
  <si>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</si>
  <si>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</si>
  <si>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</si>
  <si>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</si>
  <si>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</si>
  <si>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</si>
  <si>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</si>
  <si>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</si>
  <si>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</si>
  <si>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</si>
  <si>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</si>
  <si>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</si>
  <si>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</si>
  <si>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</si>
  <si>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</si>
  <si>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</si>
  <si>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</si>
  <si>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</si>
  <si>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</si>
  <si>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</si>
  <si>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</si>
  <si>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</si>
  <si>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</si>
  <si>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</si>
  <si>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</si>
  <si>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</si>
  <si>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</si>
  <si>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</si>
  <si>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</si>
  <si>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</si>
  <si>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</si>
  <si>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</si>
  <si>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</si>
  <si>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</si>
  <si>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</si>
  <si>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</si>
  <si>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</si>
  <si>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</si>
  <si>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</si>
  <si>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</si>
  <si>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</si>
  <si>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</si>
  <si>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</si>
  <si>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</si>
  <si>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</si>
  <si>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</si>
  <si>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</si>
  <si>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</si>
  <si>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</si>
  <si>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</si>
  <si>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</si>
  <si>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</si>
  <si>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</si>
  <si>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</si>
  <si>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</si>
  <si>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</si>
  <si>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</si>
  <si>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</si>
  <si>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</si>
  <si>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</si>
  <si>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</si>
  <si>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</si>
  <si>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</si>
  <si>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</si>
  <si>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</si>
  <si>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</si>
  <si>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</si>
  <si>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</si>
  <si>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</si>
  <si>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</si>
  <si>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</si>
  <si>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</si>
  <si>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</si>
  <si>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</si>
  <si>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</si>
  <si>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</si>
  <si>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</si>
  <si>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</si>
  <si>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</si>
  <si>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</si>
  <si>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</si>
  <si>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</si>
  <si>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</si>
  <si>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</si>
  <si>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</si>
  <si>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</si>
  <si>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</si>
  <si>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</si>
  <si>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</si>
  <si>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</si>
  <si>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</si>
  <si>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</si>
  <si>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</si>
  <si>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</si>
  <si>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</si>
  <si>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</si>
  <si>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</si>
  <si>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</si>
  <si>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</si>
  <si>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</si>
  <si>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</si>
  <si>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</si>
  <si>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</si>
  <si>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</si>
  <si>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</si>
  <si>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</si>
  <si>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</si>
  <si>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</si>
  <si>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</si>
  <si>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</si>
  <si>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</si>
  <si>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</si>
  <si>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</si>
  <si>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</si>
  <si>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</si>
  <si>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</si>
  <si>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</si>
  <si>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</si>
  <si>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</si>
  <si>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</si>
  <si>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</si>
  <si>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</si>
  <si>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</si>
  <si>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</si>
  <si>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</si>
  <si>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</si>
  <si>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</si>
  <si>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</si>
  <si>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</si>
  <si>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</si>
  <si>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</si>
  <si>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</si>
  <si>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</si>
  <si>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</si>
  <si>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</si>
  <si>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</si>
  <si>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</si>
  <si>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</si>
  <si>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</si>
  <si>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</si>
  <si>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</si>
  <si>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</si>
  <si>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</si>
  <si>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</si>
  <si>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</si>
  <si>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</si>
  <si>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</si>
  <si>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</si>
  <si>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</si>
  <si>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</si>
  <si>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</si>
  <si>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</si>
  <si>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</si>
  <si>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</si>
  <si>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</si>
  <si>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</si>
  <si>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</si>
  <si>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</si>
  <si>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</si>
  <si>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</si>
  <si>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</si>
  <si>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</si>
  <si>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</si>
  <si>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</si>
  <si>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</si>
  <si>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</si>
  <si>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</si>
  <si>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</si>
  <si>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</si>
  <si>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</si>
  <si>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</si>
  <si>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</si>
  <si>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</si>
  <si>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</si>
  <si>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</si>
  <si>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</si>
  <si>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</si>
  <si>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</si>
  <si>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</si>
  <si>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</si>
  <si>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</si>
  <si>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</si>
  <si>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</si>
  <si>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</si>
  <si>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</si>
  <si>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</si>
  <si>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</si>
  <si>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</si>
  <si>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</si>
  <si>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</si>
  <si>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</si>
  <si>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</si>
  <si>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</si>
  <si>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</si>
  <si>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</si>
  <si>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</si>
  <si>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</si>
  <si>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</si>
  <si>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</si>
  <si>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</si>
  <si>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</si>
  <si>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</si>
  <si>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</si>
  <si>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</si>
  <si>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</si>
  <si>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</si>
  <si>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</si>
  <si>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</si>
  <si>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</si>
  <si>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</si>
  <si>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</si>
  <si>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</si>
  <si>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</si>
  <si>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</si>
  <si>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</si>
  <si>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</si>
  <si>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</si>
  <si>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</si>
  <si>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</si>
  <si>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</si>
  <si>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</si>
  <si>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</si>
  <si>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</si>
  <si>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</si>
  <si>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</si>
  <si>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</si>
  <si>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</si>
  <si>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</si>
  <si>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</si>
  <si>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</si>
  <si>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</si>
  <si>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</si>
  <si>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</si>
  <si>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</si>
  <si>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</si>
  <si>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</si>
  <si>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</si>
  <si>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</si>
  <si>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</si>
  <si>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</si>
  <si>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</si>
  <si>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</si>
  <si>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</si>
  <si>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</si>
  <si>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</si>
  <si>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</si>
  <si>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</si>
  <si>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</si>
  <si>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</si>
  <si>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</si>
  <si>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</si>
  <si>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</si>
  <si>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</si>
  <si>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</si>
  <si>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</si>
  <si>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</si>
  <si>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</si>
  <si>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</si>
  <si>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</si>
  <si>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</si>
  <si>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</si>
  <si>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</si>
  <si>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</si>
  <si>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</si>
  <si>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</si>
  <si>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</si>
  <si>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</si>
  <si>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</si>
  <si>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</si>
  <si>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</si>
  <si>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</si>
  <si>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</si>
  <si>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</si>
  <si>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</si>
  <si>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</si>
  <si>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</si>
  <si>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</si>
  <si>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</si>
  <si>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</si>
  <si>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</si>
  <si>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</si>
  <si>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</si>
  <si>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</si>
  <si>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</si>
  <si>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</si>
  <si>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</si>
  <si>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</si>
  <si>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</si>
  <si>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</si>
  <si>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</si>
  <si>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</si>
  <si>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</si>
  <si>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</si>
  <si>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</si>
  <si>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</si>
  <si>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</si>
  <si>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</si>
  <si>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</si>
  <si>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</si>
  <si>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</si>
  <si>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</si>
  <si>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</si>
  <si>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</si>
  <si>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</si>
  <si>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</si>
  <si>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</si>
  <si>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</si>
  <si>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</si>
  <si>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</si>
  <si>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</si>
  <si>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</si>
  <si>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</si>
  <si>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</si>
  <si>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</si>
  <si>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</si>
  <si>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</si>
  <si>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</si>
  <si>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</si>
  <si>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</si>
  <si>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</si>
  <si>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</si>
  <si>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</si>
  <si>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</si>
  <si>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</si>
  <si>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</si>
  <si>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</si>
  <si>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</si>
  <si>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</si>
  <si>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</si>
  <si>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</si>
  <si>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</si>
  <si>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</si>
  <si>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</si>
  <si>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</si>
  <si>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</si>
  <si>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</si>
  <si>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</si>
  <si>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</si>
  <si>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</si>
  <si>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</si>
  <si>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</si>
  <si>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</si>
  <si>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</si>
  <si>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</si>
  <si>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</si>
  <si>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</si>
  <si>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</si>
  <si>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</si>
  <si>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</si>
  <si>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</si>
  <si>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</si>
  <si>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</si>
  <si>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</si>
  <si>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</si>
  <si>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</si>
  <si>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</si>
  <si>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</si>
  <si>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</si>
  <si>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</si>
  <si>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</si>
  <si>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</si>
  <si>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</si>
  <si>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</si>
  <si>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</si>
  <si>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</si>
  <si>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</si>
  <si>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</si>
  <si>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</si>
  <si>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</si>
  <si>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</si>
  <si>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</si>
  <si>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</si>
  <si>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</si>
  <si>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</si>
  <si>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</si>
  <si>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</si>
  <si>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</si>
  <si>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</si>
  <si>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</si>
  <si>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</si>
  <si>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</si>
  <si>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</si>
  <si>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</si>
  <si>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</si>
  <si>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</si>
  <si>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</si>
  <si>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</si>
  <si>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</si>
  <si>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</si>
  <si>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</si>
  <si>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</si>
  <si>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</si>
  <si>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</si>
  <si>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</si>
  <si>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</si>
  <si>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</si>
  <si>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</si>
  <si>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</si>
  <si>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</si>
  <si>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</si>
  <si>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</si>
  <si>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</si>
  <si>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</si>
  <si>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</si>
  <si>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</si>
  <si>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</si>
  <si>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</si>
  <si>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</si>
  <si>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</si>
  <si>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</si>
  <si>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</si>
  <si>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</si>
  <si>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</si>
  <si>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</si>
  <si>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</si>
  <si>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</si>
  <si>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</si>
  <si>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</si>
  <si>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</si>
  <si>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</si>
  <si>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</si>
  <si>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</si>
  <si>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</si>
  <si>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</si>
  <si>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</si>
  <si>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</si>
  <si>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</si>
  <si>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</si>
  <si>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</si>
  <si>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</si>
  <si>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</si>
  <si>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</si>
  <si>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</si>
  <si>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</si>
  <si>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</si>
  <si>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</si>
  <si>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</si>
  <si>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</si>
  <si>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</si>
  <si>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</si>
  <si>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</si>
  <si>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</si>
  <si>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</si>
  <si>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</si>
  <si>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</si>
  <si>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</si>
  <si>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</si>
  <si>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</si>
  <si>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</si>
  <si>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</si>
  <si>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</si>
  <si>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</si>
  <si>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</si>
  <si>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</si>
  <si>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</si>
  <si>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</si>
  <si>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</si>
  <si>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</si>
  <si>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</si>
  <si>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</si>
  <si>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</si>
  <si>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</si>
  <si>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</si>
  <si>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</si>
  <si>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</si>
  <si>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</si>
  <si>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</si>
  <si>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</si>
  <si>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</si>
  <si>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</si>
  <si>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</si>
  <si>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</si>
  <si>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</si>
  <si>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</si>
  <si>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</si>
  <si>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</si>
  <si>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</si>
  <si>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</si>
  <si>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</si>
  <si>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</si>
  <si>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</si>
  <si>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</si>
  <si>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</si>
  <si>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</si>
  <si>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</si>
  <si>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</si>
  <si>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</si>
  <si>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</si>
  <si>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</si>
  <si>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</si>
  <si>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</si>
  <si>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</si>
  <si>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</si>
  <si>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</si>
  <si>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</si>
  <si>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</si>
  <si>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</si>
  <si>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</si>
  <si>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</si>
  <si>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</si>
  <si>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</si>
  <si>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</si>
  <si>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</si>
  <si>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</si>
  <si>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</si>
  <si>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</si>
  <si>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</si>
  <si>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</si>
  <si>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</si>
  <si>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</si>
  <si>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</si>
  <si>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</si>
  <si>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</si>
  <si>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</si>
  <si>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</si>
  <si>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</si>
  <si>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</si>
  <si>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</si>
  <si>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</si>
  <si>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</si>
  <si>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</si>
  <si>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</si>
  <si>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</si>
  <si>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</si>
  <si>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</si>
  <si>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</si>
  <si>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</si>
  <si>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</si>
  <si>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</si>
  <si>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</si>
  <si>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</si>
  <si>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</si>
  <si>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</si>
  <si>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</si>
  <si>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</si>
  <si>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</si>
  <si>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</si>
  <si>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</si>
  <si>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</si>
  <si>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</si>
  <si>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</si>
  <si>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</si>
  <si>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</si>
  <si>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</si>
  <si>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</si>
  <si>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</si>
  <si>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</si>
  <si>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</si>
  <si>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</si>
  <si>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</si>
  <si>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</si>
  <si>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</si>
  <si>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</si>
  <si>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</si>
  <si>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</si>
  <si>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</si>
  <si>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</si>
  <si>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</si>
  <si>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</si>
  <si>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</si>
  <si>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</si>
  <si>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</si>
  <si>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</si>
  <si>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</si>
  <si>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</si>
  <si>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</si>
  <si>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</si>
  <si>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</si>
  <si>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</si>
  <si>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</si>
  <si>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</si>
  <si>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</si>
  <si>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</si>
  <si>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</si>
  <si>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</si>
  <si>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</si>
  <si>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</si>
  <si>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</si>
  <si>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</si>
  <si>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</si>
  <si>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</si>
  <si>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</si>
  <si>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</si>
  <si>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</si>
  <si>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</si>
  <si>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</si>
  <si>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</si>
  <si>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</si>
  <si>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</si>
  <si>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</si>
  <si>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</si>
  <si>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</si>
  <si>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</si>
  <si>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</si>
  <si>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</si>
  <si>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</si>
  <si>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</si>
  <si>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</si>
  <si>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</si>
  <si>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</si>
  <si>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</si>
  <si>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</si>
  <si>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</si>
  <si>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</si>
  <si>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</si>
  <si>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</si>
  <si>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</si>
  <si>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</si>
  <si>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</si>
  <si>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</si>
  <si>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</si>
  <si>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</si>
  <si>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</si>
  <si>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</si>
  <si>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</si>
  <si>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</si>
  <si>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</si>
  <si>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</si>
  <si>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</si>
  <si>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</si>
  <si>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</si>
  <si>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</si>
  <si>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</si>
  <si>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</si>
  <si>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</si>
  <si>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</si>
  <si>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</si>
  <si>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</si>
  <si>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</si>
  <si>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</si>
  <si>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</si>
  <si>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</si>
  <si>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</si>
  <si>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</si>
  <si>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</si>
  <si>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</si>
  <si>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</si>
  <si>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</si>
  <si>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</si>
  <si>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</si>
  <si>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</si>
  <si>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</si>
  <si>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</si>
  <si>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</si>
  <si>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</si>
  <si>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</si>
  <si>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</si>
  <si>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</si>
  <si>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</si>
  <si>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</si>
  <si>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</si>
  <si>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</si>
  <si>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</si>
  <si>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</si>
  <si>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</si>
  <si>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</si>
  <si>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</si>
  <si>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</si>
  <si>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</si>
  <si>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</si>
  <si>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</si>
  <si>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</si>
  <si>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</si>
  <si>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</si>
  <si>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</si>
  <si>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</si>
  <si>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</si>
  <si>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</si>
  <si>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</si>
  <si>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</si>
  <si>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</si>
  <si>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</si>
  <si>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</si>
  <si>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</si>
  <si>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</si>
  <si>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</si>
  <si>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</si>
  <si>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</si>
  <si>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</si>
  <si>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</si>
  <si>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</si>
  <si>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</si>
  <si>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</si>
  <si>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</si>
  <si>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</si>
  <si>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</si>
  <si>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</si>
  <si>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</si>
  <si>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</si>
  <si>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</si>
  <si>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</si>
  <si>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</si>
  <si>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</si>
  <si>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</si>
  <si>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</si>
  <si>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</si>
  <si>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</si>
  <si>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</si>
  <si>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</si>
  <si>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</si>
  <si>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</si>
  <si>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</si>
  <si>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</si>
  <si>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</si>
  <si>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</si>
  <si>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</si>
  <si>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</si>
  <si>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</si>
  <si>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</si>
  <si>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</si>
  <si>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</si>
  <si>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</si>
  <si>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</si>
  <si>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</si>
  <si>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</si>
  <si>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</si>
  <si>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</si>
  <si>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</si>
  <si>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</si>
  <si>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</si>
  <si>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</si>
  <si>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</si>
  <si>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</si>
  <si>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</si>
  <si>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</si>
  <si>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</si>
  <si>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</si>
  <si>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</si>
  <si>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</si>
  <si>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</si>
  <si>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</si>
  <si>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</si>
  <si>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</si>
  <si>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</si>
  <si>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</si>
  <si>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</si>
  <si>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</si>
  <si>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</si>
  <si>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</si>
  <si>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</si>
  <si>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</si>
  <si>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</si>
  <si>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</si>
  <si>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</si>
  <si>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</si>
  <si>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</si>
  <si>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</si>
  <si>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</si>
  <si>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</si>
  <si>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</si>
  <si>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</si>
  <si>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</si>
  <si>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</si>
  <si>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</si>
  <si>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</si>
  <si>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</si>
  <si>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</si>
  <si>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</si>
  <si>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</si>
  <si>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</si>
  <si>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</si>
  <si>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</si>
  <si>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</si>
  <si>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</si>
  <si>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</si>
  <si>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</si>
  <si>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</si>
  <si>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</si>
  <si>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</si>
  <si>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</si>
  <si>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</si>
  <si>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</si>
  <si>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</si>
  <si>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</si>
  <si>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</si>
  <si>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</si>
  <si>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</si>
  <si>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</si>
  <si>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</si>
  <si>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</si>
  <si>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</si>
  <si>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</si>
  <si>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</si>
  <si>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</si>
  <si>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</si>
  <si>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</si>
  <si>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</si>
  <si>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</si>
  <si>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</si>
  <si>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</si>
  <si>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</si>
  <si>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</si>
  <si>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</si>
  <si>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</si>
  <si>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</si>
  <si>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</si>
  <si>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</si>
  <si>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</si>
  <si>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</si>
  <si>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</si>
  <si>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</si>
  <si>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</si>
  <si>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</si>
  <si>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</si>
  <si>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</si>
  <si>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</si>
  <si>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</si>
  <si>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</si>
  <si>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</si>
  <si>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</si>
  <si>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</si>
  <si>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</si>
  <si>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</si>
  <si>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</si>
  <si>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</si>
  <si>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</si>
  <si>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</si>
  <si>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</si>
  <si>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</si>
  <si>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</si>
  <si>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</si>
  <si>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</si>
  <si>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</si>
  <si>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</si>
  <si>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</si>
  <si>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</si>
  <si>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</si>
  <si>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</si>
  <si>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</si>
  <si>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</si>
  <si>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</si>
  <si>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</si>
  <si>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</si>
  <si>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</si>
  <si>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</si>
  <si>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</si>
  <si>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</si>
  <si>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</si>
  <si>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</si>
  <si>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</si>
  <si>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</si>
  <si>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</si>
  <si>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</si>
  <si>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</si>
  <si>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</si>
  <si>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</si>
  <si>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</si>
  <si>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</si>
  <si>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</si>
  <si>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</si>
  <si>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</si>
  <si>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</si>
  <si>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</si>
  <si>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</si>
  <si>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</si>
  <si>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</si>
  <si>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</si>
  <si>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</si>
  <si>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</si>
  <si>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</si>
  <si>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</si>
  <si>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</si>
  <si>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</si>
  <si>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</si>
  <si>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</si>
  <si>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</si>
  <si>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</si>
  <si>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</si>
  <si>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</si>
  <si>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</si>
  <si>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</si>
  <si>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</si>
  <si>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</si>
  <si>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</si>
  <si>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</si>
  <si>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</si>
  <si>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</si>
  <si>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</si>
  <si>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</si>
  <si>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</si>
  <si>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</si>
  <si>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</si>
  <si>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</si>
  <si>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</si>
  <si>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</si>
  <si>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</si>
  <si>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</si>
  <si>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</si>
  <si>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</si>
  <si>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</si>
  <si>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</si>
  <si>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</si>
  <si>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</si>
  <si>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</si>
  <si>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</si>
  <si>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</si>
  <si>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</si>
  <si>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</si>
  <si>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</si>
  <si>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</si>
  <si>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</si>
  <si>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</si>
  <si>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</si>
  <si>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</si>
  <si>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</si>
  <si>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</si>
  <si>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</si>
  <si>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</si>
  <si>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</si>
  <si>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</si>
  <si>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</si>
  <si>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</si>
  <si>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</si>
  <si>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</si>
  <si>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</si>
  <si>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</si>
  <si>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</si>
  <si>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</si>
  <si>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</si>
  <si>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</si>
  <si>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</si>
  <si>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</si>
  <si>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</si>
  <si>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</si>
  <si>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</si>
  <si>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</si>
  <si>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</si>
  <si>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</si>
  <si>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</si>
  <si>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</si>
  <si>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</si>
  <si>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</si>
  <si>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</si>
  <si>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</si>
  <si>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</si>
  <si>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</si>
  <si>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</si>
  <si>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</si>
  <si>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</si>
  <si>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</si>
  <si>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</si>
  <si>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</si>
  <si>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</si>
  <si>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</si>
  <si>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</si>
  <si>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</si>
  <si>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</si>
  <si>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</si>
  <si>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</si>
  <si>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</si>
  <si>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</si>
  <si>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</si>
  <si>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</si>
  <si>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</si>
  <si>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</si>
  <si>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</si>
  <si>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</si>
  <si>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</si>
  <si>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</si>
  <si>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</si>
  <si>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</si>
  <si>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</si>
  <si>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</si>
  <si>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</si>
  <si>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</si>
  <si>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</si>
  <si>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</si>
  <si>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</si>
  <si>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</si>
  <si>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</si>
  <si>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</si>
  <si>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</si>
  <si>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</si>
  <si>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</si>
  <si>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</si>
  <si>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</si>
  <si>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</si>
  <si>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</si>
  <si>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</si>
  <si>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</si>
  <si>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</si>
  <si>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</si>
  <si>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</si>
  <si>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</si>
  <si>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</si>
  <si>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</si>
  <si>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</si>
  <si>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</si>
  <si>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</si>
  <si>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</si>
  <si>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</si>
  <si>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</si>
  <si>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</si>
  <si>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</si>
  <si>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</si>
  <si>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</si>
  <si>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</si>
  <si>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</si>
  <si>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</si>
  <si>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</si>
  <si>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</si>
  <si>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</si>
  <si>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</si>
  <si>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</si>
  <si>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</si>
  <si>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</si>
  <si>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</si>
  <si>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</si>
  <si>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</si>
  <si>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</si>
  <si>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</si>
  <si>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</si>
  <si>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</si>
  <si>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</si>
  <si>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</si>
  <si>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</si>
  <si>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</si>
  <si>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</si>
  <si>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</si>
  <si>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</si>
  <si>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</si>
  <si>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</si>
  <si>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</si>
  <si>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</si>
  <si>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</si>
  <si>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</si>
  <si>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</si>
  <si>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</si>
  <si>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</si>
  <si>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</si>
  <si>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</si>
  <si>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</si>
  <si>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</si>
  <si>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</si>
  <si>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</si>
  <si>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</si>
  <si>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</si>
  <si>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</si>
  <si>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</si>
  <si>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</si>
  <si>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</si>
  <si>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</si>
  <si>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</si>
  <si>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</si>
  <si>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</si>
  <si>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</si>
  <si>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</si>
  <si>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</si>
  <si>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</si>
  <si>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</si>
  <si>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</si>
  <si>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</si>
  <si>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</si>
  <si>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</si>
  <si>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</si>
  <si>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</si>
  <si>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</si>
  <si>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</si>
  <si>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</si>
  <si>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</si>
  <si>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</si>
  <si>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</si>
  <si>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</si>
  <si>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</si>
  <si>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</si>
  <si>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</si>
  <si>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</si>
  <si>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</si>
  <si>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</si>
  <si>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</si>
  <si>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</si>
  <si>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</si>
  <si>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</si>
  <si>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</si>
  <si>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</si>
  <si>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</si>
  <si>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</si>
  <si>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</si>
  <si>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</si>
  <si>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</si>
  <si>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</si>
  <si>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</si>
  <si>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</si>
  <si>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</si>
  <si>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</si>
  <si>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</si>
  <si>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</si>
  <si>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</si>
  <si>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</si>
  <si>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</si>
  <si>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</si>
  <si>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</si>
  <si>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</si>
  <si>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</si>
  <si>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</si>
  <si>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</si>
  <si>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</si>
  <si>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</si>
  <si>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</si>
  <si>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</si>
  <si>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</si>
  <si>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</si>
  <si>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</si>
  <si>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</si>
  <si>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</si>
  <si>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</si>
  <si>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</si>
  <si>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</si>
  <si>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</si>
  <si>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</si>
  <si>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</si>
  <si>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</si>
  <si>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</si>
  <si>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</si>
  <si>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</si>
  <si>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</si>
  <si>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</si>
  <si>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</si>
  <si>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</si>
  <si>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</si>
  <si>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</si>
  <si>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</si>
  <si>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</si>
  <si>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</si>
  <si>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</si>
  <si>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</si>
  <si>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</si>
  <si>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</si>
  <si>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</si>
  <si>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</si>
  <si>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</si>
  <si>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</si>
  <si>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</si>
  <si>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</si>
  <si>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</si>
  <si>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</si>
  <si>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</si>
  <si>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</si>
  <si>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</si>
  <si>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</si>
  <si>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</si>
  <si>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</si>
  <si>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</si>
  <si>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</si>
  <si>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</si>
  <si>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</si>
  <si>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</si>
  <si>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</si>
  <si>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</si>
  <si>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</si>
  <si>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</si>
  <si>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</si>
  <si>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</si>
  <si>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</si>
  <si>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</si>
  <si>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</si>
  <si>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</si>
  <si>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</si>
  <si>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</si>
  <si>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</si>
  <si>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</si>
  <si>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</si>
  <si>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</si>
  <si>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</si>
  <si>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</si>
  <si>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</si>
  <si>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</si>
  <si>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</si>
  <si>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</si>
  <si>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</si>
  <si>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</si>
  <si>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</si>
  <si>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</si>
  <si>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</si>
  <si>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</si>
  <si>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</si>
  <si>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</si>
  <si>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</si>
  <si>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</si>
  <si>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</si>
  <si>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</si>
  <si>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</si>
  <si>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</si>
  <si>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</si>
  <si>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</si>
  <si>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</si>
  <si>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</si>
  <si>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</si>
  <si>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</si>
  <si>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</si>
  <si>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</si>
  <si>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</si>
  <si>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</si>
  <si>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</si>
  <si>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</si>
  <si>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</si>
  <si>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</si>
  <si>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</si>
  <si>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</si>
  <si>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</si>
  <si>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</si>
  <si>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</si>
  <si>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</si>
  <si>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</si>
  <si>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</si>
  <si>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</si>
  <si>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</si>
  <si>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</si>
  <si>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</si>
  <si>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</si>
  <si>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</si>
  <si>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</si>
  <si>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</si>
  <si>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</si>
  <si>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</si>
  <si>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</si>
  <si>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</si>
  <si>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</si>
  <si>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</si>
  <si>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</si>
  <si>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</si>
  <si>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</si>
  <si>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</si>
  <si>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</si>
  <si>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</si>
  <si>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</si>
  <si>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</si>
  <si>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</si>
  <si>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</si>
  <si>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</si>
  <si>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</si>
  <si>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</si>
  <si>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</si>
  <si>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</si>
  <si>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</si>
  <si>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</si>
  <si>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</si>
  <si>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</si>
  <si>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</si>
  <si>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</si>
  <si>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</si>
  <si>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</si>
  <si>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</si>
  <si>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</si>
  <si>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</si>
  <si>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</si>
  <si>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</si>
  <si>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</si>
  <si>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</si>
  <si>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</si>
  <si>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</si>
  <si>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</si>
  <si>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</si>
  <si>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</si>
  <si>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</si>
  <si>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</si>
  <si>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</si>
  <si>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</si>
  <si>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</si>
  <si>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</si>
  <si>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</si>
  <si>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</si>
  <si>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</si>
  <si>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</si>
  <si>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</si>
  <si>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</si>
  <si>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</si>
  <si>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</si>
  <si>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</si>
  <si>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</si>
  <si>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</si>
  <si>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</si>
  <si>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</si>
  <si>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</si>
  <si>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</si>
  <si>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</si>
  <si>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</si>
  <si>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</si>
  <si>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</si>
  <si>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</si>
  <si>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</si>
  <si>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</si>
  <si>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</si>
  <si>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</si>
  <si>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</si>
  <si>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</si>
  <si>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</si>
  <si>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</si>
  <si>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</si>
  <si>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</si>
  <si>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</si>
  <si>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</si>
  <si>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</si>
  <si>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</si>
  <si>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</si>
  <si>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</si>
  <si>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</si>
  <si>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</si>
  <si>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</si>
  <si>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</si>
  <si>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</si>
  <si>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</si>
  <si>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</si>
  <si>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</si>
  <si>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</si>
  <si>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</si>
  <si>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</si>
  <si>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</si>
  <si>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</si>
  <si>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</si>
  <si>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</si>
  <si>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</si>
  <si>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</si>
  <si>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</si>
  <si>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</si>
  <si>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</si>
  <si>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</si>
  <si>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</si>
  <si>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</si>
  <si>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</si>
  <si>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</si>
  <si>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</si>
  <si>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</si>
  <si>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</si>
  <si>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</si>
  <si>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</si>
  <si>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</si>
  <si>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</si>
  <si>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</si>
  <si>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</si>
  <si>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</si>
  <si>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</si>
  <si>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</si>
  <si>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</si>
  <si>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</si>
  <si>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</si>
  <si>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</si>
  <si>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</si>
  <si>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</si>
  <si>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</si>
  <si>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</si>
  <si>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</si>
  <si>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</si>
  <si>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</si>
  <si>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</si>
  <si>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</si>
  <si>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</si>
  <si>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</si>
  <si>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</si>
  <si>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</si>
  <si>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</si>
  <si>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</si>
  <si>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</si>
  <si>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</si>
  <si>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</si>
  <si>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</si>
  <si>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</si>
  <si>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</si>
  <si>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</si>
  <si>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</si>
  <si>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</si>
  <si>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</si>
  <si>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</si>
  <si>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</si>
  <si>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</si>
  <si>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</si>
  <si>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</si>
  <si>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</si>
  <si>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</si>
  <si>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</si>
  <si>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</si>
  <si>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</si>
  <si>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</si>
  <si>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</si>
  <si>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</si>
  <si>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</si>
  <si>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</si>
  <si>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</si>
  <si>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</si>
  <si>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</si>
  <si>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</si>
  <si>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</si>
  <si>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</si>
  <si>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</si>
  <si>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</si>
  <si>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</si>
  <si>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</si>
  <si>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</si>
  <si>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</si>
  <si>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</si>
  <si>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</si>
  <si>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</si>
  <si>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</si>
  <si>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</si>
  <si>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</si>
  <si>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</si>
  <si>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</si>
  <si>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</si>
  <si>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</si>
  <si>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</si>
  <si>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</si>
  <si>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</si>
  <si>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</si>
  <si>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</si>
  <si>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</si>
  <si>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</si>
  <si>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</si>
  <si>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</si>
  <si>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</si>
  <si>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</si>
  <si>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</si>
  <si>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</si>
  <si>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</si>
  <si>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</si>
  <si>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</si>
  <si>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</si>
  <si>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</si>
  <si>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</si>
  <si>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</si>
  <si>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</si>
  <si>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</si>
  <si>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</si>
  <si>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</si>
  <si>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</si>
  <si>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</si>
  <si>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</si>
  <si>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</si>
  <si>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</si>
  <si>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</si>
  <si>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</si>
  <si>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</si>
  <si>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</si>
  <si>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</si>
  <si>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</si>
  <si>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</si>
  <si>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</si>
  <si>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</si>
  <si>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</si>
  <si>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</si>
  <si>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</si>
  <si>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</si>
  <si>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</si>
  <si>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</si>
  <si>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</si>
  <si>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</si>
  <si>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</si>
  <si>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</si>
  <si>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</si>
  <si>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</si>
  <si>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</si>
  <si>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</si>
  <si>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</si>
  <si>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</si>
  <si>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</si>
  <si>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</si>
  <si>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</si>
  <si>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</si>
  <si>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</si>
  <si>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</si>
  <si>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</si>
  <si>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</si>
  <si>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</si>
  <si>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</si>
  <si>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</si>
  <si>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</si>
  <si>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</si>
  <si>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</si>
  <si>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</si>
  <si>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</si>
  <si>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</si>
  <si>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</si>
  <si>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</si>
  <si>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</si>
  <si>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</si>
  <si>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</si>
  <si>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</si>
  <si>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</si>
  <si>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</si>
  <si>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</si>
  <si>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</si>
  <si>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</si>
  <si>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</si>
  <si>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</si>
  <si>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</si>
  <si>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</si>
  <si>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</si>
  <si>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</si>
  <si>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</si>
  <si>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</si>
  <si>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</si>
  <si>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</si>
  <si>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</si>
  <si>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</si>
  <si>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</si>
  <si>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</si>
  <si>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</si>
  <si>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</si>
  <si>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</si>
  <si>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</si>
  <si>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</si>
  <si>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</si>
  <si>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</si>
  <si>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</si>
  <si>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</si>
  <si>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</si>
  <si>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</si>
  <si>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</si>
  <si>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</si>
  <si>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</si>
  <si>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</si>
  <si>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</si>
  <si>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</si>
  <si>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</si>
  <si>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</si>
  <si>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</si>
  <si>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</si>
  <si>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</si>
  <si>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</si>
  <si>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</si>
  <si>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</si>
  <si>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</si>
  <si>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</si>
  <si>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</si>
  <si>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</si>
  <si>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</si>
  <si>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</si>
  <si>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</si>
  <si>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</si>
  <si>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</si>
  <si>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</si>
  <si>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</si>
  <si>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</si>
  <si>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</si>
  <si>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</si>
  <si>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</si>
  <si>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</si>
  <si>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</si>
  <si>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</si>
  <si>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</si>
  <si>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</si>
  <si>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</si>
  <si>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</si>
  <si>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</si>
  <si>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</si>
  <si>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</si>
  <si>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</si>
  <si>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</si>
  <si>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</si>
  <si>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</si>
  <si>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</si>
  <si>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</si>
  <si>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</si>
  <si>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</si>
  <si>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</si>
  <si>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</si>
  <si>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</si>
  <si>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</si>
  <si>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</si>
  <si>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</si>
  <si>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</si>
  <si>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</si>
  <si>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</si>
  <si>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</si>
  <si>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</si>
  <si>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</si>
  <si>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</si>
  <si>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</si>
  <si>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</si>
  <si>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</si>
  <si>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</si>
  <si>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</si>
  <si>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</si>
  <si>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</si>
  <si>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</si>
  <si>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</si>
  <si>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</si>
  <si>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</si>
  <si>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</si>
  <si>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</si>
  <si>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</si>
  <si>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</si>
  <si>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</si>
  <si>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</si>
  <si>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</si>
  <si>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</si>
  <si>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</si>
  <si>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</si>
  <si>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</si>
  <si>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</si>
  <si>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</si>
  <si>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</si>
  <si>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</si>
  <si>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</si>
  <si>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</si>
  <si>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</si>
  <si>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</si>
  <si>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</si>
  <si>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</si>
  <si>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</si>
  <si>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</si>
  <si>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</si>
  <si>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</si>
  <si>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</si>
  <si>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</si>
  <si>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</si>
  <si>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</si>
  <si>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</si>
  <si>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</si>
  <si>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</si>
  <si>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</si>
  <si>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</si>
  <si>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</si>
  <si>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</si>
  <si>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</si>
  <si>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</si>
  <si>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</si>
  <si>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</si>
  <si>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</si>
  <si>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</si>
  <si>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</si>
  <si>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</si>
  <si>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</si>
  <si>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</si>
  <si>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</si>
  <si>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</si>
  <si>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</si>
  <si>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</si>
  <si>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</si>
  <si>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</si>
  <si>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</si>
  <si>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</si>
  <si>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</si>
  <si>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</si>
  <si>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</si>
  <si>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</si>
  <si>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</si>
  <si>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</si>
  <si>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</si>
  <si>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</si>
  <si>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</si>
  <si>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</si>
  <si>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</si>
  <si>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</si>
  <si>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</si>
  <si>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</si>
  <si>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</si>
  <si>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</si>
  <si>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</si>
  <si>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</si>
  <si>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</si>
  <si>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</si>
  <si>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</si>
  <si>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</si>
  <si>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</si>
  <si>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</si>
  <si>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</si>
  <si>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</si>
  <si>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</si>
  <si>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</si>
  <si>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</si>
  <si>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</si>
  <si>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</si>
  <si>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</si>
  <si>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</si>
  <si>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</si>
  <si>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</si>
  <si>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</si>
  <si>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</si>
  <si>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</si>
  <si>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</si>
  <si>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</si>
  <si>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</si>
  <si>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</si>
  <si>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</si>
  <si>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</si>
  <si>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</si>
  <si>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</si>
  <si>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</si>
  <si>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</si>
  <si>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</si>
  <si>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</si>
  <si>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</si>
  <si>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</si>
  <si>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</si>
  <si>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</si>
  <si>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</si>
  <si>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</si>
  <si>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</si>
  <si>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</si>
  <si>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</si>
  <si>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</si>
  <si>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</si>
  <si>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</si>
  <si>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</si>
  <si>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</si>
  <si>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</si>
  <si>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</si>
  <si>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</si>
  <si>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</si>
  <si>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</si>
  <si>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</si>
  <si>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</si>
  <si>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</si>
  <si>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</si>
  <si>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</si>
  <si>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</si>
  <si>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</si>
  <si>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</si>
  <si>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</si>
  <si>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</si>
  <si>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</si>
  <si>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</si>
  <si>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</si>
  <si>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</si>
  <si>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</si>
  <si>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</si>
  <si>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</si>
  <si>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</si>
  <si>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</si>
  <si>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</si>
  <si>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</si>
  <si>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</si>
  <si>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</si>
  <si>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</si>
  <si>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</si>
  <si>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</si>
  <si>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</si>
  <si>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</si>
  <si>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</si>
  <si>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</si>
  <si>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</si>
  <si>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</si>
  <si>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</si>
  <si>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</si>
  <si>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</si>
  <si>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</si>
  <si>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</si>
  <si>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</si>
  <si>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</si>
  <si>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</si>
  <si>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</si>
  <si>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</si>
  <si>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</si>
  <si>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</si>
  <si>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</si>
  <si>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</si>
  <si>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</si>
  <si>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</si>
  <si>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</si>
  <si>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</si>
  <si>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</si>
  <si>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</si>
  <si>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</si>
  <si>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</si>
  <si>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</si>
  <si>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</si>
  <si>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</si>
  <si>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</si>
  <si>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</si>
  <si>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</si>
  <si>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</si>
  <si>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</si>
  <si>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</si>
  <si>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</si>
  <si>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</si>
  <si>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</si>
  <si>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</si>
  <si>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</si>
  <si>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</si>
  <si>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</si>
  <si>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</si>
  <si>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</si>
  <si>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</si>
  <si>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</si>
  <si>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</si>
  <si>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</si>
  <si>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</si>
  <si>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</si>
  <si>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</si>
  <si>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</si>
  <si>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</si>
  <si>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</si>
  <si>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</si>
  <si>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</si>
  <si>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</si>
  <si>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</si>
  <si>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</si>
  <si>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</si>
  <si>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</si>
  <si>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</si>
  <si>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</si>
  <si>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</si>
  <si>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</si>
  <si>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</si>
  <si>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</si>
  <si>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</si>
  <si>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</si>
  <si>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</si>
  <si>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</si>
  <si>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</si>
  <si>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</si>
  <si>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</si>
  <si>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</si>
  <si>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</si>
  <si>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</si>
  <si>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</si>
  <si>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</si>
  <si>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</si>
  <si>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</si>
  <si>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</si>
  <si>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</si>
  <si>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</si>
  <si>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</si>
  <si>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</si>
  <si>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</si>
  <si>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</si>
  <si>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</si>
  <si>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</si>
  <si>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</si>
  <si>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</si>
  <si>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</si>
  <si>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</si>
  <si>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</si>
  <si>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</si>
  <si>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</si>
  <si>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</si>
  <si>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</si>
  <si>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</si>
  <si>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</si>
  <si>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</si>
  <si>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</si>
  <si>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</si>
  <si>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</si>
  <si>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</si>
  <si>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</si>
  <si>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</si>
  <si>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</si>
  <si>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</si>
  <si>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</si>
  <si>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</si>
  <si>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</si>
  <si>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</si>
  <si>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</si>
  <si>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</si>
  <si>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</si>
  <si>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</si>
  <si>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</si>
  <si>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</si>
  <si>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</si>
  <si>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</si>
  <si>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</si>
  <si>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</si>
  <si>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</si>
  <si>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</si>
  <si>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</si>
  <si>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</si>
  <si>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</si>
  <si>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</si>
  <si>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</si>
  <si>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</si>
  <si>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</si>
  <si>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</si>
  <si>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</si>
  <si>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</si>
  <si>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</si>
  <si>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</si>
  <si>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</si>
  <si>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</si>
  <si>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</si>
  <si>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</si>
  <si>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</si>
  <si>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</si>
  <si>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</si>
  <si>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</si>
  <si>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</si>
  <si>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</si>
  <si>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</si>
  <si>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</si>
  <si>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</si>
  <si>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</si>
  <si>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</si>
  <si>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</si>
  <si>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</si>
  <si>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</si>
  <si>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</si>
  <si>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</si>
  <si>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</si>
  <si>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</si>
  <si>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</si>
  <si>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</si>
  <si>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</si>
  <si>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</si>
  <si>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</si>
  <si>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</si>
  <si>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</si>
  <si>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</si>
  <si>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</si>
  <si>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</si>
  <si>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</si>
  <si>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</si>
  <si>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</si>
  <si>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</si>
  <si>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</si>
  <si>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</si>
  <si>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</si>
  <si>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</si>
  <si>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</si>
  <si>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</si>
  <si>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</si>
  <si>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</si>
  <si>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</si>
  <si>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</si>
  <si>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</si>
  <si>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</si>
  <si>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</si>
  <si>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</si>
  <si>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</si>
  <si>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</si>
  <si>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</si>
  <si>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</si>
  <si>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</si>
  <si>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</si>
  <si>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</si>
  <si>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</si>
  <si>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</si>
  <si>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</si>
  <si>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</si>
  <si>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</si>
  <si>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</si>
  <si>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</si>
  <si>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</si>
  <si>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</si>
  <si>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</si>
  <si>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</si>
  <si>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</si>
  <si>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</si>
  <si>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</si>
  <si>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</si>
  <si>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</si>
  <si>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</si>
  <si>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</si>
  <si>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</si>
  <si>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</si>
  <si>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</si>
  <si>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</si>
  <si>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</si>
  <si>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</si>
  <si>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</si>
  <si>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</si>
  <si>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</si>
  <si>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</si>
  <si>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</si>
  <si>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</si>
  <si>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</si>
  <si>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</si>
  <si>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</si>
  <si>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</si>
  <si>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</si>
  <si>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</si>
  <si>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</si>
  <si>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</si>
  <si>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</si>
  <si>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</si>
  <si>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</si>
  <si>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</si>
  <si>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</si>
  <si>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</si>
  <si>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</si>
  <si>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</si>
  <si>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</si>
  <si>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</si>
  <si>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</si>
  <si>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</si>
  <si>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</si>
  <si>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</si>
  <si>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</si>
  <si>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</si>
  <si>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</si>
  <si>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</si>
  <si>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</si>
  <si>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</si>
  <si>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</si>
  <si>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</si>
  <si>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</si>
  <si>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</si>
  <si>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</si>
  <si>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</si>
  <si>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</si>
  <si>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</si>
  <si>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</si>
  <si>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</si>
  <si>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</si>
  <si>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</si>
  <si>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</si>
  <si>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</si>
  <si>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</si>
  <si>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</si>
  <si>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</si>
  <si>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</si>
  <si>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</si>
  <si>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</si>
  <si>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</si>
  <si>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</si>
  <si>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</si>
  <si>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</si>
  <si>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</si>
  <si>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</si>
  <si>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</si>
  <si>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</si>
  <si>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</si>
  <si>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</si>
  <si>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</si>
  <si>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</si>
  <si>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</si>
  <si>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</si>
  <si>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</si>
  <si>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</si>
  <si>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</si>
  <si>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</si>
  <si>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</si>
  <si>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</si>
  <si>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</si>
  <si>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</si>
  <si>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</si>
  <si>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</si>
  <si>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</si>
  <si>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</si>
  <si>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</si>
  <si>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</si>
  <si>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</si>
  <si>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</si>
  <si>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</si>
  <si>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</si>
  <si>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</si>
  <si>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</si>
  <si>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</si>
  <si>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</si>
  <si>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</si>
  <si>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</si>
  <si>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</si>
  <si>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</si>
  <si>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</si>
  <si>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</si>
  <si>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</si>
  <si>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</si>
  <si>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</si>
  <si>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</si>
  <si>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</si>
  <si>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</si>
  <si>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</si>
  <si>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</si>
  <si>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</si>
  <si>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</si>
  <si>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</si>
  <si>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</si>
  <si>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</si>
  <si>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</si>
  <si>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</si>
  <si>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</si>
  <si>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</si>
  <si>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</si>
  <si>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</si>
  <si>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</si>
  <si>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</si>
  <si>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</si>
  <si>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</si>
  <si>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</si>
  <si>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</si>
  <si>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</si>
  <si>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</si>
  <si>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</si>
  <si>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</si>
  <si>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</si>
  <si>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</si>
  <si>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</si>
  <si>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</si>
  <si>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</si>
  <si>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</si>
  <si>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</si>
  <si>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</si>
  <si>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</si>
  <si>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</si>
  <si>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</si>
  <si>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</si>
  <si>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</si>
  <si>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</si>
  <si>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</si>
  <si>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</si>
  <si>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</si>
  <si>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</si>
  <si>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</si>
  <si>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</si>
  <si>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</si>
  <si>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</si>
  <si>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</si>
  <si>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</si>
  <si>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</si>
  <si>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</si>
  <si>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</si>
  <si>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</si>
  <si>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</si>
  <si>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</si>
  <si>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</si>
  <si>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</si>
  <si>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</si>
  <si>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</si>
  <si>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</si>
  <si>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</si>
  <si>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</si>
  <si>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</si>
  <si>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</si>
  <si>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</si>
  <si>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</si>
  <si>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</si>
  <si>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</si>
  <si>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</si>
  <si>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</si>
  <si>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</si>
  <si>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</si>
  <si>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</si>
  <si>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</si>
  <si>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</si>
  <si>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</si>
  <si>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</si>
  <si>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</si>
  <si>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</si>
  <si>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</si>
  <si>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</si>
  <si>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</si>
  <si>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</si>
  <si>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</si>
  <si>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</si>
  <si>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</si>
  <si>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</si>
  <si>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</si>
  <si>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</si>
  <si>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</si>
  <si>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</si>
  <si>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</si>
  <si>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</si>
  <si>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</si>
  <si>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</si>
  <si>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</si>
  <si>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</si>
  <si>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</si>
  <si>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</si>
  <si>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</si>
  <si>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</si>
  <si>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</si>
  <si>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</si>
  <si>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</si>
  <si>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</si>
  <si>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</si>
  <si>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</si>
  <si>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</si>
  <si>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</si>
  <si>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</si>
  <si>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</si>
  <si>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</si>
  <si>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</si>
  <si>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</si>
  <si>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</si>
  <si>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</si>
  <si>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</si>
  <si>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</si>
  <si>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</si>
  <si>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</si>
  <si>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</si>
  <si>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</si>
  <si>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</si>
  <si>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</si>
  <si>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</si>
  <si>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</si>
  <si>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</si>
  <si>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</si>
  <si>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</si>
  <si>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</si>
  <si>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</si>
  <si>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</si>
  <si>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</si>
  <si>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</si>
  <si>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</si>
  <si>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</si>
  <si>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</si>
  <si>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</si>
  <si>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</si>
  <si>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</si>
  <si>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</si>
  <si>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</si>
  <si>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</si>
  <si>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</si>
  <si>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</si>
  <si>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</si>
  <si>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</si>
  <si>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</si>
  <si>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</si>
  <si>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</si>
  <si>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</si>
  <si>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</si>
  <si>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</si>
  <si>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</si>
  <si>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</si>
  <si>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</si>
  <si>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</si>
  <si>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</si>
  <si>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</si>
  <si>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</si>
  <si>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</si>
  <si>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</si>
  <si>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</si>
  <si>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</si>
  <si>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</si>
  <si>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</si>
  <si>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</si>
  <si>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</si>
  <si>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</si>
  <si>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</si>
  <si>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</si>
  <si>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</si>
  <si>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</si>
  <si>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</si>
  <si>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</si>
  <si>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</si>
  <si>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</si>
  <si>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</si>
  <si>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</si>
  <si>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</si>
  <si>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</si>
  <si>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</si>
  <si>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</si>
  <si>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</si>
  <si>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</si>
  <si>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</si>
  <si>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</si>
  <si>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</si>
  <si>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</si>
  <si>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</si>
  <si>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</si>
  <si>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</si>
  <si>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</si>
  <si>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</si>
  <si>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</si>
  <si>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</si>
  <si>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</si>
  <si>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</si>
  <si>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</si>
  <si>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</si>
  <si>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</si>
  <si>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</si>
  <si>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</si>
  <si>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</si>
  <si>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</si>
  <si>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</si>
  <si>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</si>
  <si>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</si>
  <si>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</si>
  <si>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</si>
  <si>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</si>
  <si>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</si>
  <si>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</si>
  <si>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</si>
  <si>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</si>
  <si>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</si>
  <si>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</si>
  <si>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</si>
  <si>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</si>
  <si>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</si>
  <si>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</si>
  <si>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</si>
  <si>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</si>
  <si>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</si>
  <si>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</si>
  <si>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</si>
  <si>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</si>
  <si>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</si>
  <si>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</si>
  <si>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</si>
  <si>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</si>
  <si>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</si>
  <si>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</si>
  <si>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</si>
  <si>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</si>
  <si>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</si>
  <si>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</si>
  <si>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</si>
  <si>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</si>
  <si>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</si>
  <si>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</si>
  <si>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</si>
  <si>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</si>
  <si>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</si>
  <si>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</si>
  <si>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</si>
  <si>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</si>
  <si>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</si>
  <si>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</si>
  <si>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</si>
  <si>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</si>
  <si>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</si>
  <si>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</si>
  <si>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</si>
  <si>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</si>
  <si>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</si>
  <si>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</si>
  <si>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</si>
  <si>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</si>
  <si>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</si>
  <si>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</si>
  <si>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</si>
  <si>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</si>
  <si>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</si>
  <si>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</si>
  <si>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</si>
  <si>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</si>
  <si>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</si>
  <si>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</si>
  <si>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</si>
  <si>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</si>
  <si>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</si>
  <si>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</si>
  <si>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</si>
  <si>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</si>
  <si>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</si>
  <si>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</si>
  <si>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</si>
  <si>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</si>
  <si>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</si>
  <si>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</si>
  <si>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</si>
  <si>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</si>
  <si>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</si>
  <si>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</si>
  <si>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</si>
  <si>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</si>
  <si>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</si>
  <si>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</si>
  <si>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</si>
  <si>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</si>
  <si>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</si>
  <si>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</si>
  <si>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</si>
  <si>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</si>
  <si>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</si>
  <si>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</si>
  <si>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</si>
  <si>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</si>
  <si>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</si>
  <si>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</si>
  <si>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</si>
  <si>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</si>
  <si>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</si>
  <si>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</si>
  <si>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</si>
  <si>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</si>
  <si>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</si>
  <si>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</si>
  <si>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</si>
  <si>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</si>
  <si>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</si>
  <si>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</si>
  <si>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</si>
  <si>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</si>
  <si>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</si>
  <si>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</si>
  <si>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</si>
  <si>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</si>
  <si>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</si>
  <si>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</si>
  <si>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</si>
  <si>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</si>
  <si>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</si>
  <si>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</si>
  <si>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</si>
  <si>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</si>
  <si>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</si>
  <si>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</si>
  <si>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</si>
  <si>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</si>
  <si>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</si>
  <si>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</si>
  <si>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</si>
  <si>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</si>
  <si>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</si>
  <si>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</si>
  <si>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</si>
  <si>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</si>
  <si>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</si>
  <si>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</si>
  <si>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</si>
  <si>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</si>
  <si>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</si>
  <si>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</si>
  <si>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</si>
  <si>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</si>
  <si>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</si>
  <si>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</si>
  <si>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</si>
  <si>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</si>
  <si>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</si>
  <si>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</si>
  <si>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</si>
  <si>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</si>
  <si>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</si>
  <si>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</si>
  <si>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</si>
  <si>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</si>
  <si>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</si>
  <si>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</si>
  <si>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</si>
  <si>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</si>
  <si>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</si>
  <si>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</si>
  <si>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</si>
  <si>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</si>
  <si>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</si>
  <si>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</si>
  <si>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</si>
  <si>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</si>
  <si>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</si>
  <si>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</si>
  <si>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</si>
  <si>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</si>
  <si>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</si>
  <si>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</si>
  <si>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</si>
  <si>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</si>
  <si>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</si>
  <si>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</si>
  <si>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</si>
  <si>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</si>
  <si>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</si>
  <si>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</si>
  <si>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</si>
  <si>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</si>
  <si>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</si>
  <si>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</si>
  <si>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</si>
  <si>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</si>
  <si>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</si>
  <si>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</si>
  <si>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</si>
  <si>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</si>
  <si>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</si>
  <si>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</si>
  <si>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</si>
  <si>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</si>
  <si>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</si>
  <si>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</si>
  <si>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</si>
  <si>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</si>
  <si>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</si>
  <si>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</si>
  <si>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</si>
  <si>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</si>
  <si>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</si>
  <si>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</si>
  <si>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</si>
  <si>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</si>
  <si>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</si>
  <si>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</si>
  <si>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</si>
  <si>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</si>
  <si>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</si>
  <si>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</si>
  <si>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</si>
  <si>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</si>
  <si>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</si>
  <si>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</si>
  <si>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</si>
  <si>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</si>
  <si>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</si>
  <si>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</si>
  <si>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</si>
  <si>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</si>
  <si>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</si>
  <si>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</si>
  <si>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</si>
  <si>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</si>
  <si>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</si>
  <si>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</si>
  <si>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</si>
  <si>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</si>
  <si>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</si>
  <si>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</si>
  <si>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</si>
  <si>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</si>
  <si>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</si>
  <si>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</si>
  <si>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</si>
  <si>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</si>
  <si>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</si>
  <si>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</si>
  <si>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</si>
  <si>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</si>
  <si>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</si>
  <si>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</si>
  <si>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</si>
  <si>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</si>
  <si>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</si>
  <si>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</si>
  <si>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</si>
  <si>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</si>
  <si>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</si>
  <si>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</si>
  <si>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</si>
  <si>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</si>
  <si>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</si>
  <si>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</si>
  <si>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</si>
  <si>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</si>
  <si>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</si>
  <si>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</si>
  <si>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</si>
  <si>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</si>
  <si>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</si>
  <si>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</si>
  <si>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</si>
  <si>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</si>
  <si>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</si>
  <si>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</si>
  <si>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</si>
  <si>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</si>
  <si>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</si>
  <si>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</si>
  <si>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</si>
  <si>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</si>
  <si>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</si>
  <si>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</si>
  <si>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</si>
  <si>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</si>
  <si>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</si>
  <si>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</si>
  <si>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</si>
  <si>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</si>
  <si>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</si>
  <si>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</si>
  <si>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</si>
  <si>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</si>
  <si>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</si>
  <si>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</si>
  <si>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</si>
  <si>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</si>
  <si>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</si>
  <si>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</si>
  <si>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</si>
  <si>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</si>
  <si>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</si>
  <si>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</si>
  <si>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</si>
  <si>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</si>
  <si>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</si>
  <si>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</si>
  <si>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</si>
  <si>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</si>
  <si>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</si>
  <si>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</si>
  <si>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</si>
  <si>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</si>
  <si>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</si>
  <si>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</si>
  <si>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</si>
  <si>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</si>
  <si>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</si>
  <si>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</si>
  <si>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</si>
  <si>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</si>
  <si>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</si>
  <si>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</si>
  <si>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</si>
  <si>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</si>
  <si>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</si>
  <si>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</si>
  <si>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</si>
  <si>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</si>
  <si>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</si>
  <si>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</si>
  <si>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</si>
  <si>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</si>
  <si>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</si>
  <si>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</si>
  <si>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</si>
  <si>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</si>
  <si>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</si>
  <si>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</si>
  <si>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</si>
  <si>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</si>
  <si>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</si>
  <si>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</si>
  <si>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</si>
  <si>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</si>
  <si>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</si>
  <si>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</si>
  <si>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</si>
  <si>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</si>
  <si>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</si>
  <si>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</si>
  <si>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</si>
  <si>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</si>
  <si>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</si>
  <si>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</si>
  <si>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</si>
  <si>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</si>
  <si>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</si>
  <si>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</si>
  <si>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</si>
  <si>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</si>
  <si>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</si>
  <si>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</si>
  <si>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</si>
  <si>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</si>
  <si>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</si>
  <si>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</si>
  <si>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</si>
  <si>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</si>
  <si>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</si>
  <si>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</si>
  <si>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</si>
  <si>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</si>
  <si>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</si>
  <si>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</si>
  <si>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</si>
  <si>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</si>
  <si>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</si>
  <si>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</si>
  <si>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</si>
  <si>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</si>
  <si>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</si>
  <si>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</si>
  <si>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</si>
  <si>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</si>
  <si>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</si>
  <si>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</si>
  <si>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</si>
  <si>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</si>
  <si>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</si>
  <si>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</si>
  <si>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</si>
  <si>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</si>
  <si>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</si>
  <si>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</si>
  <si>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</si>
  <si>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</si>
  <si>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</si>
  <si>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</si>
  <si>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</si>
  <si>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</si>
  <si>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</si>
  <si>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</si>
  <si>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</si>
  <si>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</si>
  <si>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</si>
  <si>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</si>
  <si>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</si>
  <si>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</si>
  <si>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</si>
  <si>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</si>
  <si>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</si>
  <si>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</si>
  <si>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</si>
  <si>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</si>
  <si>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</si>
  <si>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</si>
  <si>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</si>
  <si>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</si>
  <si>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</si>
  <si>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</si>
  <si>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</si>
  <si>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</si>
  <si>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</si>
  <si>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</si>
  <si>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</si>
  <si>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</si>
  <si>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</si>
  <si>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</si>
  <si>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</si>
  <si>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</si>
  <si>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</si>
  <si>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</si>
  <si>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</si>
  <si>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</si>
  <si>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</si>
  <si>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</si>
  <si>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</si>
  <si>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</si>
  <si>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</si>
  <si>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</si>
  <si>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</si>
  <si>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</si>
  <si>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</si>
  <si>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</si>
  <si>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</si>
  <si>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</si>
  <si>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</si>
  <si>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</si>
  <si>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</si>
  <si>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</si>
  <si>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</si>
  <si>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</si>
  <si>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</si>
  <si>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</si>
  <si>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</si>
  <si>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</si>
  <si>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</si>
  <si>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</si>
  <si>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</si>
  <si>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</si>
  <si>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</si>
  <si>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</si>
  <si>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</si>
  <si>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</si>
  <si>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</si>
  <si>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</si>
  <si>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</si>
  <si>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</si>
  <si>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</si>
  <si>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</si>
  <si>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</si>
  <si>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</si>
  <si>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</si>
  <si>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</si>
  <si>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</si>
  <si>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</si>
  <si>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</si>
  <si>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</si>
  <si>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</si>
  <si>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</si>
  <si>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</si>
  <si>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</si>
  <si>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</si>
  <si>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</si>
  <si>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</si>
  <si>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</si>
  <si>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</si>
  <si>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</si>
  <si>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</si>
  <si>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</si>
  <si>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</si>
  <si>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</si>
  <si>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</si>
  <si>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</si>
  <si>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</si>
  <si>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</si>
  <si>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</si>
  <si>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</si>
  <si>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</si>
  <si>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</si>
  <si>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</si>
  <si>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</si>
  <si>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</si>
  <si>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</si>
  <si>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</si>
  <si>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</si>
  <si>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</si>
  <si>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</si>
  <si>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</si>
  <si>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</si>
  <si>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</si>
  <si>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</si>
  <si>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</si>
  <si>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</si>
  <si>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</si>
  <si>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</si>
  <si>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</si>
  <si>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</si>
  <si>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</si>
  <si>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</si>
  <si>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</si>
  <si>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</si>
  <si>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</si>
  <si>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</si>
  <si>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</si>
  <si>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</si>
  <si>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</si>
  <si>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</si>
  <si>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</si>
  <si>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</si>
  <si>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</si>
  <si>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</si>
  <si>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</si>
  <si>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</si>
  <si>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</si>
  <si>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</si>
  <si>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</si>
  <si>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</si>
  <si>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</si>
  <si>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</si>
  <si>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</si>
  <si>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</si>
  <si>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</si>
  <si>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</si>
  <si>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</si>
  <si>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</si>
  <si>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</si>
  <si>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</si>
  <si>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</si>
  <si>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</si>
  <si>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</si>
  <si>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</si>
  <si>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</si>
  <si>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</si>
  <si>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</si>
  <si>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</si>
  <si>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</si>
  <si>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</si>
  <si>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</si>
  <si>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</si>
  <si>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</si>
  <si>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</si>
  <si>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</si>
  <si>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</si>
  <si>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</si>
  <si>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</si>
  <si>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</si>
  <si>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</si>
  <si>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</si>
  <si>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</si>
  <si>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</si>
  <si>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</si>
  <si>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</si>
  <si>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</si>
  <si>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</si>
  <si>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</si>
  <si>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</si>
  <si>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</si>
  <si>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</si>
  <si>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</si>
  <si>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</si>
  <si>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</si>
  <si>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</si>
  <si>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</si>
  <si>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</si>
  <si>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</si>
  <si>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</si>
  <si>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</si>
  <si>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</si>
  <si>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</si>
  <si>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</si>
  <si>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</si>
  <si>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</si>
  <si>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</si>
  <si>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</si>
  <si>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</si>
  <si>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</si>
  <si>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</si>
  <si>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</si>
  <si>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</si>
  <si>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</si>
  <si>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</si>
  <si>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</si>
  <si>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</si>
  <si>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</si>
  <si>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</si>
  <si>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</si>
  <si>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</si>
  <si>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</si>
  <si>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</si>
  <si>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</si>
  <si>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</si>
  <si>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</si>
  <si>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</si>
  <si>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</si>
  <si>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</si>
  <si>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</si>
  <si>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</si>
  <si>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</si>
  <si>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</si>
  <si>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</si>
  <si>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</si>
  <si>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</si>
  <si>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</si>
  <si>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</si>
  <si>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</si>
  <si>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</si>
  <si>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</si>
  <si>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</si>
  <si>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</si>
  <si>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</si>
  <si>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</si>
  <si>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</si>
  <si>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</si>
  <si>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</si>
  <si>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</si>
  <si>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</si>
  <si>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</si>
  <si>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</si>
  <si>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</si>
  <si>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</si>
  <si>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</si>
  <si>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</si>
  <si>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</si>
  <si>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</si>
  <si>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</si>
  <si>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</si>
  <si>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</si>
  <si>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</si>
  <si>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</si>
  <si>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</si>
  <si>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</si>
  <si>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</si>
  <si>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</si>
  <si>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</si>
  <si>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</si>
  <si>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</si>
  <si>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</si>
  <si>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</si>
  <si>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</si>
  <si>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</si>
  <si>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</si>
  <si>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</si>
  <si>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</si>
  <si>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</si>
  <si>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</si>
  <si>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</si>
  <si>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</si>
  <si>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</si>
  <si>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</si>
  <si>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</si>
  <si>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</si>
  <si>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</si>
  <si>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</si>
  <si>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</si>
  <si>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</si>
  <si>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</si>
  <si>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</si>
  <si>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</si>
  <si>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</si>
  <si>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</si>
  <si>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</si>
  <si>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</si>
  <si>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</si>
  <si>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</si>
  <si>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</si>
  <si>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</si>
  <si>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</si>
  <si>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</si>
  <si>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</si>
  <si>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</si>
  <si>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</si>
  <si>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</si>
  <si>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</si>
  <si>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</si>
  <si>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</si>
  <si>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</si>
  <si>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</si>
  <si>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</si>
  <si>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</si>
  <si>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</si>
  <si>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</si>
  <si>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</si>
  <si>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</si>
  <si>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</si>
  <si>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</si>
  <si>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</si>
  <si>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</si>
  <si>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</si>
  <si>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</si>
  <si>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</si>
  <si>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</si>
  <si>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</si>
  <si>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</si>
  <si>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</si>
  <si>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</si>
  <si>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</si>
  <si>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</si>
  <si>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</si>
  <si>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</si>
  <si>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</si>
  <si>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</si>
  <si>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</si>
  <si>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</si>
  <si>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</si>
  <si>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</si>
  <si>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</si>
  <si>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</si>
  <si>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</si>
  <si>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</si>
  <si>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</si>
  <si>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</si>
  <si>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</si>
  <si>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</si>
  <si>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</si>
  <si>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</si>
  <si>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</si>
  <si>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</si>
  <si>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</si>
  <si>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</si>
  <si>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</si>
  <si>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</si>
  <si>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</si>
  <si>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</si>
  <si>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</si>
  <si>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</si>
  <si>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</si>
  <si>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</si>
  <si>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</si>
  <si>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</si>
  <si>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</si>
  <si>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</si>
  <si>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</si>
  <si>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</si>
  <si>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</si>
  <si>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</si>
  <si>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</si>
  <si>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</si>
  <si>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</si>
  <si>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</si>
  <si>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</si>
  <si>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</si>
  <si>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</si>
  <si>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</si>
  <si>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</si>
  <si>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</si>
  <si>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</si>
  <si>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</si>
  <si>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</si>
  <si>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</si>
  <si>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</si>
  <si>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</si>
  <si>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</si>
  <si>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</si>
  <si>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</si>
  <si>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</si>
  <si>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</si>
  <si>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</si>
  <si>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</si>
  <si>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</si>
  <si>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</si>
  <si>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</si>
  <si>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</si>
  <si>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</si>
  <si>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</si>
  <si>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</si>
  <si>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</si>
  <si>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</si>
  <si>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</si>
  <si>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</si>
  <si>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</si>
  <si>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</si>
  <si>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</si>
  <si>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</si>
  <si>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</si>
  <si>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</si>
  <si>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</si>
  <si>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</si>
  <si>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</si>
  <si>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</si>
  <si>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</si>
  <si>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</si>
  <si>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</si>
  <si>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</si>
  <si>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</si>
  <si>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</si>
  <si>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</si>
  <si>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</si>
  <si>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</si>
  <si>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</si>
  <si>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</si>
  <si>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</si>
  <si>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</si>
  <si>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</si>
  <si>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</si>
  <si>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</si>
  <si>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</si>
  <si>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</si>
  <si>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</si>
  <si>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</si>
  <si>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</si>
  <si>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</si>
  <si>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</si>
  <si>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</si>
  <si>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</si>
  <si>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</si>
  <si>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</si>
  <si>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</si>
  <si>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</si>
  <si>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</si>
  <si>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</si>
  <si>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</si>
  <si>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</si>
  <si>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</si>
  <si>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</si>
  <si>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</si>
  <si>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</si>
  <si>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</si>
  <si>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</si>
  <si>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</si>
  <si>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</si>
  <si>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</si>
  <si>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</si>
  <si>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</si>
  <si>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</si>
  <si>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</si>
  <si>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</si>
  <si>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</si>
  <si>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</si>
  <si>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</si>
  <si>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</si>
  <si>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</si>
  <si>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</si>
  <si>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</si>
  <si>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</si>
  <si>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</si>
  <si>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</si>
  <si>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</si>
  <si>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</si>
  <si>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</si>
  <si>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</si>
  <si>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</si>
  <si>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</si>
  <si>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</si>
  <si>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</si>
  <si>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</si>
  <si>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</si>
  <si>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</si>
  <si>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</si>
  <si>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</si>
  <si>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</si>
  <si>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</si>
  <si>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</si>
  <si>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</si>
  <si>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</si>
  <si>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</si>
  <si>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</si>
  <si>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</si>
  <si>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</si>
  <si>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</si>
  <si>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</si>
  <si>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</si>
  <si>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</si>
  <si>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</si>
  <si>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</si>
  <si>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</si>
  <si>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</si>
  <si>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</si>
  <si>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</si>
  <si>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</si>
  <si>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</si>
  <si>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</si>
  <si>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</si>
  <si>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</si>
  <si>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</si>
  <si>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</si>
  <si>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</si>
  <si>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</si>
  <si>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</si>
  <si>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</si>
  <si>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</si>
  <si>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</si>
  <si>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</si>
  <si>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</si>
  <si>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</si>
  <si>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</si>
  <si>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</si>
  <si>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</si>
  <si>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</si>
  <si>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</si>
  <si>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</si>
  <si>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</si>
  <si>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</si>
  <si>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</si>
  <si>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</si>
  <si>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</si>
  <si>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</si>
  <si>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</si>
  <si>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</si>
  <si>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</si>
  <si>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</si>
  <si>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</si>
  <si>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</si>
  <si>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</si>
  <si>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</si>
  <si>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</si>
  <si>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</si>
  <si>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</si>
  <si>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</si>
  <si>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</si>
  <si>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</si>
  <si>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</si>
  <si>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</si>
  <si>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</si>
  <si>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</si>
  <si>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</si>
  <si>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</si>
  <si>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</si>
  <si>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</si>
  <si>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</si>
  <si>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</si>
  <si>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</si>
  <si>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</si>
  <si>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</si>
  <si>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</si>
  <si>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</si>
  <si>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</si>
  <si>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</si>
  <si>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</si>
  <si>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</si>
  <si>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</si>
  <si>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</si>
  <si>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</si>
  <si>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</si>
  <si>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</si>
  <si>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</si>
  <si>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</si>
  <si>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</si>
  <si>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</si>
  <si>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</si>
  <si>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</si>
  <si>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</si>
  <si>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</si>
  <si>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</si>
  <si>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</si>
  <si>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</si>
  <si>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</si>
  <si>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</si>
  <si>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</si>
  <si>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</si>
  <si>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</si>
  <si>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</si>
  <si>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</si>
  <si>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</si>
  <si>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</si>
  <si>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</si>
  <si>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</si>
  <si>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</si>
  <si>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</si>
  <si>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</si>
  <si>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</si>
  <si>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</si>
  <si>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</si>
  <si>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</si>
  <si>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</si>
  <si>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</si>
  <si>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</si>
  <si>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</si>
  <si>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</si>
  <si>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</si>
  <si>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</si>
  <si>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</si>
  <si>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</si>
  <si>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</si>
  <si>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</si>
  <si>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</si>
  <si>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</si>
  <si>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</si>
  <si>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</si>
  <si>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</si>
  <si>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</si>
  <si>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</si>
  <si>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</si>
  <si>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</si>
  <si>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</si>
  <si>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</si>
  <si>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</si>
  <si>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</si>
  <si>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</si>
  <si>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</si>
  <si>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</si>
  <si>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</si>
  <si>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</si>
  <si>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</si>
  <si>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</si>
  <si>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</si>
  <si>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</si>
  <si>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</si>
  <si>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</si>
  <si>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</si>
  <si>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</si>
  <si>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</si>
  <si>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</si>
  <si>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</si>
  <si>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</si>
  <si>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</si>
  <si>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</si>
  <si>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</si>
  <si>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</si>
  <si>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</si>
  <si>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</si>
  <si>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</si>
  <si>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</si>
  <si>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</si>
  <si>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</si>
  <si>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</si>
  <si>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</si>
  <si>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</si>
  <si>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</si>
  <si>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</si>
  <si>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</si>
  <si>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</si>
  <si>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</si>
  <si>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</si>
  <si>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</si>
  <si>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</si>
  <si>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</si>
  <si>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</si>
  <si>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</si>
  <si>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</si>
  <si>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</si>
  <si>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</si>
  <si>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</si>
  <si>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</si>
  <si>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</si>
  <si>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</si>
  <si>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</si>
  <si>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</si>
  <si>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</si>
  <si>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</si>
  <si>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</si>
  <si>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</si>
  <si>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</si>
  <si>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</si>
  <si>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</si>
  <si>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</si>
  <si>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</si>
  <si>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</si>
  <si>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</si>
  <si>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</si>
  <si>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</si>
  <si>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</si>
  <si>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</si>
  <si>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</si>
  <si>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</si>
  <si>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</si>
  <si>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</si>
  <si>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</si>
  <si>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</si>
  <si>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</si>
  <si>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</si>
  <si>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</si>
  <si>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</si>
  <si>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</si>
  <si>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</si>
  <si>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</si>
  <si>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</si>
  <si>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</si>
  <si>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</si>
  <si>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</si>
  <si>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</si>
  <si>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</si>
  <si>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</si>
  <si>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</si>
  <si>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</si>
  <si>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</si>
  <si>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</si>
  <si>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</si>
  <si>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</si>
  <si>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</si>
  <si>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</si>
  <si>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</si>
  <si>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</si>
  <si>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</si>
  <si>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</si>
  <si>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</si>
  <si>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</si>
  <si>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</si>
  <si>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</si>
  <si>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</si>
  <si>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</si>
  <si>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</si>
  <si>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</si>
  <si>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</si>
  <si>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</si>
  <si>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</si>
  <si>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</si>
  <si>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</si>
  <si>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</si>
  <si>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</si>
  <si>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</si>
  <si>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</si>
  <si>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</si>
  <si>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</si>
  <si>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</si>
  <si>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</si>
  <si>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</si>
  <si>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</si>
  <si>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</si>
  <si>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</si>
  <si>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</si>
  <si>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</si>
  <si>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</si>
  <si>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</si>
  <si>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</si>
  <si>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</si>
  <si>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</si>
  <si>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</si>
  <si>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</si>
  <si>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</si>
  <si>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</si>
  <si>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</si>
  <si>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</si>
  <si>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</si>
  <si>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</si>
  <si>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</si>
  <si>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</si>
  <si>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</si>
  <si>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</si>
  <si>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</si>
  <si>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</si>
  <si>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</si>
  <si>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</si>
  <si>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</si>
  <si>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</si>
  <si>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</si>
  <si>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</si>
  <si>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</si>
  <si>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</si>
  <si>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</si>
  <si>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</si>
  <si>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</si>
  <si>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</si>
  <si>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</si>
  <si>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</si>
  <si>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</si>
  <si>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</si>
  <si>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</si>
  <si>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</si>
  <si>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</si>
  <si>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</si>
  <si>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</si>
  <si>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</si>
  <si>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</si>
  <si>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</si>
  <si>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</si>
  <si>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</si>
  <si>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</si>
  <si>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</si>
  <si>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</si>
  <si>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</si>
  <si>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</si>
  <si>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</si>
  <si>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</si>
  <si>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</si>
  <si>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</si>
  <si>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</si>
  <si>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</si>
  <si>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</si>
  <si>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</si>
  <si>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</si>
  <si>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</si>
  <si>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</si>
  <si>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</si>
  <si>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</si>
  <si>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</si>
  <si>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</si>
  <si>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</si>
  <si>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</si>
  <si>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</si>
  <si>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</si>
  <si>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</si>
  <si>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</si>
  <si>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</si>
  <si>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</si>
  <si>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</si>
  <si>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</si>
  <si>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</si>
  <si>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</si>
  <si>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</si>
  <si>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</si>
  <si>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</si>
  <si>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</si>
  <si>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</si>
  <si>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</si>
  <si>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</si>
  <si>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</si>
  <si>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</si>
  <si>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</si>
  <si>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</si>
  <si>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</si>
  <si>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</si>
  <si>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</si>
  <si>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</si>
  <si>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</si>
  <si>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</si>
  <si>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</si>
  <si>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</si>
  <si>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</si>
  <si>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</si>
  <si>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</si>
  <si>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</si>
  <si>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</si>
  <si>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</si>
  <si>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</si>
  <si>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</si>
  <si>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</si>
  <si>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</si>
  <si>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</si>
  <si>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</si>
  <si>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</si>
  <si>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</si>
  <si>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</si>
  <si>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</si>
  <si>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</si>
  <si>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</si>
  <si>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</si>
  <si>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</si>
  <si>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</si>
  <si>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</si>
  <si>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</si>
  <si>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</si>
  <si>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</si>
  <si>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</si>
  <si>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</si>
  <si>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</si>
  <si>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</si>
  <si>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</si>
  <si>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</si>
  <si>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</si>
  <si>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</si>
  <si>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</si>
  <si>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</si>
  <si>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</si>
  <si>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</si>
  <si>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</si>
  <si>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</si>
  <si>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</si>
  <si>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</si>
  <si>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</si>
  <si>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</si>
  <si>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</si>
  <si>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</si>
  <si>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</si>
  <si>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</si>
  <si>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</si>
  <si>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</si>
  <si>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</si>
  <si>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</si>
  <si>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</si>
  <si>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</si>
  <si>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</si>
  <si>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</si>
  <si>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</si>
  <si>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</si>
  <si>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</si>
  <si>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</si>
  <si>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</si>
  <si>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</si>
  <si>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</si>
  <si>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</si>
  <si>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</si>
  <si>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</si>
  <si>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</si>
  <si>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</si>
  <si>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</si>
  <si>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</si>
  <si>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</si>
  <si>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</si>
  <si>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</si>
  <si>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</si>
  <si>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</si>
  <si>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</si>
  <si>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</si>
  <si>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</si>
  <si>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</si>
  <si>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</si>
  <si>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</si>
  <si>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</si>
  <si>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</si>
  <si>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</si>
  <si>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</si>
  <si>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</si>
  <si>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</si>
  <si>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</si>
  <si>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</si>
  <si>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</si>
  <si>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</si>
  <si>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</si>
  <si>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</si>
  <si>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</si>
  <si>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</si>
  <si>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</si>
  <si>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</si>
  <si>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</si>
  <si>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</si>
  <si>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</si>
  <si>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</si>
  <si>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</si>
  <si>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</si>
  <si>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</si>
  <si>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</si>
  <si>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</si>
  <si>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</si>
  <si>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</si>
  <si>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</si>
  <si>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</si>
  <si>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</si>
  <si>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</si>
  <si>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</si>
  <si>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</si>
  <si>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</si>
  <si>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</si>
  <si>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</si>
  <si>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</si>
  <si>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</si>
  <si>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</si>
  <si>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</si>
  <si>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</si>
  <si>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</si>
  <si>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</si>
  <si>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</si>
  <si>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</si>
  <si>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</si>
  <si>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</si>
  <si>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</si>
  <si>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</si>
  <si>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</si>
  <si>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</si>
  <si>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</si>
  <si>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</si>
  <si>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</si>
  <si>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</si>
  <si>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</si>
  <si>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</si>
  <si>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</si>
  <si>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</si>
  <si>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</si>
  <si>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</si>
  <si>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</si>
  <si>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</si>
  <si>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</si>
  <si>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</si>
  <si>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</si>
  <si>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</si>
  <si>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</si>
  <si>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</si>
  <si>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</si>
  <si>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</si>
  <si>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</si>
  <si>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</si>
  <si>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</si>
  <si>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</si>
  <si>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</si>
  <si>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</si>
  <si>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</si>
  <si>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</si>
  <si>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</si>
  <si>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</si>
  <si>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</si>
  <si>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</si>
  <si>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</si>
  <si>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</si>
  <si>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</si>
  <si>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</si>
  <si>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</si>
  <si>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</si>
  <si>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</si>
  <si>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</si>
  <si>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</si>
  <si>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</si>
  <si>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</si>
  <si>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</si>
  <si>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</si>
  <si>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</si>
  <si>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</si>
  <si>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</si>
  <si>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</si>
  <si>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</si>
  <si>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</si>
  <si>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</si>
  <si>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</si>
  <si>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</si>
  <si>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</si>
  <si>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</si>
  <si>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</si>
  <si>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</si>
  <si>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</si>
  <si>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</si>
  <si>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</si>
  <si>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</si>
  <si>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</si>
  <si>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</si>
  <si>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</si>
  <si>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</si>
  <si>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</si>
  <si>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</si>
  <si>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</si>
  <si>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</si>
  <si>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</si>
  <si>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</si>
  <si>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</si>
  <si>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</si>
  <si>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</si>
  <si>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</si>
  <si>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</si>
  <si>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</si>
  <si>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</si>
  <si>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</si>
  <si>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</si>
  <si>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</si>
  <si>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</si>
  <si>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</si>
  <si>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</si>
  <si>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</si>
  <si>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</si>
  <si>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</si>
  <si>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</si>
  <si>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</si>
  <si>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</si>
  <si>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</si>
  <si>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</si>
  <si>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</si>
  <si>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</si>
  <si>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</si>
  <si>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</si>
  <si>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</si>
  <si>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</si>
  <si>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</si>
  <si>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</si>
  <si>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</si>
  <si>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</si>
  <si>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</si>
  <si>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</si>
  <si>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</si>
  <si>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</si>
  <si>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</si>
  <si>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</si>
  <si>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</si>
  <si>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</si>
  <si>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</si>
  <si>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</si>
  <si>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</si>
  <si>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</si>
  <si>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</si>
  <si>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</si>
  <si>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</si>
  <si>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</si>
  <si>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</si>
  <si>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</si>
  <si>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</si>
  <si>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</si>
  <si>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</si>
  <si>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</si>
  <si>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</si>
  <si>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</si>
  <si>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</si>
  <si>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</si>
  <si>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</si>
  <si>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</si>
  <si>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</si>
  <si>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</si>
  <si>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</si>
  <si>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</si>
  <si>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</si>
  <si>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</si>
  <si>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</si>
  <si>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</si>
  <si>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</si>
  <si>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</si>
  <si>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</si>
  <si>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</si>
  <si>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</si>
  <si>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</si>
  <si>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</si>
  <si>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</si>
  <si>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</si>
  <si>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</si>
  <si>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</si>
  <si>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</si>
  <si>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</si>
  <si>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</si>
  <si>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</si>
  <si>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</si>
  <si>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</si>
  <si>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</si>
  <si>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</si>
  <si>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</si>
  <si>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</si>
  <si>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</si>
  <si>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</si>
  <si>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</si>
  <si>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</si>
  <si>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</si>
  <si>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</si>
  <si>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</si>
  <si>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</si>
  <si>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</si>
  <si>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</si>
  <si>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</si>
  <si>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</si>
  <si>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</si>
  <si>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</si>
  <si>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</si>
  <si>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</si>
  <si>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</si>
  <si>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</si>
  <si>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</si>
  <si>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</si>
  <si>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</si>
  <si>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</si>
  <si>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</si>
  <si>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</si>
  <si>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</si>
  <si>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</si>
  <si>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</si>
  <si>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</si>
  <si>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</si>
  <si>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</si>
  <si>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</si>
  <si>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</si>
  <si>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</si>
  <si>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</si>
  <si>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</si>
  <si>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</si>
  <si>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</si>
  <si>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</si>
  <si>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</si>
  <si>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</si>
  <si>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</si>
  <si>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</si>
  <si>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</si>
  <si>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</si>
  <si>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</si>
  <si>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</si>
  <si>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</si>
  <si>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</si>
  <si>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</si>
  <si>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</si>
  <si>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</si>
  <si>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</si>
  <si>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</si>
  <si>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</si>
  <si>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</si>
  <si>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</si>
  <si>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</si>
  <si>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</si>
  <si>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</si>
  <si>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</si>
  <si>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</si>
  <si>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</si>
  <si>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</si>
  <si>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</si>
  <si>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</si>
  <si>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</si>
  <si>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</si>
  <si>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</si>
  <si>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</si>
  <si>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</si>
  <si>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</si>
  <si>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</si>
  <si>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</si>
  <si>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</si>
  <si>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</si>
  <si>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</si>
  <si>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</si>
  <si>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</si>
  <si>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</si>
  <si>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</si>
  <si>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</si>
  <si>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</si>
  <si>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</si>
  <si>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</si>
  <si>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</si>
  <si>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</si>
  <si>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</si>
  <si>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</si>
  <si>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</si>
  <si>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</si>
  <si>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</si>
  <si>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</si>
  <si>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</si>
  <si>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</si>
  <si>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</si>
  <si>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</si>
  <si>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</si>
  <si>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</si>
  <si>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</si>
  <si>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</si>
  <si>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</si>
  <si>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</si>
  <si>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</si>
  <si>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</si>
  <si>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</si>
  <si>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</si>
  <si>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</si>
  <si>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</si>
  <si>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</si>
  <si>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</si>
  <si>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</si>
  <si>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</si>
  <si>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</si>
  <si>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</si>
  <si>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</si>
  <si>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</si>
  <si>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</si>
  <si>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</si>
  <si>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</si>
  <si>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</si>
  <si>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</si>
  <si>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</si>
  <si>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</si>
  <si>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</si>
  <si>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</si>
  <si>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</si>
  <si>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</si>
  <si>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</si>
  <si>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</si>
  <si>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</si>
  <si>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</si>
  <si>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</si>
  <si>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</si>
  <si>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</si>
  <si>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</si>
  <si>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</si>
  <si>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</si>
  <si>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</si>
  <si>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</si>
  <si>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</si>
  <si>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</si>
  <si>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</si>
  <si>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</si>
  <si>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</si>
  <si>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</si>
  <si>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</si>
  <si>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</si>
  <si>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</si>
  <si>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</si>
  <si>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</si>
  <si>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</si>
  <si>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</si>
  <si>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</si>
  <si>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</si>
  <si>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</si>
  <si>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</si>
  <si>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</si>
  <si>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</si>
  <si>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</si>
  <si>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</si>
  <si>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</si>
  <si>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</si>
  <si>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</si>
  <si>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</si>
  <si>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</si>
  <si>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</si>
  <si>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</si>
  <si>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</si>
  <si>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</si>
  <si>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</si>
  <si>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</si>
  <si>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</si>
  <si>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</si>
  <si>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</si>
  <si>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</si>
  <si>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</si>
  <si>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</si>
  <si>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</si>
  <si>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</si>
  <si>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</si>
  <si>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</si>
  <si>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</si>
  <si>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</si>
  <si>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</si>
  <si>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</si>
  <si>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</si>
  <si>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</si>
  <si>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</si>
  <si>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</si>
  <si>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</si>
  <si>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</si>
  <si>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</si>
  <si>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</si>
  <si>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</si>
  <si>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</si>
  <si>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</si>
  <si>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</si>
  <si>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</si>
  <si>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</si>
  <si>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</si>
  <si>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</si>
  <si>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</si>
  <si>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</si>
  <si>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</si>
  <si>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</si>
  <si>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</si>
  <si>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</si>
  <si>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</si>
  <si>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</si>
  <si>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</si>
  <si>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</si>
  <si>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</si>
  <si>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</si>
  <si>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</si>
  <si>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</si>
  <si>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</si>
  <si>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</si>
  <si>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</si>
  <si>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</si>
  <si>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</si>
  <si>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</si>
  <si>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</si>
  <si>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</si>
  <si>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</si>
  <si>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</si>
  <si>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</si>
  <si>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</si>
  <si>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</si>
  <si>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</si>
  <si>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</si>
  <si>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</si>
  <si>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</si>
  <si>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</si>
  <si>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</si>
  <si>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</si>
  <si>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</si>
  <si>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</si>
  <si>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</si>
  <si>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</si>
  <si>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</si>
  <si>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</si>
  <si>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</si>
  <si>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</si>
  <si>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</si>
  <si>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</si>
  <si>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</si>
  <si>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</si>
  <si>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</si>
  <si>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</si>
  <si>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</si>
  <si>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</si>
  <si>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</si>
  <si>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</si>
  <si>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</si>
  <si>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</si>
  <si>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</si>
  <si>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</si>
  <si>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</si>
  <si>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</si>
  <si>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</si>
  <si>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</si>
  <si>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</si>
  <si>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</si>
  <si>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</si>
  <si>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</si>
  <si>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</si>
  <si>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</si>
  <si>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</si>
  <si>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</si>
  <si>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</si>
  <si>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</si>
  <si>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</si>
  <si>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</si>
  <si>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</si>
  <si>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</si>
  <si>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</si>
  <si>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</si>
  <si>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</si>
  <si>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</si>
  <si>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</si>
  <si>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</si>
  <si>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</si>
  <si>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</si>
  <si>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</si>
  <si>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</si>
  <si>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</si>
  <si>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</si>
  <si>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</si>
  <si>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</si>
  <si>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</si>
  <si>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</si>
  <si>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</si>
  <si>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</si>
  <si>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</si>
  <si>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</si>
  <si>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</si>
  <si>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</si>
  <si>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</si>
  <si>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</si>
  <si>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</si>
  <si>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</si>
  <si>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</si>
  <si>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</si>
  <si>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</si>
  <si>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</si>
  <si>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</si>
  <si>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</si>
  <si>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</si>
  <si>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</si>
  <si>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</si>
  <si>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</si>
  <si>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</si>
  <si>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</si>
  <si>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</si>
  <si>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</si>
  <si>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</si>
  <si>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</si>
  <si>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</si>
  <si>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</si>
  <si>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</si>
  <si>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</si>
  <si>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</si>
  <si>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</si>
  <si>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</si>
  <si>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</si>
  <si>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</si>
  <si>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</si>
  <si>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</si>
  <si>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</si>
  <si>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</si>
  <si>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</si>
  <si>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</si>
  <si>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</si>
  <si>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</si>
  <si>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</si>
  <si>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</si>
  <si>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</si>
  <si>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</si>
  <si>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</si>
  <si>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</si>
  <si>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</si>
  <si>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</si>
  <si>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</si>
  <si>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</si>
  <si>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</si>
  <si>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</si>
  <si>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</si>
  <si>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</si>
  <si>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</si>
  <si>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</si>
  <si>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</si>
  <si>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</si>
  <si>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</si>
  <si>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</si>
  <si>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</si>
  <si>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</si>
  <si>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</si>
  <si>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</si>
  <si>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</si>
  <si>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</si>
  <si>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</si>
  <si>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</si>
  <si>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</si>
  <si>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</si>
  <si>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</si>
  <si>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</si>
  <si>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</si>
  <si>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</si>
  <si>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</si>
  <si>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</si>
  <si>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</si>
  <si>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</si>
  <si>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</si>
  <si>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</si>
  <si>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</si>
  <si>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</si>
  <si>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</si>
  <si>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</si>
  <si>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</si>
  <si>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</si>
  <si>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</si>
  <si>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</si>
  <si>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</si>
  <si>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</si>
  <si>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</si>
  <si>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</si>
  <si>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</si>
  <si>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</si>
  <si>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</si>
  <si>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</si>
  <si>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</si>
  <si>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</si>
  <si>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</si>
  <si>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</si>
  <si>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</si>
  <si>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</si>
  <si>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</si>
  <si>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</si>
  <si>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</si>
  <si>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</si>
  <si>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</si>
  <si>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</si>
  <si>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</si>
  <si>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</si>
  <si>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</si>
  <si>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</si>
  <si>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</si>
  <si>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</si>
  <si>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</si>
  <si>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</si>
  <si>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</si>
  <si>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</si>
  <si>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</si>
  <si>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</si>
  <si>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</si>
  <si>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</si>
  <si>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</si>
  <si>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</si>
  <si>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</si>
  <si>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</si>
  <si>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</si>
  <si>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</si>
  <si>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</si>
  <si>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</si>
  <si>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</si>
  <si>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</si>
  <si>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</si>
  <si>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</si>
  <si>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</si>
  <si>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</si>
  <si>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</si>
  <si>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</si>
  <si>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</si>
  <si>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</si>
  <si>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</si>
  <si>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</si>
  <si>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</si>
  <si>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</si>
  <si>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</si>
  <si>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</si>
  <si>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</si>
  <si>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</si>
  <si>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</si>
  <si>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</si>
  <si>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</si>
  <si>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</si>
  <si>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</si>
  <si>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</si>
  <si>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</si>
  <si>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</si>
  <si>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</si>
  <si>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</si>
  <si>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</si>
  <si>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</si>
  <si>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</si>
  <si>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</si>
  <si>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</si>
  <si>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</si>
  <si>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</si>
  <si>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</si>
  <si>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</si>
  <si>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</si>
  <si>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</si>
  <si>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</si>
  <si>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</si>
  <si>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</si>
  <si>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</si>
  <si>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</si>
  <si>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</si>
  <si>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</si>
  <si>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</si>
  <si>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</si>
  <si>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</si>
  <si>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</si>
  <si>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</si>
  <si>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</si>
  <si>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</si>
  <si>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</si>
  <si>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</si>
  <si>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</si>
  <si>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</si>
  <si>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</si>
  <si>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</si>
  <si>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</si>
  <si>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</si>
  <si>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</si>
  <si>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</si>
  <si>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</si>
  <si>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</si>
  <si>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</si>
  <si>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</si>
  <si>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</si>
  <si>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</si>
  <si>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</si>
  <si>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</si>
  <si>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</si>
  <si>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</si>
  <si>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</si>
  <si>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</si>
  <si>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</si>
  <si>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</si>
  <si>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</si>
  <si>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</si>
  <si>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</si>
  <si>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</si>
  <si>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</si>
  <si>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</si>
  <si>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</si>
  <si>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</si>
  <si>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</si>
  <si>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</si>
  <si>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</si>
  <si>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</si>
  <si>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</si>
  <si>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</si>
  <si>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</si>
  <si>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</si>
  <si>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</si>
  <si>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</si>
  <si>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</si>
  <si>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</si>
  <si>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</si>
  <si>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</si>
  <si>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</si>
  <si>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</si>
  <si>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</si>
  <si>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</si>
  <si>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</si>
  <si>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</si>
  <si>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</si>
  <si>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</si>
  <si>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</si>
  <si>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</si>
  <si>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</si>
  <si>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</si>
  <si>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</si>
  <si>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</si>
  <si>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</si>
  <si>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</si>
  <si>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</si>
  <si>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</si>
  <si>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</si>
  <si>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</si>
  <si>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</si>
  <si>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</si>
  <si>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</si>
  <si>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</si>
  <si>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</si>
  <si>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</si>
  <si>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</si>
  <si>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</si>
  <si>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</si>
  <si>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</si>
  <si>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</si>
  <si>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</si>
  <si>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</si>
  <si>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</si>
  <si>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</si>
  <si>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</si>
  <si>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</si>
  <si>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</si>
  <si>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</si>
  <si>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</si>
  <si>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</si>
  <si>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</si>
  <si>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</si>
  <si>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</si>
  <si>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</si>
  <si>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</si>
  <si>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</si>
  <si>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</si>
  <si>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</si>
  <si>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</si>
  <si>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</si>
  <si>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</si>
  <si>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</si>
  <si>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</si>
  <si>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</si>
  <si>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</si>
  <si>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</si>
  <si>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</si>
  <si>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</si>
  <si>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</si>
  <si>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</si>
  <si>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</si>
  <si>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</si>
  <si>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</si>
  <si>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</si>
  <si>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</si>
  <si>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</si>
  <si>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</si>
  <si>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</si>
  <si>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</si>
  <si>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</si>
  <si>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</si>
  <si>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</si>
  <si>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</si>
  <si>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</si>
  <si>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</si>
  <si>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</si>
  <si>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</si>
  <si>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</si>
  <si>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</si>
  <si>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</si>
  <si>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</si>
  <si>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</si>
  <si>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</si>
  <si>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</si>
  <si>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</si>
  <si>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</si>
  <si>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</si>
  <si>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</si>
  <si>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</si>
  <si>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</si>
  <si>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</si>
  <si>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</si>
  <si>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</si>
  <si>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</si>
  <si>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</si>
  <si>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</si>
  <si>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</si>
  <si>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</si>
  <si>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</si>
  <si>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</si>
  <si>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</si>
  <si>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</si>
  <si>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</si>
  <si>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</si>
  <si>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</si>
  <si>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</si>
  <si>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</si>
  <si>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</si>
  <si>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</si>
  <si>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</si>
  <si>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</si>
  <si>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</si>
  <si>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</si>
  <si>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</si>
  <si>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</si>
  <si>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</si>
  <si>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</si>
  <si>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</si>
  <si>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</si>
  <si>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</si>
  <si>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</si>
  <si>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</si>
  <si>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</si>
  <si>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</si>
  <si>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</si>
  <si>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</si>
  <si>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</si>
  <si>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</si>
  <si>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</si>
  <si>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</si>
  <si>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</si>
  <si>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</si>
  <si>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</si>
  <si>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</si>
  <si>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</si>
  <si>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</si>
  <si>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</si>
  <si>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</si>
  <si>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</si>
  <si>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</si>
  <si>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</si>
  <si>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</si>
  <si>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</si>
  <si>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</si>
  <si>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</si>
  <si>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</si>
  <si>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</si>
  <si>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</si>
  <si>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</si>
  <si>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</si>
  <si>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</si>
  <si>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</si>
  <si>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</si>
  <si>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</si>
  <si>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</si>
  <si>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</si>
  <si>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</si>
  <si>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</si>
  <si>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</si>
  <si>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</si>
  <si>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</si>
  <si>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</si>
  <si>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</si>
  <si>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</si>
  <si>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</si>
  <si>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</si>
  <si>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</si>
  <si>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</si>
  <si>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</si>
  <si>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</si>
  <si>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</si>
  <si>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</si>
  <si>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</si>
  <si>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</si>
  <si>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</si>
  <si>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</si>
  <si>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</si>
  <si>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</si>
  <si>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</si>
  <si>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</si>
  <si>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</si>
  <si>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</si>
  <si>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</si>
  <si>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</si>
  <si>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</si>
  <si>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</si>
  <si>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</si>
  <si>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</si>
  <si>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</si>
  <si>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</si>
  <si>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</si>
  <si>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</si>
  <si>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</si>
  <si>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</si>
  <si>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</si>
  <si>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</si>
  <si>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</si>
  <si>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</si>
  <si>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</si>
  <si>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</si>
  <si>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</si>
  <si>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</si>
  <si>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</si>
  <si>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</si>
  <si>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</si>
  <si>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</si>
  <si>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</si>
  <si>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</si>
  <si>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</si>
  <si>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</si>
  <si>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</si>
  <si>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</si>
  <si>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</si>
  <si>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</si>
  <si>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</si>
  <si>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</si>
  <si>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</si>
  <si>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</si>
  <si>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</si>
  <si>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</si>
  <si>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</si>
  <si>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</si>
  <si>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</si>
  <si>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</si>
  <si>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</si>
  <si>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</si>
  <si>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</si>
  <si>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</si>
  <si>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</si>
  <si>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</si>
  <si>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</si>
  <si>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</si>
  <si>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</si>
  <si>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</si>
  <si>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</si>
  <si>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</si>
  <si>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</si>
  <si>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</si>
  <si>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</si>
  <si>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</si>
  <si>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</si>
  <si>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</si>
  <si>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</si>
  <si>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</si>
  <si>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</si>
  <si>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</si>
  <si>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</si>
  <si>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</si>
  <si>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</si>
  <si>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</si>
  <si>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</si>
  <si>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</si>
  <si>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</si>
  <si>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</si>
  <si>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</si>
  <si>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</si>
  <si>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</si>
  <si>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</si>
  <si>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</si>
  <si>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</si>
  <si>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</si>
  <si>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</si>
  <si>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</si>
  <si>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</si>
  <si>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</si>
  <si>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</si>
  <si>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</si>
  <si>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</si>
  <si>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</si>
  <si>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</si>
  <si>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</si>
  <si>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</si>
  <si>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</si>
  <si>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</si>
  <si>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</si>
  <si>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</si>
  <si>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</si>
  <si>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</si>
  <si>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</si>
  <si>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</si>
  <si>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</si>
  <si>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</si>
  <si>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</si>
  <si>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</si>
  <si>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</si>
  <si>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</si>
  <si>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</si>
  <si>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</si>
  <si>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</si>
  <si>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</si>
  <si>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</si>
  <si>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</si>
  <si>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</si>
  <si>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</si>
  <si>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</si>
  <si>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</si>
  <si>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</si>
  <si>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</si>
  <si>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</si>
  <si>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</si>
  <si>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</si>
  <si>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</si>
  <si>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</si>
  <si>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</si>
  <si>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</si>
  <si>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</si>
  <si>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</si>
  <si>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</si>
  <si>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</si>
  <si>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</si>
  <si>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</si>
  <si>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</si>
  <si>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</si>
  <si>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</si>
  <si>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</si>
  <si>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</si>
  <si>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</si>
  <si>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</si>
  <si>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</si>
  <si>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</si>
  <si>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</si>
  <si>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</si>
  <si>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</si>
  <si>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</si>
  <si>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</si>
  <si>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</si>
  <si>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</si>
  <si>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</si>
  <si>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</si>
  <si>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</si>
  <si>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</si>
  <si>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</si>
  <si>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</si>
  <si>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</si>
  <si>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</si>
  <si>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</si>
  <si>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</si>
  <si>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</si>
  <si>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</si>
  <si>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</si>
  <si>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</si>
  <si>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</si>
  <si>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</si>
  <si>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</si>
  <si>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</si>
  <si>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</si>
  <si>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</si>
  <si>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</si>
  <si>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</si>
  <si>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</si>
  <si>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</si>
  <si>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</si>
  <si>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</si>
  <si>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</si>
  <si>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</si>
  <si>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</si>
  <si>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</si>
  <si>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</si>
  <si>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</si>
  <si>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</si>
  <si>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</si>
  <si>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</si>
  <si>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</si>
  <si>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</si>
  <si>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</si>
  <si>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</si>
  <si>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</si>
  <si>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</si>
  <si>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</si>
  <si>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</si>
  <si>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</si>
  <si>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</si>
  <si>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</si>
  <si>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</si>
  <si>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</si>
  <si>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</si>
  <si>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</si>
  <si>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</si>
  <si>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</si>
  <si>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</si>
  <si>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</si>
  <si>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</si>
  <si>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</si>
  <si>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</si>
  <si>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</si>
  <si>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</si>
  <si>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</si>
  <si>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</si>
  <si>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</si>
  <si>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</si>
  <si>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</si>
  <si>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</si>
  <si>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</si>
  <si>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</si>
  <si>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</si>
  <si>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</si>
  <si>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</si>
  <si>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</si>
  <si>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</si>
  <si>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</si>
  <si>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</si>
  <si>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</si>
  <si>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</si>
  <si>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</si>
  <si>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</si>
  <si>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</si>
  <si>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</si>
  <si>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</si>
  <si>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</si>
  <si>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</si>
  <si>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</si>
  <si>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</si>
  <si>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</si>
  <si>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</si>
  <si>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</si>
  <si>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</si>
  <si>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</si>
  <si>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</si>
  <si>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</si>
  <si>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</si>
  <si>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</si>
  <si>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</si>
  <si>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</si>
  <si>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</si>
  <si>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</si>
  <si>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</si>
  <si>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</si>
  <si>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</si>
  <si>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</si>
  <si>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</si>
  <si>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</si>
  <si>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</si>
  <si>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</si>
  <si>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</si>
  <si>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</si>
  <si>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</si>
  <si>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</si>
  <si>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</si>
  <si>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</si>
  <si>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</si>
  <si>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</si>
  <si>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</si>
  <si>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</si>
  <si>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</si>
  <si>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</si>
  <si>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</si>
  <si>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</si>
  <si>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</si>
  <si>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</si>
  <si>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</si>
  <si>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</si>
  <si>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</si>
  <si>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</si>
  <si>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</si>
  <si>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</si>
  <si>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</si>
  <si>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</si>
  <si>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</si>
  <si>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</si>
  <si>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</si>
  <si>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</si>
  <si>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</si>
  <si>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</si>
  <si>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</si>
  <si>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</si>
  <si>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</si>
  <si>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</si>
  <si>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</si>
  <si>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</si>
  <si>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</si>
  <si>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</si>
  <si>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</si>
  <si>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</si>
  <si>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</si>
  <si>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</si>
  <si>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</si>
  <si>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</si>
  <si>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</si>
  <si>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</si>
  <si>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</si>
  <si>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</si>
  <si>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</si>
  <si>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</si>
  <si>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</si>
  <si>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</si>
  <si>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</si>
  <si>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</si>
  <si>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</si>
  <si>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</si>
  <si>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</si>
  <si>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</si>
  <si>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</si>
  <si>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</si>
  <si>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</si>
  <si>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</si>
  <si>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</si>
  <si>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</si>
  <si>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</si>
  <si>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</si>
  <si>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</si>
  <si>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</si>
  <si>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</si>
  <si>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</si>
  <si>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</si>
  <si>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</si>
  <si>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</si>
  <si>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</si>
  <si>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</si>
  <si>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</si>
  <si>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</si>
  <si>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</si>
  <si>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</si>
  <si>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</si>
  <si>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</si>
  <si>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</si>
  <si>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</si>
  <si>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</si>
  <si>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</si>
  <si>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</si>
  <si>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</si>
  <si>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</si>
  <si>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</si>
  <si>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</si>
  <si>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</si>
  <si>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</si>
  <si>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</si>
  <si>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</si>
  <si>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</si>
  <si>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</si>
  <si>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</si>
  <si>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</si>
  <si>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</si>
  <si>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</si>
  <si>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</si>
  <si>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</si>
  <si>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</si>
  <si>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</si>
  <si>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</si>
  <si>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</si>
  <si>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</si>
  <si>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</si>
  <si>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</si>
  <si>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</si>
  <si>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</si>
  <si>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</si>
  <si>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</si>
  <si>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</si>
  <si>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</si>
  <si>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</si>
  <si>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</si>
  <si>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</si>
  <si>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</si>
  <si>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</si>
  <si>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</si>
  <si>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</si>
  <si>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</si>
  <si>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</si>
  <si>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</si>
  <si>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</si>
  <si>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</si>
  <si>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</si>
  <si>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</si>
  <si>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</si>
  <si>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</si>
  <si>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</si>
  <si>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</si>
  <si>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</si>
  <si>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</si>
  <si>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</si>
  <si>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</si>
  <si>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</si>
  <si>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</si>
  <si>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</si>
  <si>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</si>
  <si>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</si>
  <si>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</si>
  <si>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</si>
  <si>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</si>
  <si>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</si>
  <si>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</si>
  <si>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</si>
  <si>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</si>
  <si>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</si>
  <si>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</si>
  <si>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</si>
  <si>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</si>
  <si>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</si>
  <si>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</si>
  <si>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</si>
  <si>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</si>
  <si>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</si>
  <si>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</si>
  <si>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</si>
  <si>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</si>
  <si>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</si>
  <si>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</si>
  <si>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</si>
  <si>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</si>
  <si>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</si>
  <si>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</si>
  <si>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</si>
  <si>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</si>
  <si>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</si>
  <si>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</si>
  <si>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</si>
  <si>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</si>
  <si>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</si>
  <si>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</si>
  <si>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</si>
  <si>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</si>
  <si>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</si>
  <si>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</si>
  <si>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</si>
  <si>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</si>
  <si>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</si>
  <si>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</si>
  <si>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</si>
  <si>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</si>
  <si>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</si>
  <si>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</si>
  <si>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</si>
  <si>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</si>
  <si>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</si>
  <si>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</si>
  <si>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</si>
  <si>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</si>
  <si>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</si>
  <si>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</si>
  <si>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</si>
  <si>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</si>
  <si>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</si>
  <si>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</si>
  <si>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</si>
  <si>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</si>
  <si>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</si>
  <si>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</si>
  <si>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</si>
  <si>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</si>
  <si>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</si>
  <si>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</si>
  <si>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</si>
  <si>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</si>
  <si>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</si>
  <si>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</si>
  <si>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</si>
  <si>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</si>
  <si>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</si>
  <si>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</si>
  <si>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</si>
  <si>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</si>
  <si>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</si>
  <si>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</si>
  <si>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</si>
  <si>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</si>
  <si>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</si>
  <si>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</si>
  <si>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</si>
  <si>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</si>
  <si>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</si>
  <si>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</si>
  <si>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</si>
  <si>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</si>
  <si>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</si>
  <si>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</si>
  <si>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</si>
  <si>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</si>
  <si>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</si>
  <si>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</si>
  <si>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</si>
  <si>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</si>
  <si>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</si>
  <si>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</si>
  <si>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</si>
  <si>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</si>
  <si>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</si>
  <si>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</si>
  <si>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</si>
  <si>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</si>
  <si>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</si>
  <si>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</si>
  <si>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</si>
  <si>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</si>
  <si>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</si>
  <si>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</si>
  <si>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</si>
  <si>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</si>
  <si>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</si>
  <si>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</si>
  <si>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</si>
  <si>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</si>
  <si>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</si>
  <si>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</si>
  <si>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</si>
  <si>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</si>
  <si>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</si>
  <si>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</si>
  <si>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</si>
  <si>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</si>
  <si>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</si>
  <si>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</si>
  <si>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</si>
  <si>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</si>
  <si>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</si>
  <si>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</si>
  <si>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</si>
  <si>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</si>
  <si>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</si>
  <si>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</si>
  <si>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</si>
  <si>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</si>
  <si>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</si>
  <si>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</si>
  <si>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</si>
  <si>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</si>
  <si>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</si>
  <si>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</si>
  <si>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</si>
  <si>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</si>
  <si>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</si>
  <si>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</si>
  <si>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</si>
  <si>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</si>
  <si>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</si>
  <si>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</si>
  <si>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</si>
  <si>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</si>
  <si>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</si>
  <si>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</si>
  <si>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</si>
  <si>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</si>
  <si>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</si>
  <si>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</si>
  <si>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</si>
  <si>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</si>
  <si>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</si>
  <si>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</si>
  <si>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</si>
  <si>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</si>
  <si>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</si>
  <si>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</si>
  <si>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</si>
  <si>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</si>
  <si>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</si>
  <si>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</si>
  <si>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</si>
  <si>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</si>
  <si>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</si>
  <si>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</si>
  <si>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</si>
  <si>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</si>
  <si>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</si>
  <si>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</si>
  <si>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</si>
  <si>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</si>
  <si>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</si>
  <si>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</si>
  <si>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</si>
  <si>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</si>
  <si>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</si>
  <si>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</si>
  <si>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</si>
  <si>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</si>
  <si>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</si>
  <si>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</si>
  <si>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</si>
  <si>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</si>
  <si>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</si>
  <si>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</si>
  <si>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</si>
  <si>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</si>
  <si>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</si>
  <si>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</si>
  <si>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</si>
  <si>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</si>
  <si>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</si>
  <si>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</si>
  <si>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</si>
  <si>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</si>
  <si>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</si>
  <si>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</si>
  <si>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</si>
  <si>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</si>
  <si>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</si>
  <si>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</si>
  <si>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</si>
  <si>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</si>
  <si>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</si>
  <si>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</si>
  <si>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</si>
  <si>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</si>
  <si>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</si>
  <si>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</si>
  <si>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</si>
  <si>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</si>
  <si>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</si>
  <si>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</si>
  <si>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</si>
  <si>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</si>
  <si>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</si>
  <si>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</si>
  <si>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</si>
  <si>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</si>
  <si>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</si>
  <si>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</si>
  <si>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</si>
  <si>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</si>
  <si>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</si>
  <si>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</si>
  <si>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</si>
  <si>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</si>
  <si>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</si>
  <si>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</si>
  <si>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</si>
  <si>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</si>
  <si>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</si>
  <si>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</si>
  <si>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</si>
  <si>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</si>
  <si>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</si>
  <si>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</si>
  <si>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</si>
  <si>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</si>
  <si>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</si>
  <si>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</si>
  <si>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</si>
  <si>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</si>
  <si>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</si>
  <si>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</si>
  <si>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</si>
  <si>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</si>
  <si>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</si>
  <si>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</si>
  <si>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</si>
  <si>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</si>
  <si>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</si>
  <si>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</si>
  <si>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</si>
  <si>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</si>
  <si>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</si>
  <si>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</si>
  <si>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</si>
  <si>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</si>
  <si>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</si>
  <si>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</si>
  <si>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</si>
  <si>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</si>
  <si>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</si>
  <si>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</si>
  <si>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</si>
  <si>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</si>
  <si>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</si>
  <si>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</si>
  <si>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</si>
  <si>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</si>
  <si>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</si>
  <si>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</si>
  <si>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</si>
  <si>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</si>
  <si>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</si>
  <si>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</si>
  <si>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</si>
  <si>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</si>
  <si>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</si>
  <si>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</si>
  <si>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</si>
  <si>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</si>
  <si>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</si>
  <si>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</si>
  <si>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</si>
  <si>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</si>
  <si>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</si>
  <si>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</si>
  <si>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</si>
  <si>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</si>
  <si>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</si>
  <si>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</si>
  <si>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</si>
  <si>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</si>
  <si>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</si>
  <si>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</si>
  <si>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</si>
  <si>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</si>
  <si>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</si>
  <si>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</si>
  <si>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</si>
  <si>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</si>
  <si>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</si>
  <si>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</si>
  <si>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</si>
  <si>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</si>
  <si>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</si>
  <si>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</si>
  <si>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</si>
  <si>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</si>
  <si>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</si>
  <si>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</si>
  <si>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</si>
  <si>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</si>
  <si>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</si>
  <si>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</si>
  <si>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</si>
  <si>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</si>
  <si>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</si>
  <si>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</si>
  <si>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</si>
  <si>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</si>
  <si>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</si>
  <si>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</si>
  <si>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</si>
  <si>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</si>
  <si>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</si>
  <si>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</si>
  <si>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</si>
  <si>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</si>
  <si>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</si>
  <si>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</si>
  <si>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</si>
  <si>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</si>
  <si>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</si>
  <si>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</si>
  <si>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</si>
  <si>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</si>
  <si>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</si>
  <si>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</si>
  <si>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</si>
  <si>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</si>
  <si>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</si>
  <si>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</si>
  <si>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</si>
  <si>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</si>
  <si>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</si>
  <si>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</si>
  <si>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</si>
  <si>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</si>
  <si>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</si>
  <si>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</si>
  <si>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</si>
  <si>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</si>
  <si>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</si>
  <si>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</si>
  <si>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</si>
  <si>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</si>
  <si>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</si>
  <si>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</si>
  <si>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</si>
  <si>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</si>
  <si>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</si>
  <si>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</si>
  <si>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</si>
  <si>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</si>
  <si>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</si>
  <si>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</si>
  <si>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</si>
  <si>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</si>
  <si>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</si>
  <si>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</si>
  <si>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</si>
  <si>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</si>
  <si>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</si>
  <si>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</si>
  <si>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</si>
  <si>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</si>
  <si>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</si>
  <si>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</si>
  <si>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</si>
  <si>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</si>
  <si>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</si>
  <si>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</si>
  <si>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</si>
  <si>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</si>
  <si>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</si>
  <si>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</si>
  <si>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</si>
  <si>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</si>
  <si>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</si>
  <si>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</si>
  <si>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</si>
  <si>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</si>
  <si>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</si>
  <si>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</si>
  <si>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</si>
  <si>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</si>
  <si>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</si>
  <si>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</si>
  <si>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</si>
  <si>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</si>
  <si>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</si>
  <si>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</si>
  <si>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</si>
  <si>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</si>
  <si>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</si>
  <si>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</si>
  <si>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</si>
  <si>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</si>
  <si>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</si>
  <si>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</si>
  <si>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</si>
  <si>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</si>
  <si>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</si>
  <si>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</si>
  <si>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</si>
  <si>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</si>
  <si>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</si>
  <si>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</si>
  <si>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</si>
  <si>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</si>
  <si>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</si>
  <si>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</si>
  <si>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</si>
  <si>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</si>
  <si>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</si>
  <si>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</si>
  <si>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</si>
  <si>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</si>
  <si>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</si>
  <si>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</si>
  <si>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</si>
  <si>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</si>
  <si>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</si>
  <si>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</si>
  <si>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</si>
  <si>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</si>
  <si>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</si>
  <si>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</si>
  <si>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</si>
  <si>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</si>
  <si>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</si>
  <si>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</si>
  <si>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</si>
  <si>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</si>
  <si>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</si>
  <si>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</si>
  <si>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</si>
  <si>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</si>
  <si>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</si>
  <si>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</si>
  <si>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</si>
  <si>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</si>
  <si>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</si>
  <si>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</si>
  <si>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</si>
  <si>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</si>
  <si>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</si>
  <si>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</si>
  <si>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</si>
  <si>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</si>
  <si>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</si>
  <si>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</si>
  <si>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</si>
  <si>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</si>
  <si>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</si>
  <si>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</si>
  <si>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</si>
  <si>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</si>
  <si>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</si>
  <si>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</si>
  <si>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</si>
  <si>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</si>
  <si>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</si>
  <si>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</si>
  <si>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</si>
  <si>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</si>
  <si>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</si>
  <si>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</si>
  <si>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</si>
  <si>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</si>
  <si>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</si>
  <si>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</si>
  <si>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</si>
  <si>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</si>
  <si>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</si>
  <si>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</si>
  <si>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</si>
  <si>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</si>
  <si>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</si>
  <si>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</si>
  <si>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</si>
  <si>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</si>
  <si>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</si>
  <si>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</si>
  <si>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</si>
  <si>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</si>
  <si>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</si>
  <si>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</si>
  <si>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</si>
  <si>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</si>
  <si>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</si>
  <si>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</si>
  <si>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</si>
  <si>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</si>
  <si>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</si>
  <si>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</si>
  <si>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</si>
  <si>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</si>
  <si>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</si>
  <si>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</si>
  <si>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</si>
  <si>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</si>
  <si>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</si>
  <si>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</si>
  <si>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</si>
  <si>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</si>
  <si>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</si>
  <si>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</si>
  <si>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</si>
  <si>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</si>
  <si>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</si>
  <si>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</si>
  <si>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</si>
  <si>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</si>
  <si>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</si>
  <si>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</si>
  <si>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</si>
  <si>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</si>
  <si>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</si>
  <si>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</si>
  <si>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</si>
  <si>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</si>
  <si>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</si>
  <si>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</si>
  <si>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</si>
  <si>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</si>
  <si>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</si>
  <si>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</si>
  <si>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</si>
  <si>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</si>
  <si>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</si>
  <si>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</si>
  <si>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</si>
  <si>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</si>
  <si>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</si>
  <si>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</si>
  <si>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</si>
  <si>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</si>
  <si>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</si>
  <si>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</si>
  <si>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</si>
  <si>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</si>
  <si>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</si>
  <si>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</si>
  <si>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</si>
  <si>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</si>
  <si>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</si>
  <si>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</si>
  <si>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</si>
  <si>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</si>
  <si>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</si>
  <si>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</si>
  <si>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</si>
  <si>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</si>
  <si>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</si>
  <si>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</si>
  <si>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</si>
  <si>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</si>
  <si>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</si>
  <si>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</si>
  <si>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</si>
  <si>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</si>
  <si>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</si>
  <si>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</si>
  <si>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</si>
  <si>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</si>
  <si>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</si>
  <si>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</si>
  <si>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</si>
  <si>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</si>
  <si>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</si>
  <si>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</si>
  <si>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</si>
  <si>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</si>
  <si>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</si>
  <si>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</si>
  <si>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</si>
  <si>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</si>
  <si>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</si>
  <si>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</si>
  <si>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</si>
  <si>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</si>
  <si>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</si>
  <si>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</si>
  <si>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</si>
  <si>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</si>
  <si>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</si>
  <si>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</si>
  <si>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</si>
  <si>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</si>
  <si>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</si>
  <si>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</si>
  <si>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</si>
  <si>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</si>
  <si>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</si>
  <si>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</si>
  <si>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</si>
  <si>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</si>
  <si>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</si>
  <si>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</si>
  <si>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</si>
  <si>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</si>
  <si>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</si>
  <si>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</si>
  <si>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</si>
  <si>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</si>
  <si>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</si>
  <si>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</si>
  <si>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</si>
  <si>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</si>
  <si>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</si>
  <si>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</si>
  <si>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</si>
  <si>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</si>
  <si>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</si>
  <si>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</si>
  <si>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</si>
  <si>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</si>
  <si>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</si>
  <si>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</si>
  <si>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</si>
  <si>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</si>
  <si>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</si>
  <si>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</si>
  <si>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</si>
  <si>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</si>
  <si>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</si>
  <si>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</si>
  <si>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</si>
  <si>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</si>
  <si>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</si>
  <si>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</si>
  <si>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</si>
  <si>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</si>
  <si>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</si>
  <si>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</si>
  <si>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</si>
  <si>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</si>
  <si>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</si>
  <si>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</si>
  <si>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</si>
  <si>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</si>
  <si>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</si>
  <si>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</si>
  <si>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</si>
  <si>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</si>
  <si>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</si>
  <si>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</si>
  <si>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</si>
  <si>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</si>
  <si>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</si>
  <si>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</si>
  <si>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</si>
  <si>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</si>
  <si>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</si>
  <si>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</si>
  <si>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</si>
  <si>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</si>
  <si>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</si>
  <si>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</si>
  <si>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</si>
  <si>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</si>
  <si>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</si>
  <si>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</si>
  <si>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</si>
  <si>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</si>
  <si>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</si>
  <si>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</si>
  <si>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</si>
  <si>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</si>
  <si>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</si>
  <si>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</si>
  <si>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</si>
  <si>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</si>
  <si>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</si>
  <si>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</si>
  <si>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</si>
  <si>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</si>
  <si>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</si>
  <si>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</si>
  <si>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</si>
  <si>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</si>
  <si>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</si>
  <si>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</si>
  <si>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</si>
  <si>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</si>
  <si>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</si>
  <si>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</si>
  <si>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</si>
  <si>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</si>
  <si>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</si>
  <si>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</si>
  <si>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</si>
  <si>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</si>
  <si>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</si>
  <si>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</si>
  <si>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</si>
  <si>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</si>
  <si>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</si>
  <si>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</si>
  <si>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</si>
  <si>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</si>
  <si>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</si>
  <si>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</si>
  <si>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</si>
  <si>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</si>
  <si>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</si>
  <si>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</si>
  <si>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</si>
  <si>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</si>
  <si>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</si>
  <si>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</si>
  <si>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</si>
  <si>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</si>
  <si>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</si>
  <si>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</si>
  <si>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</si>
  <si>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</si>
  <si>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</si>
  <si>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</si>
  <si>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</si>
  <si>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</si>
  <si>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</si>
  <si>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</si>
  <si>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</si>
  <si>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</si>
  <si>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</si>
  <si>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</si>
  <si>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</si>
  <si>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</si>
  <si>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</si>
  <si>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</si>
  <si>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</si>
  <si>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</si>
  <si>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</si>
  <si>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</si>
  <si>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</si>
  <si>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</si>
  <si>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</si>
  <si>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</si>
  <si>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</si>
  <si>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</si>
  <si>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</si>
  <si>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</si>
  <si>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</si>
  <si>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</si>
  <si>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</si>
  <si>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</si>
  <si>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</si>
  <si>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</si>
  <si>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</si>
  <si>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</si>
  <si>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</si>
  <si>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</si>
  <si>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</si>
  <si>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</si>
  <si>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</si>
  <si>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</si>
  <si>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</si>
  <si>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</si>
  <si>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</si>
  <si>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</si>
  <si>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</si>
  <si>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</si>
  <si>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</si>
  <si>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</si>
  <si>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</si>
  <si>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</si>
  <si>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</si>
  <si>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</si>
  <si>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</si>
  <si>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</si>
  <si>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</si>
  <si>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</si>
  <si>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</si>
  <si>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</si>
  <si>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</si>
  <si>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</si>
  <si>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</si>
  <si>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</si>
  <si>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</si>
  <si>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</si>
  <si>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</si>
  <si>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</si>
  <si>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</si>
  <si>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</si>
  <si>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</si>
  <si>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</si>
  <si>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</si>
  <si>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</si>
  <si>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</si>
  <si>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</si>
  <si>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</si>
  <si>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</si>
  <si>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</si>
  <si>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</si>
  <si>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</si>
  <si>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</si>
  <si>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</si>
  <si>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</si>
  <si>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</si>
  <si>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</si>
  <si>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</si>
  <si>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</si>
  <si>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</si>
  <si>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</si>
  <si>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</si>
  <si>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</si>
  <si>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</si>
  <si>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</si>
  <si>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</si>
  <si>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</si>
  <si>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</si>
  <si>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</si>
  <si>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</si>
  <si>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</si>
  <si>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</si>
  <si>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</si>
  <si>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</si>
  <si>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</si>
  <si>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</si>
  <si>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</si>
  <si>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</si>
  <si>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</si>
  <si>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</si>
  <si>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</si>
  <si>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</si>
  <si>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</si>
  <si>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</si>
  <si>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</si>
  <si>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</si>
  <si>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</si>
  <si>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</si>
  <si>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</si>
  <si>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</si>
  <si>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</si>
  <si>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</si>
  <si>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</si>
  <si>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</si>
  <si>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</si>
  <si>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</si>
  <si>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</si>
  <si>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</si>
  <si>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</si>
  <si>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</si>
  <si>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</si>
  <si>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</si>
  <si>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</si>
  <si>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</si>
  <si>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</si>
  <si>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</si>
  <si>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</si>
  <si>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</si>
  <si>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</si>
  <si>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</si>
  <si>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</si>
  <si>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</si>
  <si>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</si>
  <si>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</si>
  <si>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</si>
  <si>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</si>
  <si>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</si>
  <si>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</si>
  <si>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</si>
  <si>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</si>
  <si>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</si>
  <si>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</si>
  <si>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</si>
  <si>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</si>
  <si>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</si>
  <si>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</si>
  <si>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</si>
  <si>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</si>
  <si>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</si>
  <si>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</si>
  <si>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</si>
  <si>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</si>
  <si>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</si>
  <si>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</si>
  <si>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</si>
  <si>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</si>
  <si>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</si>
  <si>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</si>
  <si>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</si>
  <si>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</si>
  <si>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</si>
  <si>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</si>
  <si>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</si>
  <si>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</si>
  <si>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</si>
  <si>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</si>
  <si>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</si>
  <si>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</si>
  <si>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</si>
  <si>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</si>
  <si>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</si>
  <si>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</si>
  <si>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</si>
  <si>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</si>
  <si>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</si>
  <si>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</si>
  <si>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</si>
  <si>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</si>
  <si>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</si>
  <si>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</si>
  <si>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</si>
  <si>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</si>
  <si>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</si>
  <si>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</si>
  <si>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</si>
  <si>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</si>
  <si>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</si>
  <si>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</si>
  <si>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</si>
  <si>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</si>
  <si>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</si>
  <si>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</si>
  <si>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</si>
  <si>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</si>
  <si>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</si>
  <si>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</si>
  <si>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</si>
  <si>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</si>
  <si>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</si>
  <si>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</si>
  <si>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</si>
  <si>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</si>
  <si>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</si>
  <si>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</si>
  <si>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</si>
  <si>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</si>
  <si>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</si>
  <si>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</si>
  <si>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</si>
  <si>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</si>
  <si>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</si>
  <si>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</si>
  <si>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</si>
  <si>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</si>
  <si>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</si>
  <si>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</si>
  <si>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</si>
  <si>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</si>
  <si>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</si>
  <si>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</si>
  <si>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</si>
  <si>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</si>
  <si>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</si>
  <si>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</si>
  <si>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</si>
  <si>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</si>
  <si>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</si>
  <si>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</si>
  <si>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</si>
  <si>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</si>
  <si>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</si>
  <si>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</si>
  <si>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</si>
  <si>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</si>
  <si>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</si>
  <si>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</si>
  <si>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</si>
  <si>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</si>
  <si>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</si>
  <si>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</si>
  <si>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</si>
  <si>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</si>
  <si>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</si>
  <si>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</si>
  <si>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</si>
  <si>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</si>
  <si>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</si>
  <si>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</si>
  <si>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</si>
  <si>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</si>
  <si>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</si>
  <si>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</si>
  <si>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</si>
  <si>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</si>
  <si>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</si>
  <si>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</si>
  <si>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</si>
  <si>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</si>
  <si>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</si>
  <si>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</si>
  <si>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</si>
  <si>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</si>
  <si>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</si>
  <si>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</si>
  <si>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</si>
  <si>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</si>
  <si>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</si>
  <si>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</si>
  <si>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</si>
  <si>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</si>
  <si>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</si>
  <si>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</si>
  <si>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</si>
  <si>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</si>
  <si>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</si>
  <si>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</si>
  <si>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</si>
  <si>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</si>
  <si>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</si>
  <si>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</si>
  <si>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</si>
  <si>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</si>
  <si>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</si>
  <si>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</si>
  <si>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</si>
  <si>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</si>
  <si>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</si>
  <si>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</si>
  <si>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</si>
  <si>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</si>
  <si>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</si>
  <si>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</si>
  <si>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</si>
  <si>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</si>
  <si>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</si>
  <si>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</si>
  <si>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</si>
  <si>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</si>
  <si>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</si>
  <si>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</si>
  <si>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</si>
  <si>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</si>
  <si>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</si>
  <si>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</si>
  <si>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</si>
  <si>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</si>
  <si>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</si>
  <si>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</si>
  <si>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</si>
  <si>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</si>
  <si>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</si>
  <si>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</si>
  <si>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</si>
  <si>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</si>
  <si>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</si>
  <si>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</si>
  <si>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</si>
  <si>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</si>
  <si>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</si>
  <si>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</si>
  <si>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</si>
  <si>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</si>
  <si>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</si>
  <si>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</si>
  <si>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</si>
  <si>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</si>
  <si>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</si>
  <si>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</si>
  <si>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</si>
  <si>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</si>
  <si>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</si>
  <si>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</si>
  <si>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</si>
  <si>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</si>
  <si>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</si>
  <si>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</si>
  <si>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</si>
  <si>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</si>
  <si>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</si>
  <si>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</si>
  <si>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</si>
  <si>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</si>
  <si>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</si>
  <si>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</si>
  <si>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</si>
  <si>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</si>
  <si>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</si>
  <si>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</si>
  <si>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</si>
  <si>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</si>
  <si>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</si>
  <si>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</si>
  <si>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</si>
  <si>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</si>
  <si>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</si>
  <si>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</si>
  <si>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</si>
  <si>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</si>
  <si>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</si>
  <si>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</si>
  <si>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</si>
  <si>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</si>
  <si>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</si>
  <si>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</si>
  <si>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</si>
  <si>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</si>
  <si>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</si>
  <si>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</si>
  <si>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</si>
  <si>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</si>
  <si>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</si>
  <si>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</si>
  <si>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</si>
  <si>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</si>
  <si>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</si>
  <si>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</si>
  <si>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</si>
  <si>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</si>
  <si>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</si>
  <si>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</si>
  <si>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</si>
  <si>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</si>
  <si>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</si>
  <si>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</si>
  <si>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</si>
  <si>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</si>
  <si>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</si>
  <si>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</si>
  <si>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</si>
  <si>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</si>
  <si>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</si>
  <si>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</si>
  <si>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</si>
  <si>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</si>
  <si>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</si>
  <si>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</si>
  <si>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</si>
  <si>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</si>
  <si>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</si>
  <si>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</si>
  <si>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</si>
  <si>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</si>
  <si>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</si>
  <si>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</si>
  <si>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</si>
  <si>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</si>
  <si>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</si>
  <si>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</si>
  <si>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</si>
  <si>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</si>
  <si>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</si>
  <si>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</si>
  <si>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</si>
  <si>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</si>
  <si>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</si>
  <si>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</si>
  <si>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</si>
  <si>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</si>
  <si>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</si>
  <si>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</si>
  <si>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</si>
  <si>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</si>
  <si>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</si>
  <si>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</si>
  <si>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</si>
  <si>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</si>
  <si>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</si>
  <si>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</si>
  <si>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</si>
  <si>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</si>
  <si>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</si>
  <si>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</si>
  <si>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</si>
  <si>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</si>
  <si>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</si>
  <si>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</si>
  <si>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</si>
  <si>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</si>
  <si>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</si>
  <si>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</si>
  <si>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</si>
  <si>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</si>
  <si>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</si>
  <si>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</si>
  <si>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</si>
  <si>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</si>
  <si>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</si>
  <si>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</si>
  <si>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</si>
  <si>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</si>
  <si>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</si>
  <si>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</si>
  <si>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</si>
  <si>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</si>
  <si>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</si>
  <si>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</si>
  <si>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</si>
  <si>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</si>
  <si>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</si>
  <si>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</si>
  <si>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</si>
  <si>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</si>
  <si>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</si>
  <si>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</si>
  <si>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</si>
  <si>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</si>
  <si>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</si>
  <si>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</si>
  <si>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</si>
  <si>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</si>
  <si>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</si>
  <si>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</si>
  <si>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</si>
  <si>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</si>
  <si>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</si>
  <si>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</si>
  <si>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</si>
  <si>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</si>
  <si>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</si>
  <si>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</si>
  <si>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</si>
  <si>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</si>
  <si>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</si>
  <si>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</si>
  <si>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</si>
  <si>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</si>
  <si>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</si>
  <si>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</si>
  <si>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</si>
  <si>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</si>
  <si>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</si>
  <si>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</si>
  <si>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</si>
  <si>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</si>
  <si>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</si>
  <si>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</si>
  <si>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</si>
  <si>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</si>
  <si>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</si>
  <si>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</si>
  <si>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</si>
  <si>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</si>
  <si>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</si>
  <si>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</si>
  <si>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</si>
  <si>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</si>
  <si>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</si>
  <si>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</si>
  <si>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</si>
  <si>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</si>
  <si>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</si>
  <si>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</si>
  <si>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</si>
  <si>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</si>
  <si>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</si>
  <si>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</si>
  <si>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</si>
  <si>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</si>
  <si>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</si>
  <si>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</si>
  <si>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</si>
  <si>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</si>
  <si>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</si>
  <si>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</si>
  <si>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</si>
  <si>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</si>
  <si>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</si>
  <si>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</si>
  <si>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</si>
  <si>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</si>
  <si>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</si>
  <si>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</si>
  <si>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</si>
  <si>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</si>
  <si>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</si>
  <si>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</si>
  <si>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</si>
  <si>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</si>
  <si>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</si>
  <si>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</si>
  <si>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</si>
  <si>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</si>
  <si>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</si>
  <si>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</si>
  <si>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</si>
  <si>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</si>
  <si>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</si>
  <si>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</si>
  <si>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</si>
  <si>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</si>
  <si>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</si>
  <si>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</si>
  <si>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</si>
  <si>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</si>
  <si>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</si>
  <si>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</si>
  <si>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</si>
  <si>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</si>
  <si>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</si>
  <si>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</si>
  <si>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</si>
  <si>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</si>
  <si>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</si>
  <si>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</si>
  <si>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</si>
  <si>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</si>
  <si>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</si>
  <si>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</si>
  <si>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</si>
  <si>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</si>
  <si>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</si>
  <si>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</si>
  <si>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</si>
  <si>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</si>
  <si>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</si>
  <si>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</si>
  <si>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</si>
  <si>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</si>
  <si>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</si>
  <si>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</si>
  <si>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</si>
  <si>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</si>
  <si>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</si>
  <si>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</si>
  <si>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</si>
  <si>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</si>
  <si>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</si>
  <si>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</si>
  <si>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</si>
  <si>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</si>
  <si>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</si>
  <si>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</si>
  <si>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</si>
  <si>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</si>
  <si>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</si>
  <si>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</si>
  <si>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</si>
  <si>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</si>
  <si>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</si>
  <si>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</si>
  <si>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</si>
  <si>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</si>
  <si>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</si>
  <si>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</si>
  <si>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</si>
  <si>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</si>
  <si>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</si>
  <si>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</si>
  <si>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</si>
  <si>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</si>
  <si>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</si>
  <si>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</si>
  <si>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</si>
  <si>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</si>
  <si>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</si>
  <si>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</si>
  <si>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</si>
  <si>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</si>
  <si>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</si>
  <si>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</si>
  <si>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</si>
  <si>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</si>
  <si>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</si>
  <si>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</si>
  <si>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</si>
  <si>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</si>
  <si>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</si>
  <si>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</si>
  <si>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</si>
  <si>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</si>
  <si>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</si>
  <si>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</si>
  <si>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</si>
  <si>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</si>
  <si>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</si>
  <si>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</si>
  <si>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</si>
  <si>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</si>
  <si>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</si>
  <si>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</si>
  <si>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</si>
  <si>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</si>
  <si>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</si>
  <si>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</si>
  <si>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</si>
  <si>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</si>
  <si>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</si>
  <si>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</si>
  <si>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</si>
  <si>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</si>
  <si>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</si>
  <si>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</si>
  <si>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</si>
  <si>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</si>
  <si>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</si>
  <si>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</si>
  <si>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</si>
  <si>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</si>
  <si>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</si>
  <si>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</si>
  <si>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</si>
  <si>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</si>
  <si>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</si>
  <si>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</si>
  <si>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</si>
  <si>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</si>
  <si>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</si>
  <si>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</si>
  <si>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</si>
  <si>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</si>
  <si>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</si>
  <si>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</si>
  <si>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</si>
  <si>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</si>
  <si>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</si>
  <si>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</si>
  <si>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</si>
  <si>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</si>
  <si>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</si>
  <si>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</si>
  <si>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</si>
  <si>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</si>
  <si>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</si>
  <si>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</si>
  <si>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</si>
  <si>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</si>
  <si>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</si>
  <si>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</si>
  <si>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</si>
  <si>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</si>
  <si>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</si>
  <si>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</si>
  <si>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</si>
  <si>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</si>
  <si>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</si>
  <si>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</si>
  <si>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</si>
  <si>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</si>
  <si>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</si>
  <si>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</si>
  <si>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</si>
  <si>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</si>
  <si>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</si>
  <si>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</si>
  <si>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</si>
  <si>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</si>
  <si>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</si>
  <si>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</si>
  <si>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</si>
  <si>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</si>
  <si>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</si>
  <si>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</si>
  <si>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</si>
  <si>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</si>
  <si>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</si>
  <si>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</si>
  <si>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</si>
  <si>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</si>
  <si>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</si>
  <si>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</si>
  <si>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</si>
  <si>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</si>
  <si>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</si>
  <si>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</si>
  <si>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</si>
  <si>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</si>
  <si>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</si>
  <si>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</si>
  <si>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</si>
  <si>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</si>
  <si>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</si>
  <si>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</si>
  <si>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</si>
  <si>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</si>
  <si>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</si>
  <si>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</si>
  <si>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</si>
  <si>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</si>
  <si>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</si>
  <si>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</si>
  <si>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</si>
  <si>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</si>
  <si>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</si>
  <si>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</si>
  <si>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</si>
  <si>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</si>
  <si>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</si>
  <si>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</si>
  <si>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</si>
  <si>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</si>
  <si>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</si>
  <si>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</si>
  <si>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</si>
  <si>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</si>
  <si>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</si>
  <si>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</si>
  <si>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</si>
  <si>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</si>
  <si>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</si>
  <si>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</si>
  <si>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</si>
  <si>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</si>
  <si>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</si>
  <si>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</si>
  <si>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</si>
  <si>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</si>
  <si>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</si>
  <si>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</si>
  <si>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</si>
  <si>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</si>
  <si>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</si>
  <si>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</si>
  <si>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</si>
  <si>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</si>
  <si>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</si>
  <si>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</si>
  <si>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</si>
  <si>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</si>
  <si>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</si>
  <si>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</si>
  <si>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</si>
  <si>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</si>
  <si>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</si>
  <si>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</si>
  <si>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</si>
  <si>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</si>
  <si>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</si>
  <si>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</si>
  <si>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</si>
  <si>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</si>
  <si>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</si>
  <si>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</si>
  <si>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</si>
  <si>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</si>
  <si>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</si>
  <si>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</si>
  <si>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</si>
  <si>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</si>
  <si>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</si>
  <si>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</si>
  <si>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</si>
  <si>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</si>
  <si>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</si>
  <si>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</si>
  <si>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</si>
  <si>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</si>
  <si>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</si>
  <si>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</si>
  <si>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</si>
  <si>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</si>
  <si>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</si>
  <si>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</si>
  <si>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</si>
  <si>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</si>
  <si>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</si>
  <si>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</si>
  <si>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</si>
  <si>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</si>
  <si>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</si>
  <si>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</si>
  <si>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</si>
  <si>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</si>
  <si>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</si>
  <si>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</si>
  <si>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</si>
  <si>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</si>
  <si>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</si>
  <si>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</si>
  <si>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</si>
  <si>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</si>
  <si>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</si>
  <si>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</si>
  <si>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</si>
  <si>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</si>
  <si>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</si>
  <si>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</si>
  <si>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</si>
  <si>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</si>
  <si>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</si>
  <si>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</si>
  <si>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</si>
  <si>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</si>
  <si>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</si>
  <si>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</si>
  <si>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</si>
  <si>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</si>
  <si>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</si>
  <si>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</si>
  <si>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</si>
  <si>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</si>
  <si>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</si>
  <si>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</si>
  <si>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</si>
  <si>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</si>
  <si>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</si>
  <si>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</si>
  <si>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</si>
  <si>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</si>
  <si>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</si>
  <si>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</si>
  <si>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</si>
  <si>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</si>
  <si>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</si>
  <si>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</si>
  <si>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</si>
  <si>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</si>
  <si>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</si>
  <si>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</si>
  <si>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</si>
  <si>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</si>
  <si>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</si>
  <si>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</si>
  <si>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</si>
  <si>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</si>
  <si>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</si>
  <si>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</si>
  <si>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</si>
  <si>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</si>
  <si>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</si>
  <si>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</si>
  <si>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</si>
  <si>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</si>
  <si>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</si>
  <si>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</si>
  <si>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</si>
  <si>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</si>
  <si>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</si>
  <si>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</si>
  <si>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</si>
  <si>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</si>
  <si>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</si>
  <si>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</si>
  <si>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</si>
  <si>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</si>
  <si>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</si>
  <si>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</si>
  <si>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</si>
  <si>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</si>
  <si>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</si>
  <si>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</si>
  <si>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</si>
  <si>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</si>
  <si>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</si>
  <si>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</si>
  <si>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</si>
  <si>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</si>
  <si>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</si>
  <si>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</si>
  <si>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</si>
  <si>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</si>
  <si>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</si>
  <si>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</si>
  <si>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</si>
  <si>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</si>
  <si>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</si>
  <si>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</si>
  <si>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</si>
  <si>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</si>
  <si>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</si>
  <si>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</si>
  <si>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</si>
  <si>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</si>
  <si>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</si>
  <si>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</si>
  <si>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</si>
  <si>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</si>
  <si>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</si>
  <si>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</si>
  <si>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</si>
  <si>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</si>
  <si>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</si>
  <si>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</si>
  <si>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</si>
  <si>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</si>
  <si>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</si>
  <si>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</si>
  <si>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</si>
  <si>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</si>
  <si>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</si>
  <si>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</si>
  <si>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</si>
  <si>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</si>
  <si>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</si>
  <si>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</si>
  <si>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</si>
  <si>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</si>
  <si>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</si>
  <si>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</si>
  <si>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</si>
  <si>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</si>
  <si>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</si>
  <si>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</si>
  <si>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</si>
  <si>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</si>
  <si>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</si>
  <si>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</si>
  <si>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</si>
  <si>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</si>
  <si>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</si>
  <si>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</si>
  <si>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</si>
  <si>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</si>
  <si>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</si>
  <si>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</si>
  <si>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</si>
  <si>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</si>
  <si>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</si>
  <si>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</si>
  <si>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</si>
  <si>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</si>
  <si>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</si>
  <si>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</si>
  <si>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</si>
  <si>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</si>
  <si>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</si>
  <si>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</si>
  <si>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</si>
  <si>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</si>
  <si>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</si>
  <si>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</si>
  <si>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</si>
  <si>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</si>
  <si>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</si>
  <si>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</si>
  <si>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</si>
  <si>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</si>
  <si>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</si>
  <si>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</si>
  <si>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</si>
  <si>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</si>
  <si>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</si>
  <si>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</si>
  <si>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</si>
  <si>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</si>
  <si>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</si>
  <si>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</si>
  <si>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</si>
  <si>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</si>
  <si>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</si>
  <si>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</si>
  <si>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</si>
  <si>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</si>
  <si>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</si>
  <si>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</si>
  <si>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</si>
  <si>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</si>
  <si>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</si>
  <si>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</si>
  <si>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</si>
  <si>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</si>
  <si>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</si>
  <si>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</si>
  <si>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</si>
  <si>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</si>
  <si>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</si>
  <si>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</si>
  <si>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</si>
  <si>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</si>
  <si>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</si>
  <si>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</si>
  <si>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</si>
  <si>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</si>
  <si>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</si>
  <si>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</si>
  <si>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</si>
  <si>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</si>
  <si>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</si>
  <si>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</si>
  <si>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</si>
  <si>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</si>
  <si>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</si>
  <si>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</si>
  <si>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</si>
  <si>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</si>
  <si>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</si>
  <si>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</si>
  <si>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</si>
  <si>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</si>
  <si>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</si>
  <si>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</si>
  <si>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</si>
  <si>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</si>
  <si>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</si>
  <si>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</si>
  <si>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</si>
  <si>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</si>
  <si>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</si>
  <si>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</si>
  <si>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</si>
  <si>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</si>
  <si>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</si>
  <si>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</si>
  <si>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</si>
  <si>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</si>
  <si>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</si>
  <si>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</si>
  <si>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</si>
  <si>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</si>
  <si>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</si>
  <si>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</si>
  <si>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</si>
  <si>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</si>
  <si>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</si>
  <si>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</si>
  <si>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</si>
  <si>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</si>
  <si>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</si>
  <si>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</si>
  <si>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</si>
  <si>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</si>
  <si>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</si>
  <si>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</si>
  <si>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</si>
  <si>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</si>
  <si>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</si>
  <si>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</si>
  <si>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</si>
  <si>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</si>
  <si>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</si>
  <si>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</si>
  <si>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</si>
  <si>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</si>
  <si>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</si>
  <si>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</si>
  <si>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</si>
  <si>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</si>
  <si>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</si>
  <si>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</si>
  <si>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</si>
  <si>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</si>
  <si>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</si>
  <si>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</si>
  <si>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</si>
  <si>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</si>
  <si>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</si>
  <si>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</si>
  <si>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</si>
  <si>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</si>
  <si>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</si>
  <si>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</si>
  <si>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</si>
  <si>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</si>
  <si>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</si>
  <si>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</si>
  <si>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</si>
  <si>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</si>
  <si>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</si>
  <si>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</si>
  <si>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</si>
  <si>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</si>
  <si>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</si>
  <si>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</si>
  <si>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</si>
  <si>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</si>
  <si>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</si>
  <si>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</si>
  <si>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</si>
  <si>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</si>
  <si>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</si>
  <si>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</si>
  <si>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</si>
  <si>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</si>
  <si>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</si>
  <si>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</si>
  <si>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</si>
  <si>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</si>
  <si>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</si>
  <si>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</si>
  <si>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</si>
  <si>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</si>
  <si>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</si>
  <si>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</si>
  <si>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</si>
  <si>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</si>
  <si>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</si>
  <si>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</si>
  <si>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</si>
  <si>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</si>
  <si>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</si>
  <si>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</si>
  <si>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</si>
  <si>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</si>
  <si>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</si>
  <si>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</si>
  <si>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</si>
  <si>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</si>
  <si>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</si>
  <si>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</si>
  <si>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</si>
  <si>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</si>
  <si>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</si>
  <si>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</si>
  <si>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</si>
  <si>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</si>
  <si>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</si>
  <si>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</si>
  <si>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</si>
  <si>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</si>
  <si>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</si>
  <si>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</si>
  <si>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</si>
  <si>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</si>
  <si>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</si>
  <si>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</si>
  <si>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</si>
  <si>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</si>
  <si>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</si>
  <si>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</si>
  <si>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</si>
  <si>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</si>
  <si>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</si>
  <si>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</si>
  <si>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</si>
  <si>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</si>
  <si>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</si>
  <si>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</si>
  <si>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</si>
  <si>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</si>
  <si>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</si>
  <si>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</si>
  <si>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</si>
  <si>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</si>
  <si>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</si>
  <si>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</si>
  <si>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</si>
  <si>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</si>
  <si>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</si>
  <si>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</si>
  <si>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</si>
  <si>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</si>
  <si>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</si>
  <si>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</si>
  <si>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</si>
  <si>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</si>
  <si>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</si>
  <si>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</si>
  <si>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</si>
  <si>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</si>
  <si>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</si>
  <si>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</si>
  <si>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</si>
  <si>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</si>
  <si>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</si>
  <si>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</si>
  <si>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</si>
  <si>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</si>
  <si>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</si>
  <si>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</si>
  <si>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</si>
  <si>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</si>
  <si>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</si>
  <si>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</si>
  <si>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</si>
  <si>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</si>
  <si>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</si>
  <si>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</si>
  <si>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</si>
  <si>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</si>
  <si>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</si>
  <si>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</si>
  <si>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</si>
  <si>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</si>
  <si>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</si>
  <si>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</si>
  <si>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</si>
  <si>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</si>
  <si>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</si>
  <si>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</si>
  <si>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</si>
  <si>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</si>
  <si>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</si>
  <si>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</si>
  <si>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</si>
  <si>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</si>
  <si>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</si>
  <si>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</si>
  <si>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</si>
  <si>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</si>
  <si>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</si>
  <si>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</si>
  <si>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</si>
  <si>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</si>
  <si>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</si>
  <si>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</si>
  <si>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</si>
  <si>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</si>
  <si>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</si>
  <si>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</si>
  <si>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</si>
  <si>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</si>
  <si>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</si>
  <si>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</si>
  <si>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</si>
  <si>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</si>
  <si>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</si>
  <si>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</si>
  <si>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</si>
  <si>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</si>
  <si>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</si>
  <si>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</si>
  <si>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</si>
  <si>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</si>
  <si>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</si>
  <si>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</si>
  <si>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</si>
  <si>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</si>
  <si>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</si>
  <si>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</si>
  <si>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</si>
  <si>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</si>
  <si>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</si>
  <si>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</si>
  <si>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</si>
  <si>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</si>
  <si>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</si>
  <si>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</si>
  <si>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</si>
  <si>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</si>
  <si>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</si>
  <si>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</si>
  <si>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</si>
  <si>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</si>
  <si>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</si>
  <si>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</si>
  <si>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</si>
  <si>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</si>
  <si>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</si>
  <si>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</si>
  <si>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</si>
  <si>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</si>
  <si>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</si>
  <si>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</si>
  <si>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</si>
  <si>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</si>
  <si>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</si>
  <si>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</si>
  <si>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</si>
  <si>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</si>
  <si>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</si>
  <si>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</si>
  <si>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</si>
  <si>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</si>
  <si>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</si>
  <si>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</si>
  <si>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</si>
  <si>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</si>
  <si>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</si>
  <si>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</si>
  <si>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</si>
  <si>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</si>
  <si>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</si>
  <si>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</si>
  <si>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</si>
  <si>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</si>
  <si>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</si>
  <si>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</si>
  <si>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</si>
  <si>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</si>
  <si>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</si>
  <si>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</si>
  <si>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</si>
  <si>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</si>
  <si>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</si>
  <si>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</si>
  <si>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</si>
  <si>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</si>
  <si>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</si>
  <si>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</si>
  <si>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</si>
  <si>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</si>
  <si>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</si>
  <si>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</si>
  <si>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</si>
  <si>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</si>
  <si>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</si>
  <si>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</si>
  <si>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</si>
  <si>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</si>
  <si>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</si>
  <si>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</si>
  <si>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</si>
  <si>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</si>
  <si>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</si>
  <si>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</si>
  <si>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</si>
  <si>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</si>
  <si>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</si>
  <si>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</si>
  <si>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</si>
  <si>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</si>
  <si>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</si>
  <si>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</si>
  <si>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</si>
  <si>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</si>
  <si>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</si>
  <si>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</si>
  <si>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</si>
  <si>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</si>
  <si>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</si>
  <si>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</si>
  <si>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</si>
  <si>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</si>
  <si>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</si>
  <si>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</si>
  <si>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</si>
  <si>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</si>
  <si>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</si>
  <si>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</si>
  <si>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</si>
  <si>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</si>
  <si>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</si>
  <si>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</si>
  <si>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</si>
  <si>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</si>
  <si>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</si>
  <si>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</si>
  <si>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</si>
  <si>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</si>
  <si>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</si>
  <si>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</si>
  <si>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</si>
  <si>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</si>
  <si>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</si>
  <si>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</si>
  <si>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</si>
  <si>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</si>
  <si>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</si>
  <si>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</si>
  <si>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</si>
  <si>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</si>
  <si>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</si>
  <si>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</si>
  <si>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</si>
  <si>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</si>
  <si>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</si>
  <si>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</si>
  <si>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</si>
  <si>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</si>
  <si>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</si>
  <si>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</si>
  <si>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</si>
  <si>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</si>
  <si>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</si>
  <si>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</si>
  <si>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</si>
  <si>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</si>
  <si>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</si>
  <si>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</si>
  <si>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</si>
  <si>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</si>
  <si>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</si>
  <si>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</si>
  <si>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</si>
  <si>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</si>
  <si>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</si>
  <si>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</si>
  <si>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</si>
  <si>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</si>
  <si>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</si>
  <si>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</si>
  <si>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</si>
  <si>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</si>
  <si>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</si>
  <si>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</si>
  <si>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</si>
  <si>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</si>
  <si>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</si>
  <si>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</si>
  <si>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</si>
  <si>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</si>
  <si>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</si>
  <si>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</si>
  <si>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</si>
  <si>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</si>
  <si>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</si>
  <si>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</si>
  <si>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</si>
  <si>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</si>
  <si>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</si>
  <si>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</si>
  <si>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</si>
  <si>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</si>
  <si>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</si>
  <si>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</si>
  <si>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</si>
  <si>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</si>
  <si>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</si>
  <si>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</si>
  <si>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</si>
  <si>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</si>
  <si>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</si>
  <si>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</si>
  <si>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</si>
  <si>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</si>
  <si>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</si>
  <si>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</si>
  <si>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</si>
  <si>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</si>
  <si>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</si>
  <si>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</si>
  <si>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</si>
  <si>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</si>
  <si>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</si>
  <si>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</si>
  <si>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</si>
  <si>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</si>
  <si>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</si>
  <si>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</si>
  <si>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</si>
  <si>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</si>
  <si>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</si>
  <si>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</si>
  <si>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</si>
  <si>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</si>
  <si>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</si>
  <si>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</si>
  <si>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</si>
  <si>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</si>
  <si>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</si>
  <si>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</si>
  <si>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</si>
  <si>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</si>
  <si>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</si>
  <si>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</si>
  <si>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</si>
  <si>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</si>
  <si>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</si>
  <si>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</si>
  <si>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</si>
  <si>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</si>
  <si>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</si>
  <si>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</si>
  <si>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</si>
  <si>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</si>
  <si>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</si>
  <si>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</si>
  <si>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</si>
  <si>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</si>
  <si>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</si>
  <si>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</si>
  <si>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</si>
  <si>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</si>
  <si>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</si>
  <si>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</si>
  <si>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</si>
  <si>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</si>
  <si>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</si>
  <si>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</si>
  <si>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</si>
  <si>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</si>
  <si>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</si>
  <si>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</si>
  <si>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</si>
  <si>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</si>
  <si>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</si>
  <si>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</si>
  <si>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</si>
  <si>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</si>
  <si>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</si>
  <si>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</si>
  <si>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</si>
  <si>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</si>
  <si>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</si>
  <si>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</si>
  <si>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</si>
  <si>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</si>
  <si>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</si>
  <si>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</si>
  <si>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</si>
  <si>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</si>
  <si>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</si>
  <si>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</si>
  <si>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</si>
  <si>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</si>
  <si>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</si>
  <si>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</si>
  <si>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</si>
  <si>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</si>
  <si>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</si>
  <si>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</si>
  <si>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</si>
  <si>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</si>
  <si>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</si>
  <si>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</si>
  <si>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</si>
  <si>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</si>
  <si>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</si>
  <si>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</si>
  <si>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</si>
  <si>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</si>
  <si>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</si>
  <si>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</si>
  <si>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</si>
  <si>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</si>
  <si>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</si>
  <si>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</si>
  <si>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</si>
  <si>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</si>
  <si>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</si>
  <si>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</si>
  <si>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</si>
  <si>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</si>
  <si>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</si>
  <si>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</si>
  <si>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</si>
  <si>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</si>
  <si>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</si>
  <si>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</si>
  <si>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</si>
  <si>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</si>
  <si>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</si>
  <si>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</si>
  <si>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</si>
  <si>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</si>
  <si>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</si>
  <si>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</si>
  <si>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</si>
  <si>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</si>
  <si>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</si>
  <si>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</si>
  <si>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</si>
  <si>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</si>
  <si>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</si>
  <si>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</si>
  <si>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</si>
  <si>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</si>
  <si>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</si>
  <si>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</si>
  <si>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</si>
  <si>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</si>
  <si>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</si>
  <si>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</si>
  <si>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</si>
  <si>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</si>
  <si>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</si>
  <si>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</si>
  <si>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</si>
  <si>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</si>
  <si>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</si>
  <si>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</si>
  <si>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</si>
  <si>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</si>
  <si>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</si>
  <si>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</si>
  <si>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</si>
  <si>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</si>
  <si>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</si>
  <si>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</si>
  <si>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</si>
  <si>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</si>
  <si>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</si>
  <si>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</si>
  <si>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</si>
  <si>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</si>
  <si>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</si>
  <si>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</si>
  <si>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</si>
  <si>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</si>
  <si>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</si>
  <si>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</si>
  <si>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</si>
  <si>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</si>
  <si>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</si>
  <si>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</si>
  <si>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</si>
  <si>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</si>
  <si>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</si>
  <si>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</si>
  <si>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</si>
  <si>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</si>
  <si>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</si>
  <si>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</si>
  <si>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</si>
  <si>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</si>
  <si>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</si>
  <si>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</si>
  <si>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</si>
  <si>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</si>
  <si>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</si>
  <si>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</si>
  <si>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</si>
  <si>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</si>
  <si>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</si>
  <si>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</si>
  <si>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</si>
  <si>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</si>
  <si>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</si>
  <si>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</si>
  <si>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</si>
  <si>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</si>
  <si>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</si>
  <si>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</si>
  <si>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</si>
  <si>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</si>
  <si>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</si>
  <si>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</si>
  <si>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</si>
  <si>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</si>
  <si>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</si>
  <si>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</si>
  <si>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</si>
  <si>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</si>
  <si>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</si>
  <si>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</si>
  <si>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</si>
  <si>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</si>
  <si>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</si>
  <si>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</si>
  <si>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</si>
  <si>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</si>
  <si>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</si>
  <si>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</si>
  <si>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</si>
  <si>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</si>
  <si>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</si>
  <si>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</si>
  <si>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</si>
  <si>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</si>
  <si>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</si>
  <si>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</si>
  <si>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</si>
  <si>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</si>
  <si>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</si>
  <si>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</si>
  <si>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</si>
  <si>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</si>
  <si>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</si>
  <si>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</si>
  <si>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</si>
  <si>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</si>
  <si>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</si>
  <si>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</si>
  <si>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</si>
  <si>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</si>
  <si>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</si>
  <si>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</si>
  <si>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</si>
  <si>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</si>
  <si>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</si>
  <si>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</si>
  <si>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</si>
  <si>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</si>
  <si>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</si>
  <si>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</si>
  <si>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</si>
  <si>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</si>
  <si>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</si>
  <si>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</si>
  <si>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</si>
  <si>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</si>
  <si>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</si>
  <si>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</si>
  <si>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</si>
  <si>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</si>
  <si>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</si>
  <si>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</si>
  <si>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</si>
  <si>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</si>
  <si>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</si>
  <si>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</si>
  <si>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</si>
  <si>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</si>
  <si>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</si>
  <si>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</si>
  <si>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</si>
  <si>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</si>
  <si>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</si>
  <si>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</si>
  <si>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</si>
  <si>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</si>
  <si>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</si>
  <si>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</si>
  <si>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</si>
  <si>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</si>
  <si>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</si>
  <si>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</si>
  <si>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</si>
  <si>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</si>
  <si>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</si>
  <si>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</si>
  <si>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</si>
  <si>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</si>
  <si>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</si>
  <si>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</si>
  <si>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</si>
  <si>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</si>
  <si>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</si>
  <si>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</si>
  <si>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</si>
  <si>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</si>
  <si>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</si>
  <si>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</si>
  <si>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</si>
  <si>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</si>
  <si>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</si>
  <si>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</si>
  <si>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</si>
  <si>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</si>
  <si>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</si>
  <si>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</si>
  <si>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</si>
  <si>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</si>
  <si>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</si>
  <si>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</si>
  <si>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</si>
  <si>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</si>
  <si>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</si>
  <si>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</si>
  <si>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</si>
  <si>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</si>
  <si>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</si>
  <si>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</si>
  <si>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</si>
  <si>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</si>
  <si>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</si>
  <si>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</si>
  <si>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</si>
  <si>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</si>
  <si>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</si>
  <si>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</si>
  <si>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</si>
  <si>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</si>
  <si>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</si>
  <si>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</si>
  <si>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</si>
  <si>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</si>
  <si>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</si>
  <si>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</si>
  <si>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</si>
  <si>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</si>
  <si>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</si>
  <si>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</si>
  <si>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</si>
  <si>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</si>
  <si>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</si>
  <si>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</si>
  <si>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</si>
  <si>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</si>
  <si>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</si>
  <si>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</si>
  <si>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</si>
  <si>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</si>
  <si>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</si>
  <si>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</si>
  <si>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</si>
  <si>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</si>
  <si>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</si>
  <si>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</si>
  <si>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</si>
  <si>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</si>
  <si>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</si>
  <si>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</si>
  <si>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</si>
  <si>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</si>
  <si>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</si>
  <si>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</si>
  <si>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</si>
  <si>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</si>
  <si>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</si>
  <si>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</si>
  <si>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</si>
  <si>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</si>
  <si>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</si>
  <si>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</si>
  <si>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</si>
  <si>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</si>
  <si>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</si>
  <si>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</si>
  <si>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</si>
  <si>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</si>
  <si>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</si>
  <si>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</si>
  <si>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</si>
  <si>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</si>
  <si>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</si>
  <si>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</si>
  <si>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</si>
  <si>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</si>
  <si>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</si>
  <si>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</si>
  <si>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</si>
  <si>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</si>
  <si>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</si>
  <si>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</si>
  <si>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</si>
  <si>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</si>
  <si>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</si>
  <si>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</si>
  <si>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</si>
  <si>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</si>
  <si>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</si>
  <si>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</si>
  <si>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</si>
  <si>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</si>
  <si>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</si>
  <si>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</si>
  <si>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</si>
  <si>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</si>
  <si>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</si>
  <si>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</si>
  <si>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</si>
  <si>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</si>
  <si>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</si>
  <si>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</si>
  <si>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</si>
  <si>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</si>
  <si>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</si>
  <si>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</si>
  <si>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</si>
  <si>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</si>
  <si>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</si>
  <si>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</si>
  <si>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</si>
  <si>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</si>
  <si>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</si>
  <si>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</si>
  <si>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</si>
  <si>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</si>
  <si>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</si>
  <si>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</si>
  <si>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</si>
  <si>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</si>
  <si>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</si>
  <si>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</si>
  <si>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</si>
  <si>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</si>
  <si>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</si>
  <si>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</si>
  <si>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</si>
  <si>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</si>
  <si>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</si>
  <si>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</si>
  <si>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</si>
  <si>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</si>
  <si>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</si>
  <si>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</si>
  <si>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</si>
  <si>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</si>
  <si>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</si>
  <si>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</si>
  <si>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</si>
  <si>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</si>
  <si>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</si>
  <si>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</si>
  <si>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</si>
  <si>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</si>
  <si>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</si>
  <si>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</si>
  <si>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</si>
  <si>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</si>
  <si>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</si>
  <si>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</si>
  <si>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</si>
  <si>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</si>
  <si>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</si>
  <si>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</si>
  <si>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</si>
  <si>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</si>
  <si>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</si>
  <si>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</si>
  <si>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</si>
  <si>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</si>
  <si>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</si>
  <si>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</si>
  <si>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</si>
  <si>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</si>
  <si>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</si>
  <si>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</si>
  <si>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</si>
  <si>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</si>
  <si>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</si>
  <si>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</si>
  <si>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</si>
  <si>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</si>
  <si>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</si>
  <si>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</si>
  <si>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</si>
  <si>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</si>
  <si>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</si>
  <si>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</si>
  <si>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</si>
  <si>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</si>
  <si>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</si>
  <si>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</si>
  <si>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</si>
  <si>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</si>
  <si>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</si>
  <si>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</si>
  <si>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</si>
  <si>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</si>
  <si>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</si>
  <si>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</si>
  <si>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</si>
  <si>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</si>
  <si>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</si>
  <si>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</si>
  <si>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</si>
  <si>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</si>
  <si>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</si>
  <si>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</si>
  <si>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</si>
  <si>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</si>
  <si>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</si>
  <si>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</si>
  <si>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</si>
  <si>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</si>
  <si>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</si>
  <si>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</si>
  <si>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</si>
  <si>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</si>
  <si>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</si>
  <si>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</si>
  <si>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</si>
  <si>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</si>
  <si>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</si>
  <si>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</si>
  <si>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</si>
  <si>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</si>
  <si>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</si>
  <si>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</si>
  <si>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</si>
  <si>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</si>
  <si>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</si>
  <si>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</si>
  <si>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</si>
  <si>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</si>
  <si>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</si>
  <si>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</si>
  <si>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</si>
  <si>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</si>
  <si>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</si>
  <si>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</si>
  <si>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</si>
  <si>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</si>
  <si>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</si>
  <si>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</si>
  <si>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</si>
  <si>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</si>
  <si>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</si>
  <si>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</si>
  <si>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</si>
  <si>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</si>
  <si>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</si>
  <si>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</si>
  <si>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</si>
  <si>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</si>
  <si>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</si>
  <si>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</si>
  <si>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</si>
  <si>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</si>
  <si>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</si>
  <si>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</si>
  <si>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</si>
  <si>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</si>
  <si>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</si>
  <si>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</si>
  <si>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</si>
  <si>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</si>
  <si>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</si>
  <si>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</si>
  <si>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</si>
  <si>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</si>
  <si>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</si>
  <si>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</si>
  <si>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</si>
  <si>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</si>
  <si>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</si>
  <si>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</si>
  <si>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</si>
  <si>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</si>
  <si>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</si>
  <si>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</si>
  <si>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</si>
  <si>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</si>
  <si>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</si>
  <si>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</si>
  <si>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</si>
  <si>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</si>
  <si>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</si>
  <si>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</si>
  <si>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</si>
  <si>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</si>
  <si>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</si>
  <si>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</si>
  <si>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</si>
  <si>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</si>
  <si>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</si>
  <si>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</si>
  <si>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</si>
  <si>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</si>
  <si>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</si>
  <si>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</si>
  <si>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</si>
  <si>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</si>
  <si>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</si>
  <si>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</si>
  <si>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</si>
  <si>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</si>
  <si>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</si>
  <si>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</si>
  <si>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</si>
  <si>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</si>
  <si>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</si>
  <si>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</si>
  <si>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</si>
  <si>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</si>
  <si>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</si>
  <si>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</si>
  <si>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</si>
  <si>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</si>
  <si>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</si>
  <si>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</si>
  <si>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</si>
  <si>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</si>
  <si>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</si>
  <si>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</si>
  <si>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</si>
  <si>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</si>
  <si>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</si>
  <si>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</si>
  <si>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</si>
  <si>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</si>
  <si>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</si>
  <si>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</si>
  <si>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</si>
  <si>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</si>
  <si>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</si>
  <si>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</si>
  <si>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</si>
  <si>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</si>
  <si>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</si>
  <si>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</si>
  <si>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</si>
  <si>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</si>
  <si>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</si>
  <si>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</si>
  <si>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</si>
  <si>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</si>
  <si>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</si>
  <si>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</si>
  <si>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</si>
  <si>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</si>
  <si>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</si>
  <si>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</si>
  <si>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</si>
  <si>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</si>
  <si>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</si>
  <si>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</si>
  <si>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</si>
  <si>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</si>
  <si>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</si>
  <si>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</si>
  <si>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</si>
  <si>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</si>
  <si>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</si>
  <si>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</si>
  <si>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</si>
  <si>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</si>
  <si>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</si>
  <si>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</si>
  <si>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</si>
  <si>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</si>
  <si>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</si>
  <si>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</si>
  <si>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</si>
  <si>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</si>
  <si>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</si>
  <si>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</si>
  <si>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</si>
  <si>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</si>
  <si>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</si>
  <si>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</si>
  <si>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</si>
  <si>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</si>
  <si>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</si>
  <si>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</si>
  <si>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</si>
  <si>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</si>
  <si>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</si>
  <si>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</si>
  <si>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</si>
  <si>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</si>
  <si>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</si>
  <si>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</si>
  <si>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</si>
  <si>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</si>
  <si>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</si>
  <si>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</si>
  <si>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</si>
  <si>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</si>
  <si>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</si>
  <si>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</si>
  <si>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</si>
  <si>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</si>
  <si>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</si>
  <si>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</si>
  <si>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</si>
  <si>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</si>
  <si>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</si>
  <si>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</si>
  <si>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</si>
  <si>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</si>
  <si>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</si>
  <si>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</si>
  <si>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</si>
  <si>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</si>
  <si>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</si>
  <si>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</si>
  <si>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</si>
  <si>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</si>
  <si>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</si>
  <si>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</si>
  <si>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</si>
  <si>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</si>
  <si>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</si>
  <si>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</si>
  <si>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</si>
  <si>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</si>
  <si>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</si>
  <si>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</si>
  <si>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</si>
  <si>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</si>
  <si>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</si>
  <si>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</si>
  <si>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</si>
  <si>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</si>
  <si>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</si>
  <si>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</si>
  <si>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</si>
  <si>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</si>
  <si>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</si>
  <si>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</si>
  <si>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</si>
  <si>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</si>
  <si>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</si>
  <si>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</si>
  <si>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</si>
  <si>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</si>
  <si>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</si>
  <si>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</si>
  <si>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</si>
  <si>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</si>
  <si>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</si>
  <si>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</si>
  <si>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</si>
  <si>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</si>
  <si>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</si>
  <si>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</si>
  <si>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</si>
  <si>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</si>
  <si>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</si>
  <si>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</si>
  <si>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</si>
  <si>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</si>
  <si>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</si>
  <si>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</si>
  <si>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</si>
  <si>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</si>
  <si>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</si>
  <si>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</si>
  <si>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</si>
  <si>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</si>
  <si>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</si>
  <si>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</si>
  <si>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</si>
  <si>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</si>
  <si>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</si>
  <si>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</si>
  <si>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</si>
  <si>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</si>
  <si>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</si>
  <si>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</si>
  <si>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</si>
  <si>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</si>
  <si>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</si>
  <si>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</si>
  <si>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</si>
  <si>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</si>
  <si>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</si>
  <si>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</si>
  <si>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</si>
  <si>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</si>
  <si>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</si>
  <si>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</si>
  <si>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</si>
  <si>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</si>
  <si>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</si>
  <si>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</si>
  <si>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</si>
  <si>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</si>
  <si>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</si>
  <si>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</si>
  <si>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</si>
  <si>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</si>
  <si>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</si>
  <si>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</si>
  <si>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</si>
  <si>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</si>
  <si>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</si>
  <si>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</si>
  <si>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</si>
  <si>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</si>
  <si>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</si>
  <si>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</si>
  <si>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</si>
  <si>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</si>
  <si>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</si>
  <si>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</si>
  <si>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</si>
  <si>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</si>
  <si>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</si>
  <si>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</si>
  <si>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</si>
  <si>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</si>
  <si>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</si>
  <si>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</si>
  <si>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</si>
  <si>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</si>
  <si>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</si>
  <si>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</si>
  <si>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</si>
  <si>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</si>
  <si>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</si>
  <si>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</si>
  <si>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</si>
  <si>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</si>
  <si>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</si>
  <si>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</si>
  <si>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</si>
  <si>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</si>
  <si>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</si>
  <si>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</si>
  <si>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</si>
  <si>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</si>
  <si>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</si>
  <si>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</si>
  <si>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</si>
  <si>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</si>
  <si>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</si>
  <si>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</si>
  <si>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</si>
  <si>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</si>
  <si>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</si>
  <si>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</si>
  <si>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</si>
  <si>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</si>
  <si>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</si>
  <si>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</si>
  <si>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</si>
  <si>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</si>
  <si>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</si>
  <si>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</si>
  <si>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</si>
  <si>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</si>
  <si>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</si>
  <si>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</si>
  <si>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</si>
  <si>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</si>
  <si>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</si>
  <si>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</si>
  <si>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</si>
  <si>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</si>
  <si>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</si>
  <si>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</si>
  <si>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</si>
  <si>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</si>
  <si>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</si>
  <si>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</si>
  <si>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</si>
  <si>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</si>
  <si>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</si>
  <si>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</si>
  <si>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</si>
  <si>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</si>
  <si>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</si>
  <si>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</si>
  <si>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</si>
  <si>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</si>
  <si>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</si>
  <si>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</si>
  <si>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</si>
  <si>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</si>
  <si>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</si>
  <si>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</si>
  <si>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</si>
  <si>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</si>
  <si>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</si>
  <si>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</si>
  <si>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</si>
  <si>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</si>
  <si>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</si>
  <si>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</si>
  <si>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</si>
  <si>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</si>
  <si>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</si>
  <si>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</si>
  <si>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</si>
  <si>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</si>
  <si>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</si>
  <si>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</si>
  <si>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</si>
  <si>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</si>
  <si>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</si>
  <si>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</si>
  <si>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</si>
  <si>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</si>
  <si>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</si>
  <si>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</si>
  <si>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</si>
  <si>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</si>
  <si>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</si>
  <si>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</si>
  <si>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</si>
  <si>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</si>
  <si>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</si>
  <si>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</si>
  <si>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</si>
  <si>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</si>
  <si>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</si>
  <si>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</si>
  <si>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</si>
  <si>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</si>
  <si>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</si>
  <si>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</si>
  <si>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</si>
  <si>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</si>
  <si>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</si>
  <si>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</si>
  <si>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</si>
  <si>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</si>
  <si>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</si>
  <si>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</si>
  <si>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</si>
  <si>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</si>
  <si>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</si>
  <si>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</si>
  <si>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</si>
  <si>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</si>
  <si>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</si>
  <si>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</si>
  <si>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</si>
  <si>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</si>
  <si>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</si>
  <si>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</si>
  <si>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</si>
  <si>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</si>
  <si>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</si>
  <si>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</si>
  <si>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</si>
  <si>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</si>
  <si>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</si>
  <si>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</si>
  <si>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</si>
  <si>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</si>
  <si>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</si>
  <si>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</si>
  <si>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</si>
  <si>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</si>
  <si>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</si>
  <si>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</si>
  <si>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</si>
  <si>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</si>
  <si>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</si>
  <si>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</si>
  <si>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</si>
  <si>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</si>
  <si>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</si>
  <si>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</si>
  <si>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</si>
  <si>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</si>
  <si>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</si>
  <si>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</si>
  <si>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</si>
  <si>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</si>
  <si>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</si>
  <si>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</si>
  <si>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</si>
  <si>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</si>
  <si>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</si>
  <si>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</si>
  <si>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</si>
  <si>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</si>
  <si>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</si>
  <si>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</si>
  <si>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</si>
  <si>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</si>
  <si>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</si>
  <si>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</si>
  <si>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</si>
  <si>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</si>
  <si>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</si>
  <si>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</si>
  <si>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</si>
  <si>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</si>
  <si>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</si>
  <si>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</si>
  <si>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</si>
  <si>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</si>
  <si>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</si>
  <si>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</si>
  <si>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</si>
  <si>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</si>
  <si>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</si>
  <si>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</si>
  <si>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</si>
  <si>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</si>
  <si>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</si>
  <si>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</si>
  <si>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</si>
  <si>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</si>
  <si>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</si>
  <si>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</si>
  <si>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</si>
  <si>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</si>
  <si>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</si>
  <si>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</si>
  <si>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</si>
  <si>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</si>
  <si>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</si>
  <si>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</si>
  <si>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</si>
  <si>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</si>
  <si>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</si>
  <si>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</si>
  <si>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</si>
  <si>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</si>
  <si>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</si>
  <si>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</si>
  <si>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</si>
  <si>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</si>
  <si>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</si>
  <si>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</si>
  <si>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</si>
  <si>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</si>
  <si>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</si>
  <si>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</si>
  <si>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</si>
  <si>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</si>
  <si>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</si>
  <si>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</si>
  <si>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</si>
  <si>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</si>
  <si>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</si>
  <si>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</si>
  <si>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</si>
  <si>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</si>
  <si>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</si>
  <si>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</si>
  <si>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</si>
  <si>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</si>
  <si>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</si>
  <si>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</si>
  <si>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</si>
  <si>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</si>
  <si>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</si>
  <si>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</si>
  <si>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</si>
  <si>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</si>
  <si>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</si>
  <si>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</si>
  <si>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</si>
  <si>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</si>
  <si>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</si>
  <si>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</si>
  <si>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</si>
  <si>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</si>
  <si>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</si>
  <si>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</si>
  <si>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</si>
  <si>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</si>
  <si>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</si>
  <si>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</si>
  <si>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</si>
  <si>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</si>
  <si>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</si>
  <si>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</si>
  <si>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</si>
  <si>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</si>
  <si>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</si>
  <si>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</si>
  <si>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</si>
  <si>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</si>
  <si>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</si>
  <si>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</si>
  <si>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</si>
  <si>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</si>
  <si>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</si>
  <si>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</si>
  <si>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</si>
  <si>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</si>
  <si>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</si>
  <si>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</si>
  <si>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</si>
  <si>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</si>
  <si>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</si>
  <si>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</si>
  <si>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</si>
  <si>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</si>
  <si>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</si>
  <si>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</si>
  <si>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</si>
  <si>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</si>
  <si>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</si>
  <si>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</si>
  <si>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</si>
  <si>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</si>
  <si>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</si>
  <si>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</si>
  <si>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</si>
  <si>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</si>
  <si>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</si>
  <si>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</si>
  <si>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</si>
  <si>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</si>
  <si>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</si>
  <si>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</si>
  <si>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</si>
  <si>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</si>
  <si>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</si>
  <si>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</si>
  <si>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</si>
  <si>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</si>
  <si>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</si>
  <si>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</si>
  <si>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</si>
  <si>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</si>
  <si>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</si>
  <si>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</si>
  <si>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</si>
  <si>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</si>
  <si>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</si>
  <si>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</si>
  <si>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</si>
  <si>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</si>
  <si>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</si>
  <si>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</si>
  <si>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</si>
  <si>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</si>
  <si>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</si>
  <si>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</si>
  <si>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</si>
  <si>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</si>
  <si>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</si>
  <si>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</si>
  <si>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</si>
  <si>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</si>
  <si>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</si>
  <si>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</si>
  <si>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</si>
  <si>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</si>
  <si>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</si>
  <si>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</si>
  <si>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</si>
  <si>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</si>
  <si>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</si>
  <si>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</si>
  <si>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</si>
  <si>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</si>
  <si>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</si>
  <si>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</si>
  <si>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</si>
  <si>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</si>
  <si>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</si>
  <si>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</si>
  <si>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</si>
  <si>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</si>
  <si>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</si>
  <si>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</si>
  <si>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</si>
  <si>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</si>
  <si>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</si>
  <si>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</si>
  <si>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</si>
  <si>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</si>
  <si>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</si>
  <si>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</si>
  <si>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</si>
  <si>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</si>
  <si>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</si>
  <si>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</si>
  <si>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</si>
  <si>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</si>
  <si>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</si>
  <si>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</si>
  <si>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</si>
  <si>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</si>
  <si>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</si>
  <si>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</si>
  <si>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</si>
  <si>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</si>
  <si>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</si>
  <si>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</si>
  <si>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</si>
  <si>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</si>
  <si>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</si>
  <si>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</si>
  <si>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</si>
  <si>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</si>
  <si>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</si>
  <si>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</si>
  <si>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</si>
  <si>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</si>
  <si>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</si>
  <si>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</si>
  <si>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</si>
  <si>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</si>
  <si>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</si>
  <si>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</si>
  <si>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</si>
  <si>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</si>
  <si>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</si>
  <si>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</si>
  <si>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</si>
  <si>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</si>
  <si>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</si>
  <si>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</si>
  <si>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</si>
  <si>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</si>
  <si>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</si>
  <si>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</si>
  <si>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</si>
  <si>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</si>
  <si>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</si>
  <si>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</si>
  <si>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</si>
  <si>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</si>
  <si>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</si>
  <si>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</si>
  <si>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</si>
  <si>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</si>
  <si>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</si>
  <si>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</si>
  <si>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</si>
  <si>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</si>
  <si>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</si>
  <si>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</si>
  <si>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</si>
  <si>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</si>
  <si>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</si>
  <si>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</si>
  <si>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</si>
  <si>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</si>
  <si>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</si>
  <si>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</si>
  <si>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</si>
  <si>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</si>
  <si>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</si>
  <si>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</si>
  <si>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</si>
  <si>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</si>
  <si>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</si>
  <si>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</si>
  <si>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</si>
  <si>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</si>
  <si>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</si>
  <si>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</si>
  <si>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</si>
  <si>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</si>
  <si>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</si>
  <si>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</si>
  <si>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</si>
  <si>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</si>
  <si>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</si>
  <si>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</si>
  <si>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</si>
  <si>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</si>
  <si>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</si>
  <si>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</si>
  <si>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</si>
  <si>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</si>
  <si>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</si>
  <si>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</si>
  <si>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</si>
  <si>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</si>
  <si>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</si>
  <si>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</si>
  <si>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</si>
  <si>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</si>
  <si>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</si>
  <si>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</si>
  <si>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</si>
  <si>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</si>
  <si>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</si>
  <si>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</si>
  <si>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</si>
  <si>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</si>
  <si>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</si>
  <si>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</si>
  <si>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</si>
  <si>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</si>
  <si>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</si>
  <si>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</si>
  <si>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</si>
  <si>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</si>
  <si>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</si>
  <si>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</si>
  <si>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</si>
  <si>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</si>
  <si>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</si>
  <si>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</si>
  <si>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</si>
  <si>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</si>
  <si>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</si>
  <si>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</si>
  <si>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</si>
  <si>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</si>
  <si>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</si>
  <si>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</si>
  <si>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</si>
  <si>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</si>
  <si>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</si>
  <si>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</si>
  <si>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</si>
  <si>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</si>
  <si>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</si>
  <si>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</si>
  <si>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</si>
  <si>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</si>
  <si>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</si>
  <si>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</si>
  <si>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</si>
  <si>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</si>
  <si>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</si>
  <si>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</si>
  <si>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</si>
  <si>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</si>
  <si>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</si>
  <si>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</si>
  <si>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</si>
  <si>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</si>
  <si>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</si>
  <si>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</si>
  <si>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</si>
  <si>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</si>
  <si>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</si>
  <si>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</si>
  <si>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</si>
  <si>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</si>
  <si>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</si>
  <si>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</si>
  <si>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</si>
  <si>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</si>
  <si>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</si>
  <si>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</si>
  <si>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</si>
  <si>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</si>
  <si>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</si>
  <si>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</si>
  <si>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</si>
  <si>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</si>
  <si>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</si>
  <si>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</si>
  <si>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</si>
  <si>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</si>
  <si>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</si>
  <si>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</si>
  <si>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</si>
  <si>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</si>
  <si>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</si>
  <si>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</si>
  <si>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</si>
  <si>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</si>
  <si>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</si>
  <si>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</si>
  <si>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</si>
  <si>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</si>
  <si>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</si>
  <si>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</si>
  <si>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</si>
  <si>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</si>
  <si>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</si>
  <si>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</si>
  <si>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</si>
  <si>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</si>
  <si>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</si>
  <si>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</si>
  <si>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</si>
  <si>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</si>
  <si>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</si>
  <si>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</si>
  <si>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</si>
  <si>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</si>
  <si>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</si>
  <si>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</si>
  <si>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</si>
  <si>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</si>
  <si>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</si>
  <si>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</si>
  <si>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</si>
  <si>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</si>
  <si>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</si>
  <si>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</si>
  <si>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</si>
  <si>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</si>
  <si>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</si>
  <si>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</si>
  <si>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</si>
  <si>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</si>
  <si>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</si>
  <si>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</si>
  <si>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</si>
  <si>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</si>
  <si>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</si>
  <si>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</si>
  <si>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</si>
  <si>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</si>
  <si>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</si>
  <si>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</si>
  <si>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</si>
  <si>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</si>
  <si>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</si>
  <si>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</si>
  <si>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</si>
  <si>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</si>
  <si>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</si>
  <si>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</si>
  <si>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</si>
  <si>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</si>
  <si>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</si>
  <si>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</si>
  <si>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</si>
  <si>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</si>
  <si>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</si>
  <si>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</si>
  <si>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</si>
  <si>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</si>
  <si>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</si>
  <si>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</si>
  <si>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</si>
  <si>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</si>
  <si>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</si>
  <si>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</si>
  <si>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</si>
  <si>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</si>
  <si>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</si>
  <si>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</si>
  <si>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</si>
  <si>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</si>
  <si>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</si>
  <si>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</si>
  <si>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</si>
  <si>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</si>
  <si>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</si>
  <si>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</si>
  <si>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</si>
  <si>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</si>
  <si>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</si>
  <si>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</si>
  <si>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</si>
  <si>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</si>
  <si>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</si>
  <si>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</si>
  <si>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</si>
  <si>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</si>
  <si>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</si>
  <si>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</si>
  <si>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</si>
  <si>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</si>
  <si>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</si>
  <si>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</si>
  <si>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</si>
  <si>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</si>
  <si>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</si>
  <si>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</si>
  <si>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</si>
  <si>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</si>
  <si>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</si>
  <si>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</si>
  <si>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</si>
  <si>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</si>
  <si>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</si>
  <si>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</si>
  <si>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</si>
  <si>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</si>
  <si>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</si>
  <si>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</si>
  <si>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</si>
  <si>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</si>
  <si>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</si>
  <si>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</si>
  <si>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</si>
  <si>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</si>
  <si>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</si>
  <si>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</si>
  <si>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</si>
  <si>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</si>
  <si>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</si>
  <si>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</si>
  <si>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</si>
  <si>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</si>
  <si>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</si>
  <si>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</si>
  <si>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</si>
  <si>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</si>
  <si>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</si>
  <si>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</si>
  <si>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</si>
  <si>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</si>
  <si>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</si>
  <si>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</si>
  <si>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</si>
  <si>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</si>
  <si>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</si>
  <si>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</si>
  <si>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</si>
  <si>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</si>
  <si>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</si>
  <si>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</si>
  <si>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</si>
  <si>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</si>
  <si>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</si>
  <si>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</si>
  <si>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</si>
  <si>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</si>
  <si>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</si>
  <si>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</si>
  <si>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</si>
  <si>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</si>
  <si>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</si>
  <si>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</si>
  <si>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</si>
  <si>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</si>
  <si>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</si>
  <si>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</si>
  <si>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</si>
  <si>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</si>
  <si>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</si>
  <si>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</si>
  <si>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</si>
  <si>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</si>
  <si>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</si>
  <si>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</si>
  <si>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</si>
  <si>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</si>
  <si>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</si>
  <si>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</si>
  <si>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</si>
  <si>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</si>
  <si>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</si>
  <si>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</si>
  <si>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</si>
  <si>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</si>
  <si>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</si>
  <si>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</si>
  <si>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</si>
  <si>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</si>
  <si>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</si>
  <si>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</si>
  <si>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</si>
  <si>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</si>
  <si>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</si>
  <si>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</si>
  <si>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</si>
  <si>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</si>
  <si>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</si>
  <si>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</si>
  <si>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</si>
  <si>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</si>
  <si>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</si>
  <si>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</si>
  <si>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</si>
  <si>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</si>
  <si>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</si>
  <si>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</si>
  <si>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</si>
  <si>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</si>
  <si>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</si>
  <si>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</si>
  <si>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</si>
  <si>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</si>
  <si>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</si>
  <si>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</si>
  <si>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</si>
  <si>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</si>
  <si>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</si>
  <si>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</si>
  <si>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</si>
  <si>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</si>
  <si>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</si>
  <si>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</si>
  <si>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</si>
  <si>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</si>
  <si>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</si>
  <si>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</si>
  <si>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</si>
  <si>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</si>
  <si>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</si>
  <si>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</si>
  <si>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</si>
  <si>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</si>
  <si>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</si>
  <si>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</si>
  <si>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</si>
  <si>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</si>
  <si>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</si>
  <si>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</si>
  <si>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</si>
  <si>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</si>
  <si>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</si>
  <si>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</si>
  <si>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</si>
  <si>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</si>
  <si>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</si>
  <si>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</si>
  <si>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</si>
  <si>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</si>
  <si>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</si>
  <si>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</si>
  <si>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</si>
  <si>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</si>
  <si>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</si>
  <si>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</si>
  <si>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</si>
  <si>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</si>
  <si>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</si>
  <si>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</si>
  <si>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</si>
  <si>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</si>
  <si>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</si>
  <si>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</si>
  <si>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</si>
  <si>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</si>
  <si>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</si>
  <si>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</si>
  <si>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</si>
  <si>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</si>
  <si>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</si>
  <si>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</si>
  <si>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</si>
  <si>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</si>
  <si>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</si>
  <si>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</si>
  <si>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</si>
  <si>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</si>
  <si>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</si>
  <si>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</si>
  <si>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</si>
  <si>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</si>
  <si>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</si>
  <si>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</si>
  <si>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</si>
  <si>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</si>
  <si>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</si>
  <si>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</si>
  <si>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</si>
  <si>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</si>
  <si>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</si>
  <si>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</si>
  <si>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</si>
  <si>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</si>
  <si>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</si>
  <si>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</si>
  <si>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</si>
  <si>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</si>
  <si>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</si>
  <si>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</si>
  <si>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</si>
  <si>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</si>
  <si>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</si>
  <si>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</si>
  <si>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</si>
  <si>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</si>
  <si>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</si>
  <si>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</si>
  <si>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</si>
  <si>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</si>
  <si>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</si>
  <si>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</si>
  <si>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</si>
  <si>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</si>
  <si>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</si>
  <si>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</si>
  <si>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</si>
  <si>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</si>
  <si>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</si>
  <si>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</si>
  <si>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</si>
  <si>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</si>
  <si>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</si>
  <si>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</si>
  <si>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</si>
  <si>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</si>
  <si>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</si>
  <si>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</si>
  <si>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</si>
  <si>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</si>
  <si>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</si>
  <si>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</si>
  <si>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</si>
  <si>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</si>
  <si>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</si>
  <si>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</si>
  <si>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</si>
  <si>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</si>
  <si>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</si>
  <si>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</si>
  <si>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</si>
  <si>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</si>
  <si>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</si>
  <si>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</si>
  <si>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</si>
  <si>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</si>
  <si>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</si>
  <si>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</si>
  <si>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</si>
  <si>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</si>
  <si>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</si>
  <si>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</si>
  <si>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</si>
  <si>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</si>
  <si>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</si>
  <si>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</si>
  <si>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</si>
  <si>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</si>
  <si>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</si>
  <si>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</si>
  <si>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</si>
  <si>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</si>
  <si>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</si>
  <si>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</si>
  <si>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</si>
  <si>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</si>
  <si>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</si>
  <si>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</si>
  <si>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</si>
  <si>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</si>
  <si>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</si>
  <si>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</si>
  <si>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</si>
  <si>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</si>
  <si>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</si>
  <si>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</si>
  <si>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</si>
  <si>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</si>
  <si>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</si>
  <si>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</si>
  <si>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</si>
  <si>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</si>
  <si>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</si>
  <si>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</si>
  <si>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</si>
  <si>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</si>
  <si>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</si>
  <si>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</si>
  <si>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</si>
  <si>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</si>
  <si>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</si>
  <si>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</si>
  <si>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</si>
  <si>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</si>
  <si>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</si>
  <si>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</si>
  <si>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</si>
  <si>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</si>
  <si>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</si>
  <si>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</si>
  <si>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</si>
  <si>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</si>
  <si>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</si>
  <si>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</si>
  <si>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</si>
  <si>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</si>
  <si>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</si>
  <si>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</si>
  <si>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</si>
  <si>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</si>
  <si>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</si>
  <si>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</si>
  <si>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</si>
  <si>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</si>
  <si>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</si>
  <si>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</si>
  <si>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</si>
  <si>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</si>
  <si>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</si>
  <si>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</si>
  <si>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</si>
  <si>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</si>
  <si>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</si>
  <si>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</si>
  <si>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</si>
  <si>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</si>
  <si>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</si>
  <si>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</si>
  <si>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</si>
  <si>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</si>
  <si>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</si>
  <si>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</si>
  <si>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</si>
  <si>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</si>
  <si>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</si>
  <si>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</si>
  <si>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</si>
  <si>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</si>
  <si>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</si>
  <si>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</si>
  <si>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</si>
  <si>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</si>
  <si>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</si>
  <si>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</si>
  <si>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</si>
  <si>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</si>
  <si>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</si>
  <si>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</si>
  <si>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</si>
  <si>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</si>
  <si>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</si>
  <si>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</si>
  <si>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</si>
  <si>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</si>
  <si>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</si>
  <si>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</si>
  <si>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</si>
  <si>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</si>
  <si>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</si>
  <si>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</si>
  <si>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</si>
  <si>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</si>
  <si>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</si>
  <si>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</si>
  <si>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</si>
  <si>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</si>
  <si>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</si>
  <si>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</si>
  <si>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</si>
  <si>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</si>
  <si>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</si>
  <si>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</si>
  <si>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</si>
  <si>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</si>
  <si>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</si>
  <si>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</si>
  <si>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</si>
  <si>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</si>
  <si>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</si>
  <si>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</si>
  <si>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</si>
  <si>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</si>
  <si>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</si>
  <si>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</si>
  <si>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</si>
  <si>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</si>
  <si>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</si>
  <si>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</si>
  <si>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</si>
  <si>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</si>
  <si>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</si>
  <si>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</si>
  <si>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</si>
  <si>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</si>
  <si>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</si>
  <si>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</si>
  <si>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</si>
  <si>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</si>
  <si>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</si>
  <si>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</si>
  <si>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</si>
  <si>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</si>
  <si>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</si>
  <si>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</si>
  <si>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</si>
  <si>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</si>
  <si>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</si>
  <si>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</si>
  <si>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</si>
  <si>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</si>
  <si>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</si>
  <si>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</si>
  <si>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</si>
  <si>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</si>
  <si>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</si>
  <si>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</si>
  <si>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</si>
  <si>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</si>
  <si>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</si>
  <si>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</si>
  <si>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</si>
  <si>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</si>
  <si>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</si>
  <si>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</si>
  <si>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</si>
  <si>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</si>
  <si>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</si>
  <si>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</si>
  <si>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</si>
  <si>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</si>
  <si>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</si>
  <si>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</si>
  <si>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</si>
  <si>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</si>
  <si>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</si>
  <si>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</si>
  <si>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</si>
  <si>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</si>
  <si>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</si>
  <si>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</si>
  <si>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</si>
  <si>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</si>
  <si>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</si>
  <si>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</si>
  <si>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</si>
  <si>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</si>
  <si>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</si>
  <si>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</si>
  <si>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</si>
  <si>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</si>
  <si>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</si>
  <si>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</si>
  <si>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</si>
  <si>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</si>
  <si>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</si>
  <si>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</si>
  <si>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</si>
  <si>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</si>
  <si>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</si>
  <si>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</si>
  <si>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</si>
  <si>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</si>
  <si>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</si>
  <si>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</si>
  <si>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</si>
  <si>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</si>
  <si>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</si>
  <si>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</si>
  <si>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</si>
  <si>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</si>
  <si>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</si>
  <si>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</si>
  <si>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</si>
  <si>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</si>
  <si>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</si>
  <si>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</si>
  <si>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</si>
  <si>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</si>
  <si>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</si>
  <si>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</si>
  <si>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</si>
  <si>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</si>
  <si>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</si>
  <si>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</si>
  <si>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</si>
  <si>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</si>
  <si>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</si>
  <si>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</si>
  <si>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</si>
  <si>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</si>
  <si>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</si>
  <si>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</si>
  <si>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</si>
  <si>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</si>
  <si>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</si>
  <si>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</si>
  <si>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</si>
  <si>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</si>
  <si>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</si>
  <si>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</si>
  <si>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</si>
  <si>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</si>
  <si>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</si>
  <si>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</si>
  <si>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</si>
  <si>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</si>
  <si>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</si>
  <si>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</si>
  <si>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</si>
  <si>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</si>
  <si>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</si>
  <si>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</si>
  <si>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</si>
  <si>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</si>
  <si>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</si>
  <si>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</si>
  <si>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</si>
  <si>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</si>
  <si>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</si>
  <si>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</si>
  <si>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</si>
  <si>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</si>
  <si>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</si>
  <si>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</si>
  <si>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</si>
  <si>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</si>
  <si>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</si>
  <si>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</si>
  <si>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</si>
  <si>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</si>
  <si>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</si>
  <si>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</si>
  <si>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</si>
  <si>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</si>
  <si>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</si>
  <si>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</si>
  <si>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</si>
  <si>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</si>
  <si>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</si>
  <si>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</si>
  <si>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</si>
  <si>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</si>
  <si>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</si>
  <si>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</si>
  <si>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</si>
  <si>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</si>
  <si>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</si>
  <si>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</si>
  <si>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</si>
  <si>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</si>
  <si>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</si>
  <si>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</si>
  <si>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</si>
  <si>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</si>
  <si>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</si>
  <si>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</si>
  <si>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</si>
  <si>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</si>
  <si>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</si>
  <si>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</si>
  <si>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</si>
  <si>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</si>
  <si>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</si>
  <si>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</si>
  <si>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</si>
  <si>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</si>
  <si>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</si>
  <si>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</si>
  <si>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</si>
  <si>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</si>
  <si>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</si>
  <si>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</si>
  <si>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</si>
  <si>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</si>
  <si>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</si>
  <si>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</si>
  <si>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</si>
  <si>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</si>
  <si>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</si>
  <si>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</si>
  <si>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</si>
  <si>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</si>
  <si>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</si>
  <si>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</si>
  <si>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</si>
  <si>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</si>
  <si>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</si>
  <si>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</si>
  <si>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</si>
  <si>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</si>
  <si>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</si>
  <si>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</si>
  <si>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</si>
  <si>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</si>
  <si>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</si>
  <si>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</si>
  <si>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</si>
  <si>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</si>
  <si>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</si>
  <si>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</si>
  <si>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</si>
  <si>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</si>
  <si>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</si>
  <si>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</si>
  <si>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</si>
  <si>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</si>
  <si>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</si>
  <si>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</si>
  <si>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</si>
  <si>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</si>
  <si>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</si>
  <si>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</si>
  <si>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</si>
  <si>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</si>
  <si>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</si>
  <si>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</si>
  <si>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</si>
  <si>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</si>
  <si>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</si>
  <si>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</si>
  <si>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</si>
  <si>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</si>
  <si>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</si>
  <si>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</si>
  <si>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</si>
  <si>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</si>
  <si>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</si>
  <si>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</si>
  <si>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</si>
  <si>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</si>
  <si>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</si>
  <si>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</si>
  <si>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</si>
  <si>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</si>
  <si>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</si>
  <si>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</si>
  <si>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</si>
  <si>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</si>
  <si>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</si>
  <si>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</si>
  <si>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</si>
  <si>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</si>
  <si>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</si>
  <si>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</si>
  <si>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</si>
  <si>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</si>
  <si>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</si>
  <si>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</si>
  <si>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</si>
  <si>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</si>
  <si>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</si>
  <si>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</si>
  <si>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</si>
  <si>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</si>
  <si>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</si>
  <si>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</si>
  <si>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</si>
  <si>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</si>
  <si>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</si>
  <si>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</si>
  <si>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</si>
  <si>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</si>
  <si>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</si>
  <si>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</si>
  <si>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</si>
  <si>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</si>
  <si>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</si>
  <si>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</si>
  <si>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</si>
  <si>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</si>
  <si>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</si>
  <si>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</si>
  <si>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</si>
  <si>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</si>
  <si>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</si>
  <si>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</si>
  <si>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</si>
  <si>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</si>
  <si>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</si>
  <si>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</si>
  <si>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</si>
  <si>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</si>
  <si>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</si>
  <si>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</si>
  <si>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</si>
  <si>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</si>
  <si>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</si>
  <si>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</si>
  <si>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</si>
  <si>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</si>
  <si>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</si>
  <si>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</si>
  <si>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</si>
  <si>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</si>
  <si>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</si>
  <si>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</si>
  <si>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</si>
  <si>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</si>
  <si>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</si>
  <si>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</si>
  <si>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</si>
  <si>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</si>
  <si>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</si>
  <si>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</si>
  <si>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</si>
  <si>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</si>
  <si>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</si>
  <si>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</si>
  <si>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</si>
  <si>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</si>
  <si>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</si>
  <si>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</si>
  <si>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</si>
  <si>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</si>
  <si>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</si>
  <si>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</si>
  <si>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</si>
  <si>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</si>
  <si>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</si>
  <si>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</si>
  <si>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</si>
  <si>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</si>
  <si>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</si>
  <si>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</si>
  <si>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</si>
  <si>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</si>
  <si>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</si>
  <si>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</si>
  <si>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</si>
  <si>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</si>
  <si>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</si>
  <si>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</si>
  <si>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</si>
  <si>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</si>
  <si>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</si>
  <si>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</si>
  <si>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</si>
  <si>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</si>
  <si>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</si>
  <si>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</si>
  <si>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</si>
  <si>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</si>
  <si>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</si>
  <si>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</si>
  <si>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</si>
  <si>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</si>
  <si>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</si>
  <si>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</si>
  <si>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</si>
  <si>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</si>
  <si>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</si>
  <si>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</si>
  <si>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</si>
  <si>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</si>
  <si>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</si>
  <si>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</si>
  <si>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</si>
  <si>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</si>
  <si>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</si>
  <si>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</si>
  <si>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</si>
  <si>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</si>
  <si>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</si>
  <si>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</si>
  <si>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</si>
  <si>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</si>
  <si>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</si>
  <si>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</si>
  <si>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</si>
  <si>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</si>
  <si>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</si>
  <si>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</si>
  <si>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</si>
  <si>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</si>
  <si>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</si>
  <si>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</si>
  <si>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</si>
  <si>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</si>
  <si>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</si>
  <si>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</si>
  <si>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</si>
  <si>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</si>
  <si>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</si>
  <si>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</si>
  <si>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</si>
  <si>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</si>
  <si>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</si>
  <si>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</si>
  <si>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</si>
  <si>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</si>
  <si>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</si>
  <si>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</si>
  <si>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</si>
  <si>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</si>
  <si>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</si>
  <si>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</si>
  <si>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</si>
  <si>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</si>
  <si>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</si>
  <si>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</si>
  <si>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</si>
  <si>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</si>
  <si>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</si>
  <si>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</si>
  <si>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</si>
  <si>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</si>
  <si>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</si>
  <si>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</si>
  <si>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</si>
  <si>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</si>
  <si>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</si>
  <si>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</si>
  <si>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</si>
  <si>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</si>
  <si>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</si>
  <si>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</si>
  <si>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</si>
  <si>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</si>
  <si>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</si>
  <si>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</si>
  <si>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</si>
  <si>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</si>
  <si>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</si>
  <si>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</si>
  <si>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</si>
  <si>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</si>
  <si>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</si>
  <si>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</si>
  <si>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</si>
  <si>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</si>
  <si>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</si>
  <si>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</si>
  <si>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</si>
  <si>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</si>
  <si>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</si>
  <si>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</si>
  <si>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</si>
  <si>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</si>
  <si>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</si>
  <si>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</si>
  <si>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</si>
  <si>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</si>
  <si>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</si>
  <si>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</si>
  <si>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</si>
  <si>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</si>
  <si>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</si>
  <si>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</si>
  <si>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</si>
  <si>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</si>
  <si>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</si>
  <si>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</si>
  <si>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</si>
  <si>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</si>
  <si>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</si>
  <si>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</si>
  <si>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</si>
  <si>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</si>
  <si>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</si>
  <si>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</si>
  <si>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</si>
  <si>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</si>
  <si>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</si>
  <si>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</si>
  <si>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</si>
  <si>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</si>
  <si>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</si>
  <si>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</si>
  <si>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</si>
  <si>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</si>
  <si>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</si>
  <si>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</si>
  <si>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</si>
  <si>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</si>
  <si>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</si>
  <si>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</si>
  <si>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</si>
  <si>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</si>
  <si>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</si>
  <si>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</si>
  <si>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</si>
  <si>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</si>
  <si>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</si>
  <si>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</si>
  <si>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</si>
  <si>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</si>
  <si>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</si>
  <si>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</si>
  <si>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</si>
  <si>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</si>
  <si>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</si>
  <si>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</si>
  <si>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</si>
  <si>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</si>
  <si>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</si>
  <si>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</si>
  <si>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</si>
  <si>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</si>
  <si>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</si>
  <si>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</si>
  <si>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</si>
  <si>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</si>
  <si>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</si>
  <si>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</si>
  <si>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</si>
  <si>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</si>
  <si>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</si>
  <si>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</si>
  <si>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</si>
  <si>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</si>
  <si>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</si>
  <si>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</si>
  <si>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</si>
  <si>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</si>
  <si>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</si>
  <si>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</si>
  <si>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</si>
  <si>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</si>
  <si>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</si>
  <si>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</si>
  <si>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</si>
  <si>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</si>
  <si>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</si>
  <si>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</si>
  <si>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</si>
  <si>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</si>
  <si>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</si>
  <si>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</si>
  <si>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</si>
  <si>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</si>
  <si>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</si>
  <si>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</si>
  <si>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</si>
  <si>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</si>
  <si>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</si>
  <si>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</si>
  <si>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</si>
  <si>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</si>
  <si>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</si>
  <si>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</si>
  <si>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</si>
  <si>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</si>
  <si>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</si>
  <si>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</si>
  <si>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</si>
  <si>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</si>
  <si>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</si>
  <si>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</si>
  <si>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</si>
  <si>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</si>
  <si>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</si>
  <si>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</si>
  <si>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</si>
  <si>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</si>
  <si>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</si>
  <si>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</si>
  <si>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</si>
  <si>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</si>
  <si>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</si>
  <si>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</si>
  <si>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</si>
  <si>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</si>
  <si>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</si>
  <si>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</si>
  <si>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</si>
  <si>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</si>
  <si>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</si>
  <si>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</si>
  <si>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</si>
  <si>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</si>
  <si>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</si>
  <si>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</si>
  <si>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</si>
  <si>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</si>
  <si>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</si>
  <si>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</si>
  <si>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</si>
  <si>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</si>
  <si>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</si>
  <si>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</si>
  <si>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</si>
  <si>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</si>
  <si>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</si>
  <si>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</si>
  <si>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</si>
  <si>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</si>
  <si>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</si>
  <si>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</si>
  <si>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</si>
  <si>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</si>
  <si>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</si>
  <si>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</si>
  <si>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</si>
  <si>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</si>
  <si>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</si>
  <si>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</si>
  <si>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</si>
  <si>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</si>
  <si>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</si>
  <si>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</si>
  <si>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</si>
  <si>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</si>
  <si>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</si>
  <si>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</si>
  <si>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</si>
  <si>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</si>
  <si>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</si>
  <si>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</si>
  <si>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</si>
  <si>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</si>
  <si>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</si>
  <si>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</si>
  <si>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</si>
  <si>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</si>
  <si>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</si>
  <si>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</si>
  <si>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</si>
  <si>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</si>
  <si>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</si>
  <si>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</si>
  <si>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</si>
  <si>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</si>
  <si>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</si>
  <si>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</si>
  <si>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</si>
  <si>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</si>
  <si>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</si>
  <si>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</si>
  <si>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</si>
  <si>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</si>
  <si>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</si>
  <si>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</si>
  <si>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</si>
  <si>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</si>
  <si>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</si>
  <si>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</si>
  <si>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</si>
  <si>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</si>
  <si>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</si>
  <si>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</si>
  <si>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</si>
  <si>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</si>
  <si>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</si>
  <si>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</si>
  <si>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</si>
  <si>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</si>
  <si>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</si>
  <si>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</si>
  <si>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</si>
  <si>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</si>
  <si>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</si>
  <si>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</si>
  <si>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</si>
  <si>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</si>
  <si>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</si>
  <si>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</si>
  <si>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</si>
  <si>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</si>
  <si>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</si>
  <si>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</si>
  <si>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</si>
  <si>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</si>
  <si>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</si>
  <si>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</si>
  <si>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</si>
  <si>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</si>
  <si>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</si>
  <si>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</si>
  <si>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</si>
  <si>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</si>
  <si>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</si>
  <si>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</si>
  <si>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</si>
  <si>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</si>
  <si>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</si>
  <si>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</si>
  <si>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</si>
  <si>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</si>
  <si>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</si>
  <si>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</si>
  <si>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</si>
  <si>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</si>
  <si>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</si>
  <si>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</si>
  <si>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</si>
  <si>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</si>
  <si>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</si>
  <si>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</si>
  <si>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</si>
  <si>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</si>
  <si>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</si>
  <si>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</si>
  <si>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</si>
  <si>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</si>
  <si>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</si>
  <si>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</si>
  <si>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</si>
  <si>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</si>
  <si>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</si>
  <si>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</si>
  <si>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</si>
  <si>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</si>
  <si>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</si>
  <si>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</si>
  <si>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</si>
  <si>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</si>
  <si>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</si>
  <si>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</si>
  <si>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</si>
  <si>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</si>
  <si>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</si>
  <si>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</si>
  <si>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</si>
  <si>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</si>
  <si>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</si>
  <si>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</si>
  <si>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</si>
  <si>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</si>
  <si>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</si>
  <si>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</si>
  <si>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</si>
  <si>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</si>
  <si>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</si>
  <si>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</si>
  <si>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</si>
  <si>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</si>
  <si>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</si>
  <si>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</si>
  <si>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</si>
  <si>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</si>
  <si>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</si>
  <si>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</si>
  <si>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</si>
  <si>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</si>
  <si>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</si>
  <si>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</si>
  <si>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</si>
  <si>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</si>
  <si>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</si>
  <si>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</si>
  <si>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</si>
  <si>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</si>
  <si>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</si>
  <si>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</si>
  <si>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</si>
  <si>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</si>
  <si>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</si>
  <si>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</si>
  <si>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</si>
  <si>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</si>
  <si>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</si>
  <si>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</si>
  <si>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</si>
  <si>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</si>
  <si>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</si>
  <si>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</si>
  <si>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</si>
  <si>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</si>
  <si>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</si>
  <si>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</si>
  <si>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</si>
  <si>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</si>
  <si>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</si>
  <si>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</si>
  <si>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</si>
  <si>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</si>
  <si>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</si>
  <si>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</si>
  <si>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</si>
  <si>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</si>
  <si>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</si>
  <si>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</si>
  <si>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</si>
  <si>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</si>
  <si>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</si>
  <si>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</si>
  <si>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</si>
  <si>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</si>
  <si>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</si>
  <si>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</si>
  <si>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</si>
  <si>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</si>
  <si>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</si>
  <si>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</si>
  <si>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</si>
  <si>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</si>
  <si>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</si>
  <si>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</si>
  <si>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</si>
  <si>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</si>
  <si>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</si>
  <si>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</si>
  <si>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</si>
  <si>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</si>
  <si>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</si>
  <si>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</si>
  <si>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</si>
  <si>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</si>
  <si>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</si>
  <si>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</si>
  <si>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</si>
  <si>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</si>
  <si>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</si>
  <si>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</si>
  <si>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</si>
  <si>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</si>
  <si>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</si>
  <si>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</si>
  <si>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</si>
  <si>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</si>
  <si>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</si>
  <si>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</si>
  <si>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</si>
  <si>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</si>
  <si>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</si>
  <si>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</si>
  <si>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</si>
  <si>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</si>
  <si>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</si>
  <si>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</si>
  <si>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</si>
  <si>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</si>
  <si>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</si>
  <si>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</si>
  <si>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</si>
  <si>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</si>
  <si>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</si>
  <si>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</si>
  <si>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</si>
  <si>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</si>
  <si>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</si>
  <si>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</si>
  <si>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</si>
  <si>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</si>
  <si>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</si>
  <si>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</si>
  <si>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</si>
  <si>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</si>
  <si>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</si>
  <si>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</si>
  <si>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</si>
  <si>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</si>
  <si>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</si>
  <si>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</si>
  <si>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</si>
  <si>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</si>
  <si>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</si>
  <si>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</si>
  <si>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</si>
  <si>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</si>
  <si>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</si>
  <si>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</si>
  <si>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</si>
  <si>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</si>
  <si>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</si>
  <si>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</si>
  <si>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</si>
  <si>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</si>
  <si>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</si>
  <si>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</si>
  <si>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</si>
  <si>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</si>
  <si>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</si>
  <si>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</si>
  <si>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</si>
  <si>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</si>
  <si>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</si>
  <si>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</si>
  <si>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</si>
  <si>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</si>
  <si>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</si>
  <si>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</si>
  <si>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</si>
  <si>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</si>
  <si>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</si>
  <si>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</si>
  <si>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</si>
  <si>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</si>
  <si>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</si>
  <si>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</si>
  <si>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</si>
  <si>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</si>
  <si>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</si>
  <si>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</si>
  <si>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</si>
  <si>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</si>
  <si>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</si>
  <si>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</si>
  <si>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</si>
  <si>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</si>
  <si>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</si>
  <si>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</si>
  <si>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</si>
  <si>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</si>
  <si>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</si>
  <si>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</si>
  <si>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</si>
  <si>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</si>
  <si>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</si>
  <si>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</si>
  <si>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</si>
  <si>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</si>
  <si>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</si>
  <si>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</si>
  <si>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</si>
  <si>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</si>
  <si>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</si>
  <si>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</si>
  <si>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</si>
  <si>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</si>
  <si>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</si>
  <si>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</si>
  <si>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</si>
  <si>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</si>
  <si>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</si>
  <si>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</si>
  <si>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</si>
  <si>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</si>
  <si>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</si>
  <si>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</si>
  <si>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</si>
  <si>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</si>
  <si>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</si>
  <si>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</si>
  <si>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</si>
  <si>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</si>
  <si>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</si>
  <si>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</si>
  <si>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</si>
  <si>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</si>
  <si>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</si>
  <si>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</si>
  <si>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</si>
  <si>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</si>
  <si>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</si>
  <si>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</si>
  <si>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</si>
  <si>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</si>
  <si>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</si>
  <si>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</si>
  <si>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</si>
  <si>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</si>
  <si>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</si>
  <si>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</si>
  <si>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</si>
  <si>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</si>
  <si>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</si>
  <si>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</si>
  <si>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</si>
  <si>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</si>
  <si>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</si>
  <si>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</si>
  <si>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</si>
  <si>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</si>
  <si>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</si>
  <si>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</si>
  <si>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</si>
  <si>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</si>
  <si>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</si>
  <si>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</si>
  <si>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</si>
  <si>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</si>
  <si>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</si>
  <si>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</si>
  <si>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</si>
  <si>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</si>
  <si>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</si>
  <si>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</si>
  <si>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</si>
  <si>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</si>
  <si>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</si>
  <si>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</si>
  <si>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</si>
  <si>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</si>
  <si>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</si>
  <si>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</si>
  <si>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</si>
  <si>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</si>
  <si>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</si>
  <si>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</si>
  <si>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</si>
  <si>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</si>
  <si>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</si>
  <si>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</si>
  <si>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</si>
  <si>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</si>
  <si>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</si>
  <si>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</si>
  <si>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</si>
  <si>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</si>
  <si>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</si>
  <si>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</si>
  <si>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</si>
  <si>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</si>
  <si>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</si>
  <si>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</si>
  <si>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</si>
  <si>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</si>
  <si>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</si>
  <si>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</si>
  <si>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</si>
  <si>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</si>
  <si>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</si>
  <si>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</si>
  <si>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</si>
  <si>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</si>
  <si>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</si>
  <si>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</si>
  <si>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</si>
  <si>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</si>
  <si>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</si>
  <si>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</si>
  <si>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</si>
  <si>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</si>
  <si>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</si>
  <si>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</si>
  <si>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</si>
  <si>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</si>
  <si>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</si>
  <si>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</si>
  <si>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</si>
  <si>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</si>
  <si>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</si>
  <si>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</si>
  <si>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</si>
  <si>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</si>
  <si>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</si>
  <si>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</si>
  <si>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</si>
  <si>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</si>
  <si>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</si>
  <si>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</si>
  <si>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</si>
  <si>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</si>
  <si>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</si>
  <si>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</si>
  <si>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</si>
  <si>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</si>
  <si>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</si>
  <si>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</si>
  <si>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</si>
  <si>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</si>
  <si>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</si>
  <si>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</si>
  <si>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</si>
  <si>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</si>
  <si>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</si>
  <si>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</si>
  <si>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</si>
  <si>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</si>
  <si>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</si>
  <si>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</si>
  <si>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</si>
  <si>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</si>
  <si>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</si>
  <si>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</si>
  <si>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</si>
  <si>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</si>
  <si>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</si>
  <si>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</si>
  <si>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</si>
  <si>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</si>
  <si>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</si>
  <si>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</si>
  <si>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</si>
  <si>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</si>
  <si>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</si>
  <si>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</si>
  <si>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</si>
  <si>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</si>
  <si>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</si>
  <si>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</si>
  <si>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</si>
  <si>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</si>
  <si>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</si>
  <si>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</si>
  <si>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</si>
  <si>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</si>
  <si>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</si>
  <si>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</si>
  <si>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</si>
  <si>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</si>
  <si>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</si>
  <si>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</si>
  <si>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</si>
  <si>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</si>
  <si>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</si>
  <si>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</si>
  <si>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</si>
  <si>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</si>
  <si>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</si>
  <si>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</si>
  <si>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</si>
  <si>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</si>
  <si>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</si>
  <si>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</si>
  <si>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</si>
  <si>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</si>
  <si>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</si>
  <si>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</si>
  <si>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</si>
  <si>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</si>
  <si>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</si>
  <si>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</si>
  <si>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</si>
  <si>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</si>
  <si>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</si>
  <si>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</si>
  <si>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</si>
  <si>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</si>
  <si>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</si>
  <si>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</si>
  <si>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</si>
  <si>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</si>
  <si>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</si>
  <si>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</si>
  <si>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</si>
  <si>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</si>
  <si>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</si>
  <si>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</si>
  <si>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</si>
  <si>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</si>
  <si>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</si>
  <si>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</si>
  <si>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</si>
  <si>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</si>
  <si>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</si>
  <si>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</si>
  <si>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</si>
  <si>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</si>
  <si>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</si>
  <si>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</si>
  <si>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</si>
  <si>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</si>
  <si>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</si>
  <si>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</si>
  <si>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</si>
  <si>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</si>
  <si>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</si>
  <si>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</si>
  <si>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</si>
  <si>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</si>
  <si>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</si>
  <si>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</si>
  <si>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</si>
  <si>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</si>
  <si>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</si>
  <si>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</si>
  <si>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</si>
  <si>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</si>
  <si>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</si>
  <si>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</si>
  <si>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</si>
  <si>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</si>
  <si>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</si>
  <si>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</si>
  <si>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</si>
  <si>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</si>
  <si>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</si>
  <si>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</si>
  <si>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</si>
  <si>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</si>
  <si>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</si>
  <si>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</si>
  <si>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</si>
  <si>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</si>
  <si>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</si>
  <si>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</si>
  <si>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</si>
  <si>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</si>
  <si>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</si>
  <si>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</si>
  <si>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</si>
  <si>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</si>
  <si>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</si>
  <si>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</si>
  <si>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</si>
  <si>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</si>
  <si>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</si>
  <si>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</si>
  <si>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</si>
  <si>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</si>
  <si>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</si>
  <si>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</si>
  <si>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</si>
  <si>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</si>
  <si>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</si>
  <si>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</si>
  <si>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</si>
  <si>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</si>
  <si>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</si>
  <si>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</si>
  <si>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</si>
  <si>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</si>
  <si>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</si>
  <si>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</si>
  <si>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</si>
  <si>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</si>
  <si>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</si>
  <si>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</si>
  <si>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</si>
  <si>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</si>
  <si>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</si>
  <si>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</si>
  <si>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</si>
  <si>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</si>
  <si>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</si>
  <si>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</si>
  <si>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</si>
  <si>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</si>
  <si>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</si>
  <si>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</si>
  <si>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</si>
  <si>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</si>
  <si>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</si>
  <si>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</si>
  <si>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</si>
  <si>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</si>
  <si>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</si>
  <si>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</si>
  <si>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</si>
  <si>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</si>
  <si>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</si>
  <si>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</si>
  <si>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</si>
  <si>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</si>
  <si>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</si>
  <si>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</si>
  <si>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</si>
  <si>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</si>
  <si>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</si>
  <si>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</si>
  <si>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</si>
  <si>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</si>
  <si>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</si>
  <si>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</si>
  <si>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</si>
  <si>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</si>
  <si>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</si>
  <si>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</si>
  <si>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</si>
  <si>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</si>
  <si>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</si>
  <si>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</si>
  <si>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</si>
  <si>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</si>
  <si>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</si>
  <si>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</si>
  <si>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</si>
  <si>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</si>
  <si>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</si>
  <si>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</si>
  <si>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</si>
  <si>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</si>
  <si>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</si>
  <si>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</si>
  <si>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</si>
  <si>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</si>
  <si>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</si>
  <si>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</si>
  <si>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</si>
  <si>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</si>
  <si>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</si>
  <si>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</si>
  <si>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</si>
  <si>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</si>
  <si>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</si>
  <si>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</si>
  <si>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</si>
  <si>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</si>
  <si>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</si>
  <si>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</si>
  <si>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</si>
  <si>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</si>
  <si>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</si>
  <si>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</si>
  <si>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</si>
  <si>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</si>
  <si>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</si>
  <si>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</si>
  <si>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</si>
  <si>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</si>
  <si>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</si>
  <si>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</si>
  <si>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</si>
  <si>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</si>
  <si>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</si>
  <si>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</si>
  <si>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</si>
  <si>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</si>
  <si>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</si>
  <si>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</si>
  <si>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</si>
  <si>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</si>
  <si>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</si>
  <si>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</si>
  <si>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</si>
  <si>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</si>
  <si>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</si>
  <si>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</si>
  <si>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</si>
  <si>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</si>
  <si>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</si>
  <si>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</si>
  <si>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</si>
  <si>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</si>
  <si>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</si>
  <si>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</si>
  <si>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</si>
  <si>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</si>
  <si>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</si>
  <si>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</si>
  <si>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</si>
  <si>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</si>
  <si>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</si>
  <si>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</si>
  <si>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</si>
  <si>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</si>
  <si>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</si>
  <si>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</si>
  <si>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</si>
  <si>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</si>
  <si>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</si>
  <si>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</si>
  <si>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</si>
  <si>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</si>
  <si>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</si>
  <si>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</si>
  <si>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</si>
  <si>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</si>
  <si>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</si>
  <si>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</si>
  <si>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</si>
  <si>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</si>
  <si>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</si>
  <si>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</si>
  <si>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</si>
  <si>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</si>
  <si>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</si>
  <si>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</si>
  <si>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</si>
  <si>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</si>
  <si>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</si>
  <si>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</si>
  <si>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</si>
  <si>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</si>
  <si>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</si>
  <si>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</si>
  <si>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</si>
  <si>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</si>
  <si>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</si>
  <si>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</si>
  <si>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</si>
  <si>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</si>
  <si>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</si>
  <si>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</si>
  <si>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</si>
  <si>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</si>
  <si>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</si>
  <si>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</si>
  <si>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</si>
  <si>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</si>
  <si>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</si>
  <si>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</si>
  <si>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</si>
  <si>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</si>
  <si>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</si>
  <si>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</si>
  <si>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</si>
  <si>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</si>
  <si>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</si>
  <si>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</si>
  <si>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</si>
  <si>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</si>
  <si>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</si>
  <si>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</si>
  <si>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</si>
  <si>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</si>
  <si>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</si>
  <si>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</si>
  <si>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</si>
  <si>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</si>
  <si>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</si>
  <si>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</si>
  <si>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</si>
  <si>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</si>
  <si>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</si>
  <si>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</si>
  <si>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</si>
  <si>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</si>
  <si>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</si>
  <si>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</si>
  <si>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</si>
  <si>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</si>
  <si>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</si>
  <si>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</si>
  <si>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</si>
  <si>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</si>
  <si>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</si>
  <si>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</si>
  <si>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</si>
  <si>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</si>
  <si>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</si>
  <si>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</si>
  <si>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</si>
  <si>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</si>
  <si>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</si>
  <si>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</si>
  <si>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</si>
  <si>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</si>
  <si>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</si>
  <si>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</si>
  <si>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</si>
  <si>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</si>
  <si>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</si>
  <si>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</si>
  <si>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</si>
  <si>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</si>
  <si>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</si>
  <si>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</si>
  <si>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</si>
  <si>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</si>
  <si>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</si>
  <si>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</si>
  <si>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</si>
  <si>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</si>
  <si>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</si>
  <si>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</si>
  <si>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</si>
  <si>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</si>
  <si>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</si>
  <si>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</si>
  <si>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</si>
  <si>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</si>
  <si>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</si>
  <si>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</si>
  <si>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</si>
  <si>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</si>
  <si>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</si>
  <si>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</si>
  <si>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</si>
  <si>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</si>
  <si>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</si>
  <si>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</si>
  <si>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</si>
  <si>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</si>
  <si>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</si>
  <si>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</si>
  <si>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</si>
  <si>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</si>
  <si>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</si>
  <si>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</si>
  <si>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</si>
  <si>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</si>
  <si>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</si>
  <si>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</si>
  <si>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</si>
  <si>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</si>
  <si>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</si>
  <si>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</si>
  <si>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</si>
  <si>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</si>
  <si>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</si>
  <si>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</si>
  <si>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</si>
  <si>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</si>
  <si>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</si>
  <si>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</si>
  <si>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</si>
  <si>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</si>
  <si>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</si>
  <si>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</si>
  <si>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</si>
  <si>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</si>
  <si>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</si>
  <si>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</si>
  <si>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</si>
  <si>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</si>
  <si>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</si>
  <si>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</si>
  <si>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</si>
  <si>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</si>
  <si>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</si>
  <si>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</si>
  <si>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</si>
  <si>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</si>
  <si>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</si>
  <si>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</si>
  <si>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</si>
  <si>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</si>
  <si>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</si>
  <si>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</si>
  <si>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</si>
  <si>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</si>
  <si>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</si>
  <si>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</si>
  <si>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</si>
  <si>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</si>
  <si>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</si>
  <si>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</si>
  <si>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</si>
  <si>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</si>
  <si>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</si>
  <si>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</si>
  <si>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</si>
  <si>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</si>
  <si>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</si>
  <si>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</si>
  <si>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</si>
  <si>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</si>
  <si>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</si>
  <si>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</si>
  <si>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</si>
  <si>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</si>
  <si>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</si>
  <si>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</si>
  <si>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</si>
  <si>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</si>
  <si>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</si>
  <si>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</si>
  <si>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</si>
  <si>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</si>
  <si>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</si>
  <si>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</si>
  <si>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</si>
  <si>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</si>
  <si>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</si>
  <si>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</si>
  <si>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</si>
  <si>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</si>
  <si>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</si>
  <si>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</si>
  <si>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</si>
  <si>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</si>
  <si>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</si>
  <si>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</si>
  <si>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</si>
  <si>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</si>
  <si>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</si>
  <si>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</si>
  <si>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</si>
  <si>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</si>
  <si>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</si>
  <si>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</si>
  <si>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</si>
  <si>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</si>
  <si>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</si>
  <si>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</si>
  <si>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</si>
  <si>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</si>
  <si>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</si>
  <si>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</si>
  <si>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</si>
  <si>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</si>
  <si>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</si>
  <si>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</si>
  <si>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</si>
  <si>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</si>
  <si>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</si>
  <si>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</si>
  <si>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</si>
  <si>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</si>
  <si>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</si>
  <si>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</si>
  <si>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</si>
  <si>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</si>
  <si>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</si>
  <si>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</si>
  <si>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</si>
  <si>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</si>
  <si>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</si>
  <si>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</si>
  <si>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</si>
  <si>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</si>
  <si>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</si>
  <si>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</si>
  <si>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</si>
  <si>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</si>
  <si>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</si>
  <si>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</si>
  <si>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</si>
  <si>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</si>
  <si>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</si>
  <si>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</si>
  <si>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</si>
  <si>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</si>
  <si>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</si>
  <si>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</si>
  <si>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</si>
  <si>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</si>
  <si>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</si>
  <si>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</si>
  <si>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</si>
  <si>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</si>
  <si>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</si>
  <si>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</si>
  <si>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</si>
  <si>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</si>
  <si>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</si>
  <si>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</si>
  <si>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</si>
  <si>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</si>
  <si>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</si>
  <si>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</si>
  <si>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</si>
  <si>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</si>
  <si>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</si>
  <si>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</si>
  <si>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</si>
  <si>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</si>
  <si>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</si>
  <si>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</si>
  <si>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</si>
  <si>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</si>
  <si>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</si>
  <si>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</si>
  <si>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</si>
  <si>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</si>
  <si>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</si>
  <si>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</si>
  <si>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</si>
  <si>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</si>
  <si>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</si>
  <si>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</si>
  <si>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</si>
  <si>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</si>
  <si>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</si>
  <si>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</si>
  <si>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</si>
  <si>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</si>
  <si>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</si>
  <si>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</si>
  <si>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</si>
  <si>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</si>
  <si>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</si>
  <si>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</si>
  <si>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</si>
  <si>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</si>
  <si>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</si>
  <si>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</si>
  <si>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</si>
  <si>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</si>
  <si>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</si>
  <si>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</si>
  <si>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</si>
  <si>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</si>
  <si>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</si>
  <si>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</si>
  <si>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</si>
  <si>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</si>
  <si>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</si>
  <si>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</si>
  <si>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</si>
  <si>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</si>
  <si>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</si>
  <si>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</si>
  <si>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</si>
  <si>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</si>
  <si>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</si>
  <si>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</si>
  <si>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</si>
  <si>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</si>
  <si>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</si>
  <si>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</si>
  <si>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</si>
  <si>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</si>
  <si>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</si>
  <si>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</si>
  <si>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</si>
  <si>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</si>
  <si>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</si>
  <si>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</si>
  <si>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</si>
  <si>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</si>
  <si>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</si>
  <si>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</si>
  <si>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</si>
  <si>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</si>
  <si>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</si>
  <si>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</si>
  <si>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</si>
  <si>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</si>
  <si>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</si>
  <si>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</si>
  <si>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</si>
  <si>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</si>
  <si>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</si>
  <si>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</si>
  <si>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</si>
  <si>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</si>
  <si>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</si>
  <si>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</si>
  <si>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</si>
  <si>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</si>
  <si>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</si>
  <si>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</si>
  <si>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</si>
  <si>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</si>
  <si>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</si>
  <si>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</si>
  <si>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</si>
  <si>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</si>
  <si>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</si>
  <si>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Engro 3rd, 7th &amp; 8th Floor</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</si>
  <si>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</si>
  <si>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</si>
  <si>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</si>
  <si>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</si>
  <si>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</si>
  <si>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</si>
  <si>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</si>
  <si>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</si>
  <si>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</si>
  <si>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</si>
  <si>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</si>
  <si>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</si>
  <si>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</si>
  <si>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</si>
  <si>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</si>
  <si>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</si>
  <si>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</si>
  <si>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</si>
  <si>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</si>
  <si>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</si>
  <si>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</si>
  <si>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</si>
  <si>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</si>
  <si>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</si>
  <si>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</si>
  <si>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</si>
  <si>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</si>
  <si>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</si>
  <si>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</si>
  <si>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</si>
  <si>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</si>
  <si>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</si>
  <si>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</si>
  <si>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</si>
  <si>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</si>
  <si>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</si>
  <si>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</si>
  <si>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</si>
  <si>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</si>
  <si>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</si>
  <si>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</si>
  <si>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</si>
  <si>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</si>
  <si>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</si>
  <si>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</si>
  <si>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</si>
  <si>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</si>
  <si>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</si>
  <si>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</si>
  <si>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</si>
  <si>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</si>
  <si>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</si>
  <si>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</si>
  <si>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</si>
  <si>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</si>
  <si>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</si>
  <si>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</si>
  <si>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</si>
  <si>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</si>
  <si>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15128</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</si>
  <si>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</si>
  <si>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</si>
  <si>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</si>
  <si>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</si>
  <si>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</si>
  <si>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</si>
  <si>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</si>
  <si>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</si>
  <si>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</si>
  <si>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</si>
  <si>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</si>
  <si>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</si>
  <si>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</si>
  <si>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</si>
  <si>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</si>
  <si>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</si>
  <si>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</si>
  <si>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</si>
  <si>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</si>
  <si>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</si>
  <si>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</si>
  <si>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</si>
  <si>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</si>
  <si>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</si>
  <si>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</si>
  <si>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</si>
  <si>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</si>
  <si>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</si>
  <si>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</si>
  <si>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</si>
  <si>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</si>
  <si>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</si>
  <si>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</si>
  <si>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</si>
  <si>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</si>
  <si>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</si>
  <si>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</si>
  <si>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</si>
  <si>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</si>
  <si>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</si>
  <si>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</si>
  <si>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</si>
  <si>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</si>
  <si>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</si>
  <si>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</si>
  <si>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</si>
  <si>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</si>
  <si>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</si>
  <si>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</si>
  <si>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</si>
  <si>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</si>
  <si>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</si>
  <si>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</si>
  <si>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</si>
  <si>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</si>
  <si>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</si>
  <si>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</si>
  <si>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</si>
  <si>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</si>
  <si>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</si>
  <si>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</si>
  <si>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</si>
  <si>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</si>
  <si>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</si>
  <si>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</si>
  <si>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</si>
  <si>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</si>
  <si>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</si>
  <si>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</si>
  <si>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</si>
  <si>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</si>
  <si>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</si>
  <si>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</si>
  <si>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</si>
  <si>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</si>
  <si>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</si>
  <si>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</si>
  <si>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</si>
  <si>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</si>
  <si>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</si>
  <si>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</si>
  <si>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</si>
  <si>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</si>
  <si>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</si>
  <si>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</si>
  <si>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</si>
  <si>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</si>
  <si>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</si>
  <si>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</si>
  <si>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</si>
  <si>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</si>
  <si>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</si>
  <si>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</si>
  <si>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</si>
  <si>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</si>
  <si>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</si>
  <si>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</si>
  <si>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</si>
  <si>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</si>
  <si>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</si>
  <si>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</si>
  <si>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</si>
  <si>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</si>
  <si>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</si>
  <si>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</si>
  <si>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</si>
  <si>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</si>
  <si>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</si>
  <si>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</si>
  <si>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</si>
  <si>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</si>
  <si>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</si>
  <si>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</si>
  <si>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</si>
  <si>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</si>
  <si>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</si>
  <si>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</si>
  <si>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</si>
  <si>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</si>
  <si>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purhcased angle 1.5 x 1.5 160 Rft from mughal</t>
  </si>
  <si>
    <t>Offices 2 Printer servicing</t>
  </si>
  <si>
    <t>TO Mughal ehsan ul haq for tomo for mughal iron angle (by Adeel)</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</si>
  <si>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</si>
  <si>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</si>
  <si>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</si>
  <si>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</si>
  <si>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</si>
  <si>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</si>
  <si>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</si>
  <si>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</si>
  <si>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</si>
  <si>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</si>
  <si>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</si>
  <si>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</si>
  <si>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</si>
  <si>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</si>
  <si>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</si>
  <si>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</si>
  <si>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</si>
  <si>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</si>
  <si>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</si>
  <si>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</si>
  <si>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</si>
  <si>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</si>
  <si>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</si>
  <si>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</si>
  <si>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</si>
  <si>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</si>
  <si>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</si>
  <si>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</si>
  <si>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</si>
  <si>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</si>
  <si>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</si>
  <si>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</si>
  <si>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</si>
  <si>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</si>
  <si>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</si>
  <si>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</si>
  <si>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</si>
  <si>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</si>
  <si>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</si>
  <si>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</si>
  <si>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</si>
  <si>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</si>
  <si>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</si>
  <si>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</si>
  <si>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</si>
  <si>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</si>
  <si>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</si>
  <si>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</si>
  <si>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</si>
  <si>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</si>
  <si>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</si>
  <si>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</si>
  <si>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</si>
  <si>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</si>
  <si>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</si>
  <si>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</si>
  <si>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</si>
  <si>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</si>
  <si>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</si>
  <si>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</si>
  <si>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</si>
  <si>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 xml:space="preserve">purchased insulation </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</si>
  <si>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</si>
  <si>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</si>
  <si>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</si>
  <si>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</si>
  <si>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</si>
  <si>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</si>
  <si>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</si>
  <si>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</si>
  <si>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</si>
  <si>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</si>
  <si>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</si>
  <si>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</si>
  <si>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</si>
  <si>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</si>
  <si>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</si>
  <si>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</si>
  <si>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</si>
  <si>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</si>
  <si>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</si>
  <si>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</si>
  <si>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</si>
  <si>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</si>
  <si>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</si>
  <si>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</si>
  <si>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</si>
  <si>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</si>
  <si>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</si>
  <si>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</si>
  <si>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</si>
  <si>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</si>
  <si>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</si>
  <si>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</si>
  <si>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</si>
  <si>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</si>
  <si>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</si>
  <si>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</si>
  <si>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</si>
  <si>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</si>
  <si>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TO Rehan Aslam by BH (Online transfer by Adeel)</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</si>
  <si>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</si>
  <si>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</si>
  <si>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</si>
  <si>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</si>
  <si>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</si>
  <si>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</si>
  <si>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</si>
  <si>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</si>
  <si>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</si>
  <si>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</si>
  <si>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</si>
  <si>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</si>
  <si>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</si>
  <si>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</si>
  <si>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</si>
  <si>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</si>
  <si>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</si>
  <si>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</si>
  <si>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</si>
  <si>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</si>
  <si>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</si>
  <si>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</si>
  <si>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</si>
  <si>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</si>
  <si>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</si>
  <si>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</si>
  <si>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</si>
  <si>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</si>
  <si>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</si>
  <si>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</si>
  <si>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</si>
  <si>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</si>
  <si>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</si>
  <si>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</si>
  <si>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</si>
  <si>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</si>
  <si>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</si>
  <si>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</si>
  <si>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</si>
  <si>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</si>
  <si>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</si>
  <si>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</si>
  <si>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</si>
  <si>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</si>
  <si>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</si>
  <si>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</si>
  <si>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</si>
  <si>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</si>
  <si>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</si>
  <si>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</si>
  <si>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</si>
  <si>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</si>
  <si>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</si>
  <si>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</si>
  <si>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</si>
  <si>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</si>
  <si>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</si>
  <si>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</si>
  <si>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</si>
  <si>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</si>
  <si>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</si>
  <si>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</si>
  <si>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</si>
  <si>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</si>
  <si>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</si>
  <si>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</si>
  <si>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</si>
  <si>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</si>
  <si>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</si>
  <si>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</si>
  <si>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</si>
  <si>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</si>
  <si>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</si>
  <si>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</si>
  <si>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</si>
  <si>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</si>
  <si>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</si>
  <si>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</si>
  <si>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</si>
  <si>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</si>
  <si>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</si>
  <si>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</si>
  <si>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</si>
  <si>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Depositted in BAHL new acc in the name of Pioneer</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</si>
  <si>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</si>
  <si>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</si>
  <si>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</si>
  <si>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</si>
  <si>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</si>
  <si>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</si>
  <si>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</si>
  <si>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</si>
  <si>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</si>
  <si>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</si>
  <si>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</si>
  <si>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</si>
  <si>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</si>
  <si>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</si>
  <si>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</si>
  <si>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</si>
  <si>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</si>
  <si>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</si>
  <si>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</si>
  <si>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</si>
  <si>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</si>
  <si>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</si>
  <si>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</si>
  <si>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</si>
  <si>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</si>
  <si>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</si>
  <si>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</si>
  <si>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</si>
  <si>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</si>
  <si>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</si>
  <si>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</si>
  <si>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</si>
  <si>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</si>
  <si>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</si>
  <si>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</si>
  <si>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</si>
  <si>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Pipe purchased from Ibraheem fittings</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</si>
  <si>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</si>
  <si>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</si>
  <si>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</si>
  <si>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</si>
  <si>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</si>
  <si>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</si>
  <si>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</si>
  <si>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</si>
  <si>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</si>
  <si>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</si>
  <si>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</si>
  <si>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</si>
  <si>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</si>
  <si>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</si>
  <si>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</si>
  <si>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</si>
  <si>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</si>
  <si>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</si>
  <si>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</si>
  <si>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</si>
  <si>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</si>
  <si>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</si>
  <si>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</si>
  <si>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</si>
  <si>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</si>
  <si>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</si>
  <si>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</si>
  <si>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</si>
  <si>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</si>
  <si>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</si>
  <si>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</si>
  <si>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</si>
  <si>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</si>
  <si>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</si>
  <si>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</si>
  <si>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</si>
  <si>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</si>
  <si>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</si>
  <si>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</si>
  <si>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</si>
  <si>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</si>
  <si>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</si>
  <si>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</si>
  <si>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</si>
  <si>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</si>
  <si>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</si>
  <si>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</si>
  <si>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</si>
  <si>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</si>
  <si>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</si>
  <si>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</si>
  <si>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</si>
  <si>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</si>
  <si>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</si>
  <si>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</si>
  <si>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</si>
  <si>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</si>
  <si>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</si>
  <si>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</si>
  <si>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</si>
  <si>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</si>
  <si>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</si>
  <si>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</si>
  <si>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</si>
  <si>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</si>
  <si>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</si>
  <si>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</si>
  <si>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</si>
  <si>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</si>
  <si>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</si>
  <si>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</si>
  <si>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</si>
  <si>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</si>
  <si>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</si>
  <si>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</si>
  <si>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</si>
  <si>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</si>
  <si>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</si>
  <si>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</si>
  <si>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</si>
  <si>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</si>
  <si>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</si>
  <si>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</si>
  <si>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</si>
  <si>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</si>
  <si>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</si>
  <si>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</si>
  <si>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</si>
  <si>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</si>
  <si>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</si>
  <si>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</si>
  <si>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</si>
  <si>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</si>
  <si>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</si>
  <si>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</si>
  <si>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</si>
  <si>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</si>
  <si>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</si>
  <si>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</si>
  <si>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</si>
  <si>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</si>
  <si>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</si>
  <si>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</si>
  <si>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</si>
  <si>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</si>
  <si>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</si>
  <si>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</si>
  <si>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</si>
  <si>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</si>
  <si>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</si>
  <si>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</si>
  <si>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</si>
  <si>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</si>
  <si>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</si>
  <si>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</si>
  <si>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</si>
  <si>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</si>
  <si>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</si>
  <si>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</si>
  <si>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</si>
  <si>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</si>
  <si>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</si>
  <si>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</si>
  <si>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</si>
  <si>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</si>
  <si>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</si>
  <si>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</si>
  <si>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</si>
  <si>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</si>
  <si>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</si>
  <si>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</si>
  <si>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</si>
  <si>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</si>
  <si>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</si>
  <si>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</si>
  <si>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</si>
  <si>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</si>
  <si>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</si>
  <si>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</si>
  <si>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</si>
  <si>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</si>
  <si>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</si>
  <si>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</si>
  <si>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</si>
  <si>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</si>
  <si>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</si>
  <si>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</si>
  <si>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</si>
  <si>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</si>
  <si>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</si>
  <si>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</si>
  <si>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</si>
  <si>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</si>
  <si>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</si>
  <si>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</si>
  <si>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</si>
  <si>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</si>
  <si>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</si>
  <si>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</si>
  <si>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</si>
  <si>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</si>
  <si>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</si>
  <si>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</si>
  <si>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</si>
  <si>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</si>
  <si>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</si>
  <si>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</si>
  <si>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</si>
  <si>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</si>
  <si>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</si>
  <si>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</si>
  <si>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</si>
  <si>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</si>
  <si>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</si>
  <si>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</si>
  <si>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</si>
  <si>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</si>
  <si>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</si>
  <si>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</si>
  <si>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</si>
  <si>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</si>
  <si>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</si>
  <si>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</si>
  <si>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</si>
  <si>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</si>
  <si>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</si>
  <si>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</si>
  <si>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</si>
  <si>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</si>
  <si>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</si>
  <si>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</si>
  <si>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</si>
  <si>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</si>
  <si>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</si>
  <si>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</si>
  <si>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</si>
  <si>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</si>
  <si>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</si>
  <si>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</si>
  <si>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</si>
  <si>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</si>
  <si>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</si>
  <si>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</si>
  <si>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</si>
  <si>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</si>
  <si>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</si>
  <si>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</si>
  <si>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</si>
  <si>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</si>
  <si>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</si>
  <si>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sajid insulator</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</si>
  <si>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</si>
  <si>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</si>
  <si>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</si>
  <si>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</si>
  <si>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</si>
  <si>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</si>
  <si>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</si>
  <si>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</si>
  <si>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</si>
  <si>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</si>
  <si>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</si>
  <si>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</si>
  <si>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</si>
  <si>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</si>
  <si>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</si>
  <si>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</si>
  <si>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</si>
  <si>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</si>
  <si>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</si>
  <si>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</si>
  <si>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</si>
  <si>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</si>
  <si>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</si>
  <si>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</si>
  <si>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</si>
  <si>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</si>
  <si>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</si>
  <si>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</si>
  <si>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</si>
  <si>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</si>
  <si>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</si>
  <si>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O/ M VISA office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</si>
  <si>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</si>
  <si>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</si>
  <si>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</si>
  <si>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</si>
  <si>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</si>
  <si>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</si>
  <si>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</si>
  <si>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</si>
  <si>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</si>
  <si>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</si>
  <si>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</si>
  <si>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</si>
  <si>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</si>
  <si>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</si>
  <si>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</si>
  <si>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</si>
  <si>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</si>
  <si>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</si>
  <si>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</si>
  <si>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</si>
  <si>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</si>
  <si>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</si>
  <si>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</si>
  <si>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</si>
  <si>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</si>
  <si>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</si>
  <si>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</si>
  <si>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</si>
  <si>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</si>
  <si>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</si>
  <si>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</si>
  <si>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</si>
  <si>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</si>
  <si>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</si>
  <si>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</si>
  <si>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</si>
  <si>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</si>
  <si>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</si>
  <si>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</si>
  <si>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</si>
  <si>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</si>
  <si>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</si>
  <si>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</si>
  <si>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</si>
  <si>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</si>
  <si>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</si>
  <si>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</si>
  <si>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</si>
  <si>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</si>
  <si>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</si>
  <si>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</si>
  <si>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</si>
  <si>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</si>
  <si>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</si>
  <si>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</si>
  <si>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</si>
  <si>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</si>
  <si>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</si>
  <si>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</si>
  <si>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</si>
  <si>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</si>
  <si>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</si>
  <si>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</si>
  <si>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</si>
  <si>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</si>
  <si>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</si>
  <si>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</si>
  <si>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</si>
  <si>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</si>
  <si>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</si>
  <si>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</si>
  <si>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</si>
  <si>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</si>
  <si>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</si>
  <si>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</si>
  <si>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</si>
  <si>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</si>
  <si>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</si>
  <si>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</si>
  <si>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</si>
  <si>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</si>
  <si>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</si>
  <si>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</si>
  <si>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</si>
  <si>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</si>
  <si>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</si>
  <si>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</si>
  <si>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</si>
  <si>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</si>
  <si>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</si>
  <si>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</si>
  <si>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</si>
  <si>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</si>
  <si>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</si>
  <si>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</si>
  <si>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</si>
  <si>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</si>
  <si>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</si>
  <si>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</si>
  <si>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</si>
  <si>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</si>
  <si>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</si>
  <si>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</si>
  <si>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</si>
  <si>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</si>
  <si>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</si>
  <si>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</si>
  <si>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</si>
  <si>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</si>
  <si>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</si>
  <si>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</si>
  <si>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</si>
  <si>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</si>
  <si>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</si>
  <si>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</si>
  <si>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</si>
  <si>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Noman ducting</t>
  </si>
  <si>
    <t>Sheet given to Noman ducting by Adeel =amt = 1500,000/-</t>
  </si>
  <si>
    <t>Safe and sounf engineering</t>
  </si>
  <si>
    <t xml:space="preserve">Online by adeel to waqar brothers </t>
  </si>
  <si>
    <t>IT Work Duetche Bank</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</si>
  <si>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</si>
  <si>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</si>
  <si>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</si>
  <si>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</si>
  <si>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</si>
  <si>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</si>
  <si>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Tariq corporation</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</si>
  <si>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</si>
  <si>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</si>
  <si>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</si>
  <si>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</si>
  <si>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</si>
  <si>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</si>
  <si>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</si>
  <si>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</si>
  <si>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</si>
  <si>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</si>
  <si>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</si>
  <si>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</si>
  <si>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</si>
  <si>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</si>
  <si>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</si>
  <si>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</si>
  <si>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</si>
  <si>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</si>
  <si>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</si>
  <si>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</si>
  <si>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</si>
  <si>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</si>
  <si>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</si>
  <si>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</si>
  <si>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</si>
  <si>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</si>
  <si>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</si>
  <si>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</si>
  <si>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</si>
  <si>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</si>
  <si>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</si>
  <si>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</si>
  <si>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</si>
  <si>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</si>
  <si>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</si>
  <si>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</si>
  <si>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</si>
  <si>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</si>
  <si>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</si>
  <si>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</si>
  <si>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</si>
  <si>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</si>
  <si>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</si>
  <si>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</si>
  <si>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</si>
  <si>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</si>
  <si>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</si>
  <si>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</si>
  <si>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</si>
  <si>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</si>
  <si>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</si>
  <si>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</si>
  <si>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</si>
  <si>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</si>
  <si>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</si>
  <si>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</si>
  <si>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</si>
  <si>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</si>
  <si>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Less Supplier Balance</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</si>
  <si>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</si>
  <si>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</si>
  <si>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</si>
  <si>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</si>
  <si>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</si>
  <si>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</si>
  <si>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</si>
  <si>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</si>
  <si>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</si>
  <si>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</si>
  <si>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</si>
  <si>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</si>
  <si>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</si>
  <si>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</si>
  <si>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</si>
  <si>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</si>
  <si>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</si>
  <si>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</si>
  <si>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</si>
  <si>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</si>
  <si>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</si>
  <si>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</si>
  <si>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</si>
  <si>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</si>
  <si>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</si>
  <si>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</si>
  <si>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</si>
  <si>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</si>
  <si>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</si>
  <si>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</si>
  <si>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</si>
  <si>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</si>
  <si>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</si>
  <si>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</si>
  <si>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</si>
  <si>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</si>
  <si>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</si>
  <si>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</si>
  <si>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</si>
  <si>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</si>
  <si>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</si>
  <si>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</si>
  <si>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</si>
  <si>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</si>
  <si>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</si>
  <si>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Online to Secure vision by BH (engro + GSK)</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</si>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</sst>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left"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0" xfId="0" applyFont="1" applyAlignment="1">
      <alignment horizontal="center" vertical="center" wrapText="1"/>
    </xf>
    <xf numFmtId="0" fontId="3" fillId="0" borderId="1"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7" fillId="0" borderId="23"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7" fillId="0" borderId="34"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8" fillId="0" borderId="34" xfId="0" applyFont="1" applyBorder="1" applyAlignment="1">
      <alignment horizontal="right"/>
    </xf>
    <xf numFmtId="0" fontId="8" fillId="0" borderId="1"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12" fillId="10" borderId="1" xfId="0" applyFont="1" applyFill="1" applyBorder="1" applyAlignment="1">
      <alignment vertical="center" wrapText="1"/>
    </xf>
  </cellXfs>
  <cellStyles count="4">
    <cellStyle name="Comma" xfId="1" builtinId="3"/>
    <cellStyle name="Hyperlink" xfId="2" builtinId="8"/>
    <cellStyle name="Normal" xfId="0" builtinId="0"/>
    <cellStyle name="Percent" xfId="3" builtinId="5"/>
  </cellStyles>
  <dxfs count="719">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26-Sep-24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39098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457200</xdr:colOff>
      <xdr:row>27</xdr:row>
      <xdr:rowOff>47625</xdr:rowOff>
    </xdr:from>
    <xdr:to>
      <xdr:col>13</xdr:col>
      <xdr:colOff>115390</xdr:colOff>
      <xdr:row>55</xdr:row>
      <xdr:rowOff>181924</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7600950" y="6924675"/>
          <a:ext cx="7811590" cy="6801799"/>
        </a:xfrm>
        <a:prstGeom prst="rect">
          <a:avLst/>
        </a:prstGeom>
      </xdr:spPr>
    </xdr:pic>
    <xdr:clientData/>
  </xdr:twoCellAnchor>
  <xdr:twoCellAnchor editAs="oneCell">
    <xdr:from>
      <xdr:col>11</xdr:col>
      <xdr:colOff>304800</xdr:colOff>
      <xdr:row>37</xdr:row>
      <xdr:rowOff>180975</xdr:rowOff>
    </xdr:from>
    <xdr:to>
      <xdr:col>14</xdr:col>
      <xdr:colOff>400610</xdr:colOff>
      <xdr:row>44</xdr:row>
      <xdr:rowOff>181208</xdr:rowOff>
    </xdr:to>
    <xdr:pic>
      <xdr:nvPicPr>
        <xdr:cNvPr id="4" name="Picture 3">
          <a:extLst>
            <a:ext uri="{FF2B5EF4-FFF2-40B4-BE49-F238E27FC236}">
              <a16:creationId xmlns:a16="http://schemas.microsoft.com/office/drawing/2014/main" id="{EB8E1FDC-5620-B470-B580-A8152403BAB6}"/>
            </a:ext>
          </a:extLst>
        </xdr:cNvPr>
        <xdr:cNvPicPr>
          <a:picLocks noChangeAspect="1"/>
        </xdr:cNvPicPr>
      </xdr:nvPicPr>
      <xdr:blipFill>
        <a:blip xmlns:r="http://schemas.openxmlformats.org/officeDocument/2006/relationships" r:embed="rId3"/>
        <a:stretch>
          <a:fillRect/>
        </a:stretch>
      </xdr:blipFill>
      <xdr:spPr>
        <a:xfrm>
          <a:off x="12906375" y="9439275"/>
          <a:ext cx="4010585" cy="16671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58.473534490739" createdVersion="5" refreshedVersion="8" minRefreshableVersion="3" recordCount="21103" xr:uid="{00000000-000A-0000-FFFF-FFFF2E000000}">
  <cacheSource type="worksheet">
    <worksheetSource ref="A1:H21916" sheet="Posting"/>
  </cacheSource>
  <cacheFields count="8">
    <cacheField name="Date" numFmtId="0">
      <sharedItems containsNonDate="0" containsDate="1" containsBlank="1" containsMixedTypes="1" minDate="2013-12-15T00:00:00" maxDate="2024-09-22T00:00:00" count="2442">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70">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Various sites"/>
        <s v="Manto DML"/>
        <s v="New Jubilee"/>
        <s v="LAMA Outlet"/>
        <s v="Orient DML"/>
        <s v="Eat On Project"/>
        <s v="O/ M VISA office"/>
        <s v="IT Work Duetche Bank"/>
        <s v="NICVD"/>
        <s v="j outelet" u="1"/>
        <s v="Generation Store" u="1"/>
        <s v="10 Pearl" u="1"/>
        <s v="VISA office" u="1"/>
        <s v="KEENU" u="1"/>
        <s v="3rd floor" u="1"/>
        <s v="Rehmant shipping" u="1"/>
        <s v="Various Site" u="1"/>
        <s v="psychiatry" u="1"/>
        <s v="Phase IV Banglow" u="1"/>
        <s v="new building jameel" u="1"/>
        <s v="food court hydery" u="1"/>
        <s v="o/m nueplex" u="1"/>
        <s v="engro" u="1"/>
        <s v="New Building Jameel baig" u="1"/>
        <s v="new building"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62">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sajid insulator"/>
        <s v="Usman Enterprise"/>
        <s v="Faisan Qazi"/>
        <s v="ISRAR bhai"/>
        <s v="Sauna Heater"/>
        <s v="INGENIOUS ENGINEERING PRODUCTS"/>
        <s v="piping"/>
        <s v="Water proofing"/>
        <s v="Insulation"/>
        <s v="Noman ducting"/>
        <s v="Fahad Afridi SEM"/>
        <s v="Safe and sounf engineering"/>
        <s v="HILTI"/>
        <s v="Ayaz ur Rehman"/>
        <s v="Zahid Jpmc"/>
        <s v="motor"/>
        <s v="Cordination"/>
        <s v="Osama abrar"/>
        <s v="ahsan insulatio" u="1"/>
        <s v="Katyes" u="1"/>
        <s v="Majid insulation" u="1"/>
        <s v="bharmaal international" u="1"/>
        <s v="Porta Islamil" u="1"/>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937"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purhcased angle 1.5 x 1.5 160 Rft from mughal"/>
        <s v="Offices 2 Printer servicing"/>
        <s v="TO Mughal ehsan ul haq for tomo for mughal iron angle (by Adeel)"/>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s v="paid for builty for copper pipes for cargo"/>
        <s v="purchased wire mech by ahsan 50 Rft"/>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To abid for welding lead and other material"/>
        <s v="purchased Coolent"/>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Final payment for Inco Welding plant (given by nadeem bhai)"/>
        <s v="Rehan aunty ufone jazz balance"/>
        <s v="paid to talha for site expenses (recommend by Nadeem)"/>
        <s v="Paid to irfan unit piping drain piping (Given by BH)"/>
        <s v="Water tank and main gutter repairing &amp; water proofing"/>
        <s v="cash paid for 10 pearl for units insulation"/>
        <s v="paid for cargo from karachi to lahore for sprinklers"/>
        <s v="purchased scr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Zahid insulation in BAH 12 floor (online transfer by BH)"/>
        <s v="To Adnan ASPL  in DHL for cordination (Given by bH)"/>
        <s v="TO Fazeel cordination for cordination (Given by bH)"/>
        <s v="Received from Bahria project (cash transfer to Osama Abrar in BAF basement ventilation ssytem)"/>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3">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560.70378541667" createdVersion="5" refreshedVersion="8" minRefreshableVersion="3" recordCount="4401" xr:uid="{00000000-000A-0000-FFFF-FFFF2F000000}">
  <cacheSource type="worksheet">
    <worksheetSource ref="A1:H5786" sheet="Supplier"/>
  </cacheSource>
  <cacheFields count="8">
    <cacheField name="Date" numFmtId="0">
      <sharedItems containsNonDate="0" containsDate="1" containsString="0" containsBlank="1" minDate="2015-11-24T00:00:00" maxDate="2024-09-25T00:00:00" count="1455">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1T00:00:00"/>
        <d v="2024-05-13T00:00:00"/>
        <d v="2024-05-14T00:00:00"/>
        <d v="2024-05-15T00:00:00"/>
        <d v="2024-05-18T00:00:00"/>
        <d v="2024-05-20T00:00:00"/>
        <d v="2024-05-24T00:00:00"/>
        <d v="2024-05-27T00:00:00"/>
        <d v="2024-05-29T00:00:00"/>
        <d v="2024-06-01T00:00:00"/>
        <d v="2024-06-03T00:00:00"/>
        <d v="2024-06-04T00:00:00"/>
        <d v="2024-06-10T00:00:00"/>
        <d v="2024-06-12T00:00:00"/>
        <d v="2024-06-13T00:00:00"/>
        <d v="2024-06-14T00:00:00"/>
        <d v="2024-06-15T00:00:00"/>
        <d v="2024-06-24T00:00:00"/>
        <d v="2024-06-26T00:00:00"/>
        <d v="2024-06-27T00:00:00"/>
        <d v="2024-06-28T00:00:00"/>
        <d v="2024-06-29T00:00:00"/>
        <d v="2024-07-02T00:00:00"/>
        <d v="2024-07-03T00:00:00"/>
        <d v="2024-07-04T00:00:00"/>
        <d v="2024-07-05T00:00:00"/>
        <d v="2024-07-06T00:00:00"/>
        <d v="2024-07-08T00:00:00"/>
        <d v="2024-07-15T00:00:00"/>
        <d v="2024-07-09T00:00:00"/>
        <d v="2024-07-10T00:00:00"/>
        <d v="2024-07-12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1T00:00:00"/>
        <d v="2024-09-12T00:00:00"/>
        <d v="2024-09-14T00:00:00"/>
        <d v="2024-09-16T00:00:00"/>
        <d v="2024-09-18T00:00:00"/>
        <d v="2024-09-19T00:00:00"/>
        <d v="2024-09-20T00:00:00"/>
        <d v="2024-09-23T00:00:00"/>
        <d v="2024-09-24T00:00:00"/>
        <d v="2022-06-07T00:00:00" u="1"/>
        <d v="2024-06-07T00:00:00" u="1"/>
        <d v="2024-06-22T00:00:00" u="1"/>
        <d v="2024-01-11T00:00:00" u="1"/>
        <d v="2024-04-08T00:00:00" u="1"/>
        <d v="2024-04-22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63">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Engro 3rd &amp; 8th Floor"/>
        <s v="BAH 12th Floor"/>
        <s v="GSK DMC"/>
        <s v="burhani mehal"/>
        <s v="CITI Bank"/>
        <s v="Gul Ahmed"/>
        <s v="DHL office"/>
        <s v="J out let DML"/>
        <s v="Karachi parsi club"/>
        <s v="10 Pearl NASTP"/>
        <s v="Manto DML"/>
        <s v="LAMA Outlet"/>
        <s v="Sana safinaz DML"/>
        <s v="Eat On Project"/>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Pioneer steel"/>
        <s v="Habib insulation"/>
        <s v="Usman Pipe"/>
        <s v="Secure vision"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10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64"/>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5"/>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64"/>
    <x v="9537"/>
    <n v="100000"/>
    <m/>
    <n v="-100000"/>
    <x v="111"/>
  </r>
  <r>
    <x v="2154"/>
    <x v="84"/>
    <x v="764"/>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6"/>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7"/>
    <x v="9591"/>
    <n v="164000"/>
    <m/>
    <n v="-164000"/>
    <x v="112"/>
  </r>
  <r>
    <x v="2159"/>
    <x v="81"/>
    <x v="788"/>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89"/>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0"/>
    <x v="9618"/>
    <n v="20000"/>
    <m/>
    <n v="-20000"/>
    <x v="112"/>
  </r>
  <r>
    <x v="2163"/>
    <x v="79"/>
    <x v="474"/>
    <x v="233"/>
    <n v="200"/>
    <m/>
    <n v="-200"/>
    <x v="112"/>
  </r>
  <r>
    <x v="2163"/>
    <x v="97"/>
    <x v="611"/>
    <x v="9307"/>
    <n v="100000"/>
    <m/>
    <n v="-100000"/>
    <x v="112"/>
  </r>
  <r>
    <x v="2163"/>
    <x v="94"/>
    <x v="474"/>
    <x v="233"/>
    <n v="1350"/>
    <m/>
    <n v="-1350"/>
    <x v="112"/>
  </r>
  <r>
    <x v="2163"/>
    <x v="4"/>
    <x v="791"/>
    <x v="233"/>
    <n v="6300"/>
    <m/>
    <n v="-6300"/>
    <x v="112"/>
  </r>
  <r>
    <x v="2163"/>
    <x v="4"/>
    <x v="4"/>
    <x v="9619"/>
    <n v="2000"/>
    <m/>
    <n v="-2000"/>
    <x v="112"/>
  </r>
  <r>
    <x v="2163"/>
    <x v="4"/>
    <x v="792"/>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8"/>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3"/>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4"/>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1"/>
    <x v="233"/>
    <n v="1000"/>
    <m/>
    <n v="-1000"/>
    <x v="112"/>
  </r>
  <r>
    <x v="2170"/>
    <x v="97"/>
    <x v="2"/>
    <x v="9661"/>
    <n v="40000"/>
    <m/>
    <n v="-40000"/>
    <x v="112"/>
  </r>
  <r>
    <x v="2170"/>
    <x v="58"/>
    <x v="278"/>
    <x v="9662"/>
    <n v="149000"/>
    <m/>
    <n v="-149000"/>
    <x v="112"/>
  </r>
  <r>
    <x v="2170"/>
    <x v="98"/>
    <x v="795"/>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6"/>
    <x v="9669"/>
    <n v="2092916"/>
    <m/>
    <n v="-2092916"/>
    <x v="112"/>
  </r>
  <r>
    <x v="2173"/>
    <x v="73"/>
    <x v="797"/>
    <x v="9670"/>
    <n v="195500"/>
    <m/>
    <n v="-195500"/>
    <x v="112"/>
  </r>
  <r>
    <x v="2173"/>
    <x v="73"/>
    <x v="278"/>
    <x v="9671"/>
    <n v="21600"/>
    <m/>
    <n v="-21600"/>
    <x v="112"/>
  </r>
  <r>
    <x v="2173"/>
    <x v="73"/>
    <x v="278"/>
    <x v="9672"/>
    <n v="78500"/>
    <m/>
    <n v="-78500"/>
    <x v="112"/>
  </r>
  <r>
    <x v="2173"/>
    <x v="91"/>
    <x v="212"/>
    <x v="9673"/>
    <n v="200000"/>
    <m/>
    <n v="-200000"/>
    <x v="112"/>
  </r>
  <r>
    <x v="2173"/>
    <x v="98"/>
    <x v="795"/>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8"/>
    <x v="9678"/>
    <n v="100000"/>
    <m/>
    <n v="-100000"/>
    <x v="112"/>
  </r>
  <r>
    <x v="2175"/>
    <x v="94"/>
    <x v="799"/>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0"/>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1"/>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2"/>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0"/>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3"/>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3"/>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4"/>
    <x v="9742"/>
    <n v="50000"/>
    <m/>
    <n v="-50000"/>
    <x v="113"/>
  </r>
  <r>
    <x v="2180"/>
    <x v="91"/>
    <x v="278"/>
    <x v="5324"/>
    <n v="14460"/>
    <m/>
    <n v="-14460"/>
    <x v="113"/>
  </r>
  <r>
    <x v="2180"/>
    <x v="4"/>
    <x v="805"/>
    <x v="9743"/>
    <n v="3000"/>
    <m/>
    <n v="-3000"/>
    <x v="113"/>
  </r>
  <r>
    <x v="2180"/>
    <x v="73"/>
    <x v="474"/>
    <x v="233"/>
    <n v="1200"/>
    <m/>
    <n v="-1200"/>
    <x v="113"/>
  </r>
  <r>
    <x v="2181"/>
    <x v="7"/>
    <x v="27"/>
    <x v="5156"/>
    <n v="865"/>
    <m/>
    <n v="-865"/>
    <x v="113"/>
  </r>
  <r>
    <x v="2181"/>
    <x v="4"/>
    <x v="27"/>
    <x v="5156"/>
    <n v="745"/>
    <m/>
    <n v="-745"/>
    <x v="113"/>
  </r>
  <r>
    <x v="2181"/>
    <x v="4"/>
    <x v="4"/>
    <x v="9660"/>
    <n v="3000"/>
    <m/>
    <n v="-3000"/>
    <x v="113"/>
  </r>
  <r>
    <x v="2181"/>
    <x v="73"/>
    <x v="806"/>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1"/>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7"/>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0"/>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8"/>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09"/>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634"/>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799"/>
    <x v="9808"/>
    <n v="30000"/>
    <m/>
    <n v="-30000"/>
    <x v="113"/>
  </r>
  <r>
    <x v="2194"/>
    <x v="58"/>
    <x v="278"/>
    <x v="9809"/>
    <n v="43500"/>
    <m/>
    <n v="-43500"/>
    <x v="113"/>
  </r>
  <r>
    <x v="2194"/>
    <x v="58"/>
    <x v="810"/>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0"/>
    <x v="8878"/>
    <n v="50000"/>
    <m/>
    <n v="-50000"/>
    <x v="113"/>
  </r>
  <r>
    <x v="2195"/>
    <x v="79"/>
    <x v="811"/>
    <x v="9815"/>
    <n v="75000"/>
    <m/>
    <n v="-75000"/>
    <x v="113"/>
  </r>
  <r>
    <x v="2195"/>
    <x v="106"/>
    <x v="811"/>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0"/>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2"/>
    <x v="9829"/>
    <n v="1000000"/>
    <m/>
    <n v="-1000000"/>
    <x v="113"/>
  </r>
  <r>
    <x v="2200"/>
    <x v="98"/>
    <x v="286"/>
    <x v="9830"/>
    <n v="225000"/>
    <m/>
    <n v="-225000"/>
    <x v="113"/>
  </r>
  <r>
    <x v="2200"/>
    <x v="98"/>
    <x v="804"/>
    <x v="9831"/>
    <n v="35000"/>
    <m/>
    <n v="-35000"/>
    <x v="113"/>
  </r>
  <r>
    <x v="2201"/>
    <x v="52"/>
    <x v="793"/>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3"/>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4"/>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5"/>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5"/>
    <x v="9478"/>
    <n v="250000"/>
    <m/>
    <n v="-250000"/>
    <x v="114"/>
  </r>
  <r>
    <x v="2204"/>
    <x v="4"/>
    <x v="808"/>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6"/>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89"/>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7"/>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0"/>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110"/>
    <x v="634"/>
    <x v="9908"/>
    <n v="400000"/>
    <m/>
    <n v="-400000"/>
    <x v="114"/>
  </r>
  <r>
    <x v="2212"/>
    <x v="98"/>
    <x v="518"/>
    <x v="9909"/>
    <n v="40000"/>
    <m/>
    <n v="-40000"/>
    <x v="114"/>
  </r>
  <r>
    <x v="2212"/>
    <x v="94"/>
    <x v="810"/>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0"/>
    <x v="9917"/>
    <n v="1600"/>
    <m/>
    <n v="-1600"/>
    <x v="114"/>
  </r>
  <r>
    <x v="2215"/>
    <x v="104"/>
    <x v="278"/>
    <x v="9918"/>
    <n v="789650"/>
    <m/>
    <n v="-789650"/>
    <x v="114"/>
  </r>
  <r>
    <x v="2215"/>
    <x v="91"/>
    <x v="818"/>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19"/>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0"/>
    <x v="9948"/>
    <n v="500000"/>
    <m/>
    <n v="-500000"/>
    <x v="114"/>
  </r>
  <r>
    <x v="2220"/>
    <x v="91"/>
    <x v="820"/>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1"/>
    <x v="9955"/>
    <n v="100000"/>
    <m/>
    <n v="-100000"/>
    <x v="114"/>
  </r>
  <r>
    <x v="2204"/>
    <x v="73"/>
    <x v="797"/>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2"/>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1"/>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4"/>
    <x v="97"/>
    <x v="9970"/>
    <m/>
    <n v="1200000"/>
    <n v="1200000"/>
    <x v="114"/>
  </r>
  <r>
    <x v="2212"/>
    <x v="67"/>
    <x v="97"/>
    <x v="9970"/>
    <m/>
    <n v="1500000"/>
    <n v="1500000"/>
    <x v="114"/>
  </r>
  <r>
    <x v="2212"/>
    <x v="67"/>
    <x v="97"/>
    <x v="9963"/>
    <n v="12000"/>
    <m/>
    <n v="-12000"/>
    <x v="114"/>
  </r>
  <r>
    <x v="2212"/>
    <x v="67"/>
    <x v="97"/>
    <x v="9963"/>
    <n v="15000"/>
    <m/>
    <n v="-15000"/>
    <x v="114"/>
  </r>
  <r>
    <x v="2212"/>
    <x v="90"/>
    <x v="97"/>
    <x v="9971"/>
    <m/>
    <n v="2098980"/>
    <n v="2098980"/>
    <x v="114"/>
  </r>
  <r>
    <x v="2212"/>
    <x v="94"/>
    <x v="97"/>
    <x v="9972"/>
    <m/>
    <n v="10000000"/>
    <n v="10000000"/>
    <x v="114"/>
  </r>
  <r>
    <x v="2212"/>
    <x v="94"/>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80"/>
    <n v="1300"/>
    <m/>
    <n v="-1300"/>
    <x v="115"/>
  </r>
  <r>
    <x v="2223"/>
    <x v="84"/>
    <x v="474"/>
    <x v="6006"/>
    <n v="400"/>
    <m/>
    <n v="-400"/>
    <x v="115"/>
  </r>
  <r>
    <x v="2223"/>
    <x v="4"/>
    <x v="4"/>
    <x v="9981"/>
    <n v="1500"/>
    <m/>
    <n v="-1500"/>
    <x v="115"/>
  </r>
  <r>
    <x v="2223"/>
    <x v="94"/>
    <x v="474"/>
    <x v="9982"/>
    <n v="4000"/>
    <m/>
    <n v="-4000"/>
    <x v="115"/>
  </r>
  <r>
    <x v="2223"/>
    <x v="94"/>
    <x v="770"/>
    <x v="9983"/>
    <n v="250000"/>
    <m/>
    <n v="-250000"/>
    <x v="115"/>
  </r>
  <r>
    <x v="2223"/>
    <x v="94"/>
    <x v="812"/>
    <x v="9984"/>
    <n v="500000"/>
    <m/>
    <n v="-500000"/>
    <x v="115"/>
  </r>
  <r>
    <x v="2223"/>
    <x v="73"/>
    <x v="278"/>
    <x v="9985"/>
    <n v="76000"/>
    <m/>
    <n v="-76000"/>
    <x v="115"/>
  </r>
  <r>
    <x v="2223"/>
    <x v="92"/>
    <x v="619"/>
    <x v="9986"/>
    <n v="250000"/>
    <m/>
    <n v="-250000"/>
    <x v="115"/>
  </r>
  <r>
    <x v="2224"/>
    <x v="4"/>
    <x v="4"/>
    <x v="9987"/>
    <n v="800"/>
    <m/>
    <n v="-800"/>
    <x v="115"/>
  </r>
  <r>
    <x v="2224"/>
    <x v="91"/>
    <x v="278"/>
    <x v="9988"/>
    <n v="31000"/>
    <m/>
    <n v="-31000"/>
    <x v="115"/>
  </r>
  <r>
    <x v="2224"/>
    <x v="91"/>
    <x v="278"/>
    <x v="9989"/>
    <n v="35300"/>
    <m/>
    <n v="-35300"/>
    <x v="115"/>
  </r>
  <r>
    <x v="2224"/>
    <x v="4"/>
    <x v="4"/>
    <x v="8114"/>
    <n v="3000"/>
    <m/>
    <n v="-3000"/>
    <x v="115"/>
  </r>
  <r>
    <x v="2224"/>
    <x v="100"/>
    <x v="277"/>
    <x v="9990"/>
    <n v="3500"/>
    <m/>
    <n v="-3500"/>
    <x v="115"/>
  </r>
  <r>
    <x v="2224"/>
    <x v="84"/>
    <x v="277"/>
    <x v="9990"/>
    <n v="3500"/>
    <m/>
    <n v="-3500"/>
    <x v="115"/>
  </r>
  <r>
    <x v="2224"/>
    <x v="80"/>
    <x v="277"/>
    <x v="9990"/>
    <n v="4000"/>
    <m/>
    <n v="-4000"/>
    <x v="115"/>
  </r>
  <r>
    <x v="2224"/>
    <x v="91"/>
    <x v="474"/>
    <x v="233"/>
    <n v="1800"/>
    <m/>
    <n v="-1800"/>
    <x v="115"/>
  </r>
  <r>
    <x v="2224"/>
    <x v="94"/>
    <x v="2"/>
    <x v="9991"/>
    <n v="10120"/>
    <m/>
    <n v="-10120"/>
    <x v="115"/>
  </r>
  <r>
    <x v="2224"/>
    <x v="104"/>
    <x v="278"/>
    <x v="9992"/>
    <n v="20400"/>
    <m/>
    <n v="-20400"/>
    <x v="115"/>
  </r>
  <r>
    <x v="2224"/>
    <x v="98"/>
    <x v="795"/>
    <x v="9993"/>
    <n v="200000"/>
    <m/>
    <n v="-200000"/>
    <x v="115"/>
  </r>
  <r>
    <x v="2225"/>
    <x v="24"/>
    <x v="644"/>
    <x v="9994"/>
    <n v="162620"/>
    <m/>
    <n v="-162620"/>
    <x v="115"/>
  </r>
  <r>
    <x v="2225"/>
    <x v="58"/>
    <x v="644"/>
    <x v="9994"/>
    <n v="74242"/>
    <m/>
    <n v="-74242"/>
    <x v="115"/>
  </r>
  <r>
    <x v="2225"/>
    <x v="79"/>
    <x v="644"/>
    <x v="9994"/>
    <n v="20637"/>
    <m/>
    <n v="-20637"/>
    <x v="115"/>
  </r>
  <r>
    <x v="2225"/>
    <x v="96"/>
    <x v="644"/>
    <x v="9994"/>
    <n v="6768"/>
    <m/>
    <n v="-6768"/>
    <x v="115"/>
  </r>
  <r>
    <x v="2225"/>
    <x v="92"/>
    <x v="644"/>
    <x v="9994"/>
    <n v="25632"/>
    <m/>
    <n v="-25632"/>
    <x v="115"/>
  </r>
  <r>
    <x v="2225"/>
    <x v="107"/>
    <x v="644"/>
    <x v="9994"/>
    <n v="153139"/>
    <m/>
    <n v="-153139"/>
    <x v="115"/>
  </r>
  <r>
    <x v="2225"/>
    <x v="91"/>
    <x v="644"/>
    <x v="9994"/>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5"/>
    <n v="249550"/>
    <m/>
    <n v="-249550"/>
    <x v="115"/>
  </r>
  <r>
    <x v="2226"/>
    <x v="73"/>
    <x v="43"/>
    <x v="9996"/>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7"/>
    <n v="56000"/>
    <m/>
    <n v="-56000"/>
    <x v="115"/>
  </r>
  <r>
    <x v="2228"/>
    <x v="100"/>
    <x v="43"/>
    <x v="8966"/>
    <n v="43500"/>
    <m/>
    <n v="-43500"/>
    <x v="115"/>
  </r>
  <r>
    <x v="2228"/>
    <x v="98"/>
    <x v="43"/>
    <x v="9998"/>
    <n v="215020"/>
    <m/>
    <n v="-215020"/>
    <x v="115"/>
  </r>
  <r>
    <x v="2228"/>
    <x v="65"/>
    <x v="43"/>
    <x v="9999"/>
    <n v="68190"/>
    <m/>
    <n v="-68190"/>
    <x v="115"/>
  </r>
  <r>
    <x v="2228"/>
    <x v="91"/>
    <x v="43"/>
    <x v="10000"/>
    <n v="125300"/>
    <m/>
    <n v="-125300"/>
    <x v="115"/>
  </r>
  <r>
    <x v="2228"/>
    <x v="23"/>
    <x v="43"/>
    <x v="9227"/>
    <n v="148780"/>
    <m/>
    <n v="-148780"/>
    <x v="115"/>
  </r>
  <r>
    <x v="2228"/>
    <x v="22"/>
    <x v="43"/>
    <x v="8535"/>
    <n v="154872.91666666669"/>
    <m/>
    <n v="-154872.91666666669"/>
    <x v="115"/>
  </r>
  <r>
    <x v="2229"/>
    <x v="23"/>
    <x v="43"/>
    <x v="10001"/>
    <n v="1250"/>
    <m/>
    <n v="-1250"/>
    <x v="115"/>
  </r>
  <r>
    <x v="2228"/>
    <x v="91"/>
    <x v="43"/>
    <x v="10002"/>
    <n v="170000"/>
    <m/>
    <n v="-170000"/>
    <x v="115"/>
  </r>
  <r>
    <x v="2229"/>
    <x v="23"/>
    <x v="43"/>
    <x v="10003"/>
    <n v="28000"/>
    <m/>
    <n v="-28000"/>
    <x v="115"/>
  </r>
  <r>
    <x v="2225"/>
    <x v="100"/>
    <x v="278"/>
    <x v="10004"/>
    <n v="19500"/>
    <m/>
    <n v="-19500"/>
    <x v="115"/>
  </r>
  <r>
    <x v="2225"/>
    <x v="91"/>
    <x v="278"/>
    <x v="8336"/>
    <n v="23020"/>
    <m/>
    <n v="-23020"/>
    <x v="115"/>
  </r>
  <r>
    <x v="2225"/>
    <x v="91"/>
    <x v="278"/>
    <x v="7582"/>
    <n v="28695"/>
    <m/>
    <n v="-28695"/>
    <x v="115"/>
  </r>
  <r>
    <x v="2225"/>
    <x v="100"/>
    <x v="278"/>
    <x v="10005"/>
    <n v="660"/>
    <m/>
    <n v="-660"/>
    <x v="115"/>
  </r>
  <r>
    <x v="2225"/>
    <x v="95"/>
    <x v="278"/>
    <x v="8336"/>
    <n v="1200"/>
    <m/>
    <n v="-1200"/>
    <x v="115"/>
  </r>
  <r>
    <x v="2225"/>
    <x v="91"/>
    <x v="278"/>
    <x v="9642"/>
    <n v="4500"/>
    <m/>
    <n v="-4500"/>
    <x v="115"/>
  </r>
  <r>
    <x v="2225"/>
    <x v="91"/>
    <x v="278"/>
    <x v="10006"/>
    <n v="8500"/>
    <m/>
    <n v="-8500"/>
    <x v="115"/>
  </r>
  <r>
    <x v="2225"/>
    <x v="107"/>
    <x v="278"/>
    <x v="2478"/>
    <n v="780"/>
    <m/>
    <n v="-780"/>
    <x v="115"/>
  </r>
  <r>
    <x v="2225"/>
    <x v="100"/>
    <x v="278"/>
    <x v="8338"/>
    <n v="600"/>
    <m/>
    <n v="-600"/>
    <x v="115"/>
  </r>
  <r>
    <x v="2225"/>
    <x v="67"/>
    <x v="278"/>
    <x v="10007"/>
    <n v="3186"/>
    <m/>
    <n v="-3186"/>
    <x v="115"/>
  </r>
  <r>
    <x v="2225"/>
    <x v="4"/>
    <x v="4"/>
    <x v="8114"/>
    <n v="2000"/>
    <m/>
    <n v="-2000"/>
    <x v="115"/>
  </r>
  <r>
    <x v="2225"/>
    <x v="91"/>
    <x v="285"/>
    <x v="7068"/>
    <n v="1000"/>
    <m/>
    <n v="-1000"/>
    <x v="115"/>
  </r>
  <r>
    <x v="2225"/>
    <x v="91"/>
    <x v="278"/>
    <x v="10008"/>
    <n v="500"/>
    <m/>
    <n v="-500"/>
    <x v="115"/>
  </r>
  <r>
    <x v="2225"/>
    <x v="94"/>
    <x v="474"/>
    <x v="233"/>
    <n v="1000"/>
    <m/>
    <n v="-1000"/>
    <x v="115"/>
  </r>
  <r>
    <x v="2225"/>
    <x v="7"/>
    <x v="593"/>
    <x v="10009"/>
    <n v="100000"/>
    <m/>
    <n v="-100000"/>
    <x v="115"/>
  </r>
  <r>
    <x v="2225"/>
    <x v="77"/>
    <x v="278"/>
    <x v="10010"/>
    <n v="19000"/>
    <m/>
    <n v="-19000"/>
    <x v="115"/>
  </r>
  <r>
    <x v="2226"/>
    <x v="4"/>
    <x v="27"/>
    <x v="5156"/>
    <n v="930"/>
    <m/>
    <n v="-930"/>
    <x v="115"/>
  </r>
  <r>
    <x v="2226"/>
    <x v="100"/>
    <x v="474"/>
    <x v="233"/>
    <n v="800"/>
    <m/>
    <n v="-800"/>
    <x v="115"/>
  </r>
  <r>
    <x v="2226"/>
    <x v="91"/>
    <x v="278"/>
    <x v="10011"/>
    <n v="4980"/>
    <m/>
    <n v="-4980"/>
    <x v="115"/>
  </r>
  <r>
    <x v="2226"/>
    <x v="111"/>
    <x v="474"/>
    <x v="233"/>
    <n v="1000"/>
    <m/>
    <n v="-1000"/>
    <x v="115"/>
  </r>
  <r>
    <x v="2226"/>
    <x v="73"/>
    <x v="474"/>
    <x v="233"/>
    <n v="2000"/>
    <m/>
    <n v="-2000"/>
    <x v="115"/>
  </r>
  <r>
    <x v="2226"/>
    <x v="4"/>
    <x v="4"/>
    <x v="7644"/>
    <n v="1000"/>
    <m/>
    <n v="-1000"/>
    <x v="115"/>
  </r>
  <r>
    <x v="2226"/>
    <x v="4"/>
    <x v="4"/>
    <x v="10012"/>
    <n v="800"/>
    <m/>
    <n v="-800"/>
    <x v="115"/>
  </r>
  <r>
    <x v="2226"/>
    <x v="4"/>
    <x v="4"/>
    <x v="8114"/>
    <n v="3000"/>
    <m/>
    <n v="-3000"/>
    <x v="115"/>
  </r>
  <r>
    <x v="2226"/>
    <x v="94"/>
    <x v="548"/>
    <x v="10013"/>
    <n v="200000"/>
    <m/>
    <n v="-200000"/>
    <x v="115"/>
  </r>
  <r>
    <x v="2226"/>
    <x v="111"/>
    <x v="823"/>
    <x v="10014"/>
    <n v="27500"/>
    <m/>
    <n v="-27500"/>
    <x v="115"/>
  </r>
  <r>
    <x v="2226"/>
    <x v="111"/>
    <x v="823"/>
    <x v="10014"/>
    <n v="7000"/>
    <m/>
    <n v="-7000"/>
    <x v="115"/>
  </r>
  <r>
    <x v="2226"/>
    <x v="79"/>
    <x v="748"/>
    <x v="10015"/>
    <n v="100000"/>
    <m/>
    <n v="-100000"/>
    <x v="115"/>
  </r>
  <r>
    <x v="2226"/>
    <x v="95"/>
    <x v="774"/>
    <x v="10016"/>
    <n v="15350"/>
    <m/>
    <n v="-15350"/>
    <x v="115"/>
  </r>
  <r>
    <x v="2226"/>
    <x v="84"/>
    <x v="774"/>
    <x v="10016"/>
    <n v="46500"/>
    <m/>
    <n v="-46500"/>
    <x v="115"/>
  </r>
  <r>
    <x v="2226"/>
    <x v="79"/>
    <x v="774"/>
    <x v="10016"/>
    <n v="80500"/>
    <m/>
    <n v="-80500"/>
    <x v="115"/>
  </r>
  <r>
    <x v="2226"/>
    <x v="94"/>
    <x v="774"/>
    <x v="10016"/>
    <n v="157650"/>
    <m/>
    <n v="-157650"/>
    <x v="115"/>
  </r>
  <r>
    <x v="2227"/>
    <x v="4"/>
    <x v="4"/>
    <x v="8114"/>
    <n v="3000"/>
    <m/>
    <n v="-3000"/>
    <x v="115"/>
  </r>
  <r>
    <x v="2227"/>
    <x v="94"/>
    <x v="742"/>
    <x v="898"/>
    <n v="50000"/>
    <m/>
    <n v="-50000"/>
    <x v="115"/>
  </r>
  <r>
    <x v="2227"/>
    <x v="91"/>
    <x v="278"/>
    <x v="10017"/>
    <n v="23450"/>
    <m/>
    <n v="-23450"/>
    <x v="115"/>
  </r>
  <r>
    <x v="2227"/>
    <x v="1"/>
    <x v="2"/>
    <x v="4693"/>
    <n v="3000"/>
    <m/>
    <n v="-3000"/>
    <x v="115"/>
  </r>
  <r>
    <x v="2227"/>
    <x v="111"/>
    <x v="474"/>
    <x v="233"/>
    <n v="1000"/>
    <m/>
    <n v="-1000"/>
    <x v="115"/>
  </r>
  <r>
    <x v="2227"/>
    <x v="84"/>
    <x v="694"/>
    <x v="233"/>
    <n v="1530"/>
    <m/>
    <n v="-1530"/>
    <x v="115"/>
  </r>
  <r>
    <x v="2227"/>
    <x v="84"/>
    <x v="285"/>
    <x v="7068"/>
    <n v="1000"/>
    <m/>
    <n v="-1000"/>
    <x v="115"/>
  </r>
  <r>
    <x v="2227"/>
    <x v="97"/>
    <x v="824"/>
    <x v="10018"/>
    <n v="15000"/>
    <m/>
    <n v="-15000"/>
    <x v="115"/>
  </r>
  <r>
    <x v="2227"/>
    <x v="73"/>
    <x v="2"/>
    <x v="9883"/>
    <n v="1500"/>
    <m/>
    <n v="-1500"/>
    <x v="115"/>
  </r>
  <r>
    <x v="2227"/>
    <x v="7"/>
    <x v="198"/>
    <x v="10019"/>
    <n v="2450"/>
    <m/>
    <n v="-2450"/>
    <x v="115"/>
  </r>
  <r>
    <x v="2227"/>
    <x v="94"/>
    <x v="474"/>
    <x v="233"/>
    <n v="200"/>
    <m/>
    <n v="-200"/>
    <x v="115"/>
  </r>
  <r>
    <x v="2227"/>
    <x v="92"/>
    <x v="813"/>
    <x v="10020"/>
    <n v="130000"/>
    <m/>
    <n v="-130000"/>
    <x v="115"/>
  </r>
  <r>
    <x v="2227"/>
    <x v="77"/>
    <x v="324"/>
    <x v="10021"/>
    <n v="250000"/>
    <m/>
    <n v="-250000"/>
    <x v="115"/>
  </r>
  <r>
    <x v="2227"/>
    <x v="98"/>
    <x v="518"/>
    <x v="10022"/>
    <n v="65000"/>
    <m/>
    <n v="-65000"/>
    <x v="115"/>
  </r>
  <r>
    <x v="2227"/>
    <x v="23"/>
    <x v="286"/>
    <x v="10023"/>
    <n v="45000"/>
    <m/>
    <n v="-45000"/>
    <x v="115"/>
  </r>
  <r>
    <x v="2227"/>
    <x v="97"/>
    <x v="825"/>
    <x v="10024"/>
    <n v="50000"/>
    <m/>
    <n v="-50000"/>
    <x v="115"/>
  </r>
  <r>
    <x v="2228"/>
    <x v="7"/>
    <x v="27"/>
    <x v="5156"/>
    <n v="865"/>
    <m/>
    <n v="-865"/>
    <x v="115"/>
  </r>
  <r>
    <x v="2228"/>
    <x v="91"/>
    <x v="474"/>
    <x v="10025"/>
    <n v="1500"/>
    <m/>
    <n v="-1500"/>
    <x v="115"/>
  </r>
  <r>
    <x v="2228"/>
    <x v="112"/>
    <x v="772"/>
    <x v="898"/>
    <n v="5000"/>
    <m/>
    <n v="-5000"/>
    <x v="115"/>
  </r>
  <r>
    <x v="2228"/>
    <x v="97"/>
    <x v="278"/>
    <x v="10026"/>
    <n v="17000"/>
    <m/>
    <n v="-17000"/>
    <x v="115"/>
  </r>
  <r>
    <x v="2228"/>
    <x v="97"/>
    <x v="278"/>
    <x v="10027"/>
    <n v="42000"/>
    <m/>
    <n v="-42000"/>
    <x v="115"/>
  </r>
  <r>
    <x v="2228"/>
    <x v="97"/>
    <x v="278"/>
    <x v="10028"/>
    <n v="31000"/>
    <m/>
    <n v="-31000"/>
    <x v="115"/>
  </r>
  <r>
    <x v="2228"/>
    <x v="7"/>
    <x v="25"/>
    <x v="1696"/>
    <n v="1500"/>
    <m/>
    <n v="-1500"/>
    <x v="115"/>
  </r>
  <r>
    <x v="2228"/>
    <x v="97"/>
    <x v="474"/>
    <x v="233"/>
    <n v="900"/>
    <m/>
    <n v="-900"/>
    <x v="115"/>
  </r>
  <r>
    <x v="2228"/>
    <x v="100"/>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7"/>
    <x v="826"/>
    <x v="10034"/>
    <n v="40000"/>
    <m/>
    <n v="-40000"/>
    <x v="115"/>
  </r>
  <r>
    <x v="2228"/>
    <x v="23"/>
    <x v="827"/>
    <x v="10035"/>
    <n v="50000"/>
    <m/>
    <n v="-50000"/>
    <x v="115"/>
  </r>
  <r>
    <x v="2228"/>
    <x v="52"/>
    <x v="793"/>
    <x v="10036"/>
    <n v="400000"/>
    <m/>
    <n v="-400000"/>
    <x v="115"/>
  </r>
  <r>
    <x v="2228"/>
    <x v="98"/>
    <x v="812"/>
    <x v="9984"/>
    <n v="750000"/>
    <m/>
    <n v="-750000"/>
    <x v="115"/>
  </r>
  <r>
    <x v="2228"/>
    <x v="97"/>
    <x v="278"/>
    <x v="10037"/>
    <n v="354000"/>
    <m/>
    <n v="-354000"/>
    <x v="115"/>
  </r>
  <r>
    <x v="2230"/>
    <x v="97"/>
    <x v="786"/>
    <x v="9478"/>
    <n v="530000"/>
    <m/>
    <n v="-530000"/>
    <x v="115"/>
  </r>
  <r>
    <x v="2229"/>
    <x v="23"/>
    <x v="465"/>
    <x v="10038"/>
    <n v="24200"/>
    <m/>
    <n v="-24200"/>
    <x v="115"/>
  </r>
  <r>
    <x v="2229"/>
    <x v="104"/>
    <x v="2"/>
    <x v="10039"/>
    <n v="15000"/>
    <m/>
    <n v="-15000"/>
    <x v="115"/>
  </r>
  <r>
    <x v="2229"/>
    <x v="100"/>
    <x v="285"/>
    <x v="10040"/>
    <n v="15000"/>
    <m/>
    <n v="-15000"/>
    <x v="115"/>
  </r>
  <r>
    <x v="2229"/>
    <x v="94"/>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42"/>
    <n v="21850"/>
    <m/>
    <n v="-21850"/>
    <x v="115"/>
  </r>
  <r>
    <x v="2231"/>
    <x v="94"/>
    <x v="474"/>
    <x v="233"/>
    <n v="1800"/>
    <m/>
    <n v="-1800"/>
    <x v="115"/>
  </r>
  <r>
    <x v="2231"/>
    <x v="94"/>
    <x v="474"/>
    <x v="233"/>
    <n v="800"/>
    <m/>
    <n v="-800"/>
    <x v="115"/>
  </r>
  <r>
    <x v="2231"/>
    <x v="23"/>
    <x v="439"/>
    <x v="10043"/>
    <n v="84500"/>
    <m/>
    <n v="-84500"/>
    <x v="115"/>
  </r>
  <r>
    <x v="2231"/>
    <x v="94"/>
    <x v="729"/>
    <x v="898"/>
    <n v="135900"/>
    <m/>
    <n v="-135900"/>
    <x v="115"/>
  </r>
  <r>
    <x v="2231"/>
    <x v="100"/>
    <x v="278"/>
    <x v="10044"/>
    <n v="57000"/>
    <m/>
    <n v="-57000"/>
    <x v="115"/>
  </r>
  <r>
    <x v="2231"/>
    <x v="94"/>
    <x v="278"/>
    <x v="10045"/>
    <n v="84800"/>
    <m/>
    <n v="-84800"/>
    <x v="115"/>
  </r>
  <r>
    <x v="2231"/>
    <x v="100"/>
    <x v="548"/>
    <x v="10046"/>
    <n v="1500000"/>
    <m/>
    <n v="-1500000"/>
    <x v="115"/>
  </r>
  <r>
    <x v="2232"/>
    <x v="73"/>
    <x v="338"/>
    <x v="8439"/>
    <n v="220000"/>
    <m/>
    <n v="-220000"/>
    <x v="115"/>
  </r>
  <r>
    <x v="2233"/>
    <x v="94"/>
    <x v="809"/>
    <x v="10047"/>
    <n v="238800"/>
    <m/>
    <n v="-238800"/>
    <x v="115"/>
  </r>
  <r>
    <x v="2233"/>
    <x v="4"/>
    <x v="679"/>
    <x v="10048"/>
    <n v="2000"/>
    <m/>
    <n v="-2000"/>
    <x v="115"/>
  </r>
  <r>
    <x v="2233"/>
    <x v="94"/>
    <x v="474"/>
    <x v="233"/>
    <n v="760"/>
    <m/>
    <n v="-760"/>
    <x v="115"/>
  </r>
  <r>
    <x v="2233"/>
    <x v="4"/>
    <x v="4"/>
    <x v="8114"/>
    <n v="3000"/>
    <m/>
    <n v="-3000"/>
    <x v="115"/>
  </r>
  <r>
    <x v="2233"/>
    <x v="91"/>
    <x v="474"/>
    <x v="233"/>
    <n v="900"/>
    <m/>
    <n v="-900"/>
    <x v="115"/>
  </r>
  <r>
    <x v="2233"/>
    <x v="73"/>
    <x v="790"/>
    <x v="898"/>
    <n v="20000"/>
    <m/>
    <n v="-20000"/>
    <x v="115"/>
  </r>
  <r>
    <x v="2233"/>
    <x v="94"/>
    <x v="474"/>
    <x v="233"/>
    <n v="3000"/>
    <m/>
    <n v="-3000"/>
    <x v="115"/>
  </r>
  <r>
    <x v="2233"/>
    <x v="91"/>
    <x v="634"/>
    <x v="8731"/>
    <n v="51350"/>
    <m/>
    <n v="-51350"/>
    <x v="115"/>
  </r>
  <r>
    <x v="2233"/>
    <x v="97"/>
    <x v="278"/>
    <x v="10049"/>
    <n v="70000"/>
    <m/>
    <n v="-70000"/>
    <x v="115"/>
  </r>
  <r>
    <x v="2233"/>
    <x v="92"/>
    <x v="278"/>
    <x v="10050"/>
    <n v="25000"/>
    <m/>
    <n v="-25000"/>
    <x v="115"/>
  </r>
  <r>
    <x v="2234"/>
    <x v="98"/>
    <x v="822"/>
    <x v="10051"/>
    <n v="10000"/>
    <m/>
    <n v="-10000"/>
    <x v="115"/>
  </r>
  <r>
    <x v="2234"/>
    <x v="94"/>
    <x v="278"/>
    <x v="10052"/>
    <n v="1260"/>
    <m/>
    <n v="-1260"/>
    <x v="115"/>
  </r>
  <r>
    <x v="2234"/>
    <x v="94"/>
    <x v="277"/>
    <x v="10053"/>
    <n v="14000"/>
    <m/>
    <n v="-14000"/>
    <x v="115"/>
  </r>
  <r>
    <x v="2234"/>
    <x v="97"/>
    <x v="739"/>
    <x v="10054"/>
    <n v="33000"/>
    <m/>
    <n v="-33000"/>
    <x v="115"/>
  </r>
  <r>
    <x v="2234"/>
    <x v="73"/>
    <x v="278"/>
    <x v="10055"/>
    <n v="1960"/>
    <m/>
    <n v="-1960"/>
    <x v="115"/>
  </r>
  <r>
    <x v="2234"/>
    <x v="94"/>
    <x v="278"/>
    <x v="10056"/>
    <n v="4930"/>
    <m/>
    <n v="-4930"/>
    <x v="115"/>
  </r>
  <r>
    <x v="2234"/>
    <x v="91"/>
    <x v="278"/>
    <x v="10057"/>
    <n v="1500"/>
    <m/>
    <n v="-1500"/>
    <x v="115"/>
  </r>
  <r>
    <x v="2234"/>
    <x v="94"/>
    <x v="2"/>
    <x v="10058"/>
    <n v="6650"/>
    <m/>
    <n v="-6650"/>
    <x v="115"/>
  </r>
  <r>
    <x v="2235"/>
    <x v="91"/>
    <x v="278"/>
    <x v="10059"/>
    <n v="26300"/>
    <m/>
    <n v="-26300"/>
    <x v="115"/>
  </r>
  <r>
    <x v="2235"/>
    <x v="92"/>
    <x v="278"/>
    <x v="10060"/>
    <n v="15000"/>
    <m/>
    <n v="-15000"/>
    <x v="115"/>
  </r>
  <r>
    <x v="2235"/>
    <x v="94"/>
    <x v="278"/>
    <x v="10060"/>
    <n v="15000"/>
    <m/>
    <n v="-15000"/>
    <x v="115"/>
  </r>
  <r>
    <x v="2235"/>
    <x v="91"/>
    <x v="278"/>
    <x v="10060"/>
    <n v="15000"/>
    <m/>
    <n v="-15000"/>
    <x v="115"/>
  </r>
  <r>
    <x v="2235"/>
    <x v="94"/>
    <x v="278"/>
    <x v="10060"/>
    <n v="15000"/>
    <m/>
    <n v="-15000"/>
    <x v="115"/>
  </r>
  <r>
    <x v="2235"/>
    <x v="73"/>
    <x v="696"/>
    <x v="10061"/>
    <n v="600000"/>
    <m/>
    <n v="-600000"/>
    <x v="115"/>
  </r>
  <r>
    <x v="2235"/>
    <x v="94"/>
    <x v="2"/>
    <x v="5397"/>
    <n v="8550"/>
    <m/>
    <n v="-8550"/>
    <x v="115"/>
  </r>
  <r>
    <x v="2235"/>
    <x v="4"/>
    <x v="4"/>
    <x v="8114"/>
    <n v="3000"/>
    <m/>
    <n v="-3000"/>
    <x v="115"/>
  </r>
  <r>
    <x v="2235"/>
    <x v="94"/>
    <x v="278"/>
    <x v="10062"/>
    <n v="19700"/>
    <m/>
    <n v="-19700"/>
    <x v="115"/>
  </r>
  <r>
    <x v="2235"/>
    <x v="61"/>
    <x v="474"/>
    <x v="233"/>
    <n v="500"/>
    <m/>
    <n v="-500"/>
    <x v="115"/>
  </r>
  <r>
    <x v="2235"/>
    <x v="100"/>
    <x v="474"/>
    <x v="10063"/>
    <n v="11000"/>
    <m/>
    <n v="-11000"/>
    <x v="115"/>
  </r>
  <r>
    <x v="2235"/>
    <x v="100"/>
    <x v="474"/>
    <x v="7647"/>
    <n v="2000"/>
    <m/>
    <n v="-2000"/>
    <x v="115"/>
  </r>
  <r>
    <x v="2235"/>
    <x v="98"/>
    <x v="749"/>
    <x v="10064"/>
    <n v="200000"/>
    <m/>
    <n v="-200000"/>
    <x v="115"/>
  </r>
  <r>
    <x v="2235"/>
    <x v="98"/>
    <x v="278"/>
    <x v="10065"/>
    <n v="300000"/>
    <m/>
    <n v="-300000"/>
    <x v="115"/>
  </r>
  <r>
    <x v="2236"/>
    <x v="58"/>
    <x v="772"/>
    <x v="898"/>
    <n v="10000"/>
    <m/>
    <n v="-10000"/>
    <x v="115"/>
  </r>
  <r>
    <x v="2236"/>
    <x v="94"/>
    <x v="285"/>
    <x v="7068"/>
    <n v="1000"/>
    <m/>
    <n v="-1000"/>
    <x v="115"/>
  </r>
  <r>
    <x v="2236"/>
    <x v="98"/>
    <x v="666"/>
    <x v="898"/>
    <n v="35000"/>
    <m/>
    <n v="-35000"/>
    <x v="115"/>
  </r>
  <r>
    <x v="2236"/>
    <x v="73"/>
    <x v="790"/>
    <x v="898"/>
    <n v="20000"/>
    <m/>
    <n v="-20000"/>
    <x v="115"/>
  </r>
  <r>
    <x v="2236"/>
    <x v="100"/>
    <x v="278"/>
    <x v="10066"/>
    <n v="25600"/>
    <m/>
    <n v="-25600"/>
    <x v="115"/>
  </r>
  <r>
    <x v="2236"/>
    <x v="112"/>
    <x v="474"/>
    <x v="898"/>
    <n v="300"/>
    <m/>
    <n v="-300"/>
    <x v="115"/>
  </r>
  <r>
    <x v="2236"/>
    <x v="94"/>
    <x v="278"/>
    <x v="10067"/>
    <n v="10000"/>
    <m/>
    <n v="-10000"/>
    <x v="115"/>
  </r>
  <r>
    <x v="2236"/>
    <x v="112"/>
    <x v="278"/>
    <x v="10068"/>
    <n v="23500"/>
    <m/>
    <n v="-23500"/>
    <x v="115"/>
  </r>
  <r>
    <x v="2236"/>
    <x v="100"/>
    <x v="474"/>
    <x v="7647"/>
    <n v="2000"/>
    <m/>
    <n v="-2000"/>
    <x v="115"/>
  </r>
  <r>
    <x v="2237"/>
    <x v="91"/>
    <x v="278"/>
    <x v="6952"/>
    <n v="25725"/>
    <m/>
    <n v="-25725"/>
    <x v="115"/>
  </r>
  <r>
    <x v="2237"/>
    <x v="4"/>
    <x v="4"/>
    <x v="8114"/>
    <n v="3000"/>
    <m/>
    <n v="-3000"/>
    <x v="115"/>
  </r>
  <r>
    <x v="2237"/>
    <x v="22"/>
    <x v="21"/>
    <x v="10069"/>
    <n v="15000"/>
    <m/>
    <n v="-15000"/>
    <x v="115"/>
  </r>
  <r>
    <x v="2237"/>
    <x v="99"/>
    <x v="219"/>
    <x v="10070"/>
    <n v="5000"/>
    <m/>
    <n v="-5000"/>
    <x v="115"/>
  </r>
  <r>
    <x v="2237"/>
    <x v="100"/>
    <x v="474"/>
    <x v="7647"/>
    <n v="3000"/>
    <m/>
    <n v="-3000"/>
    <x v="115"/>
  </r>
  <r>
    <x v="2237"/>
    <x v="58"/>
    <x v="800"/>
    <x v="10071"/>
    <n v="15000"/>
    <m/>
    <n v="-15000"/>
    <x v="115"/>
  </r>
  <r>
    <x v="2237"/>
    <x v="100"/>
    <x v="716"/>
    <x v="10071"/>
    <n v="120000"/>
    <m/>
    <n v="-120000"/>
    <x v="115"/>
  </r>
  <r>
    <x v="2237"/>
    <x v="23"/>
    <x v="583"/>
    <x v="8439"/>
    <n v="100000"/>
    <m/>
    <n v="-100000"/>
    <x v="115"/>
  </r>
  <r>
    <x v="2237"/>
    <x v="95"/>
    <x v="294"/>
    <x v="8439"/>
    <n v="350000"/>
    <m/>
    <n v="-350000"/>
    <x v="115"/>
  </r>
  <r>
    <x v="2238"/>
    <x v="100"/>
    <x v="278"/>
    <x v="10072"/>
    <n v="35400"/>
    <m/>
    <n v="-35400"/>
    <x v="115"/>
  </r>
  <r>
    <x v="2238"/>
    <x v="104"/>
    <x v="518"/>
    <x v="8845"/>
    <n v="100000"/>
    <m/>
    <n v="-100000"/>
    <x v="115"/>
  </r>
  <r>
    <x v="2238"/>
    <x v="104"/>
    <x v="2"/>
    <x v="10073"/>
    <n v="1000"/>
    <m/>
    <n v="-1000"/>
    <x v="115"/>
  </r>
  <r>
    <x v="2238"/>
    <x v="91"/>
    <x v="2"/>
    <x v="5233"/>
    <n v="7200"/>
    <m/>
    <n v="-7200"/>
    <x v="115"/>
  </r>
  <r>
    <x v="2238"/>
    <x v="4"/>
    <x v="4"/>
    <x v="8114"/>
    <n v="3000"/>
    <m/>
    <n v="-3000"/>
    <x v="115"/>
  </r>
  <r>
    <x v="2238"/>
    <x v="91"/>
    <x v="474"/>
    <x v="10074"/>
    <n v="3700"/>
    <m/>
    <n v="-3700"/>
    <x v="115"/>
  </r>
  <r>
    <x v="2239"/>
    <x v="98"/>
    <x v="442"/>
    <x v="898"/>
    <n v="2000"/>
    <m/>
    <n v="-2000"/>
    <x v="115"/>
  </r>
  <r>
    <x v="2239"/>
    <x v="104"/>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4"/>
    <x v="828"/>
    <x v="9478"/>
    <n v="174000"/>
    <m/>
    <n v="-174000"/>
    <x v="115"/>
  </r>
  <r>
    <x v="2239"/>
    <x v="73"/>
    <x v="278"/>
    <x v="10077"/>
    <n v="30960"/>
    <m/>
    <n v="-30960"/>
    <x v="115"/>
  </r>
  <r>
    <x v="2239"/>
    <x v="73"/>
    <x v="45"/>
    <x v="10078"/>
    <n v="135900"/>
    <m/>
    <n v="-135900"/>
    <x v="115"/>
  </r>
  <r>
    <x v="2239"/>
    <x v="94"/>
    <x v="45"/>
    <x v="10078"/>
    <n v="48390"/>
    <m/>
    <n v="-48390"/>
    <x v="115"/>
  </r>
  <r>
    <x v="2239"/>
    <x v="97"/>
    <x v="45"/>
    <x v="10078"/>
    <n v="90710"/>
    <m/>
    <n v="-90710"/>
    <x v="115"/>
  </r>
  <r>
    <x v="2239"/>
    <x v="112"/>
    <x v="752"/>
    <x v="10079"/>
    <n v="96000"/>
    <m/>
    <n v="-96000"/>
    <x v="115"/>
  </r>
  <r>
    <x v="2239"/>
    <x v="73"/>
    <x v="278"/>
    <x v="10080"/>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4"/>
    <x v="474"/>
    <x v="10082"/>
    <n v="3500"/>
    <m/>
    <n v="-3500"/>
    <x v="115"/>
  </r>
  <r>
    <x v="2240"/>
    <x v="23"/>
    <x v="474"/>
    <x v="233"/>
    <n v="1000"/>
    <m/>
    <n v="-1000"/>
    <x v="115"/>
  </r>
  <r>
    <x v="2240"/>
    <x v="105"/>
    <x v="474"/>
    <x v="233"/>
    <n v="1000"/>
    <m/>
    <n v="-1000"/>
    <x v="115"/>
  </r>
  <r>
    <x v="2240"/>
    <x v="73"/>
    <x v="43"/>
    <x v="10083"/>
    <n v="6000"/>
    <m/>
    <n v="-6000"/>
    <x v="115"/>
  </r>
  <r>
    <x v="2240"/>
    <x v="79"/>
    <x v="742"/>
    <x v="898"/>
    <n v="10000"/>
    <m/>
    <n v="-10000"/>
    <x v="115"/>
  </r>
  <r>
    <x v="2240"/>
    <x v="97"/>
    <x v="756"/>
    <x v="10084"/>
    <n v="151275"/>
    <m/>
    <n v="-151275"/>
    <x v="115"/>
  </r>
  <r>
    <x v="2241"/>
    <x v="67"/>
    <x v="474"/>
    <x v="233"/>
    <n v="300"/>
    <m/>
    <n v="-300"/>
    <x v="115"/>
  </r>
  <r>
    <x v="2241"/>
    <x v="4"/>
    <x v="4"/>
    <x v="8114"/>
    <n v="4000"/>
    <m/>
    <n v="-4000"/>
    <x v="115"/>
  </r>
  <r>
    <x v="2241"/>
    <x v="97"/>
    <x v="474"/>
    <x v="233"/>
    <n v="1000"/>
    <m/>
    <n v="-1000"/>
    <x v="115"/>
  </r>
  <r>
    <x v="2241"/>
    <x v="105"/>
    <x v="829"/>
    <x v="10085"/>
    <n v="50000"/>
    <m/>
    <n v="-50000"/>
    <x v="115"/>
  </r>
  <r>
    <x v="2241"/>
    <x v="91"/>
    <x v="2"/>
    <x v="10086"/>
    <n v="4000"/>
    <m/>
    <n v="-4000"/>
    <x v="115"/>
  </r>
  <r>
    <x v="2241"/>
    <x v="105"/>
    <x v="694"/>
    <x v="7505"/>
    <n v="3150"/>
    <m/>
    <n v="-3150"/>
    <x v="115"/>
  </r>
  <r>
    <x v="2241"/>
    <x v="113"/>
    <x v="694"/>
    <x v="7505"/>
    <n v="3150"/>
    <m/>
    <n v="-3150"/>
    <x v="115"/>
  </r>
  <r>
    <x v="2241"/>
    <x v="98"/>
    <x v="666"/>
    <x v="10087"/>
    <n v="6000"/>
    <m/>
    <n v="-6000"/>
    <x v="115"/>
  </r>
  <r>
    <x v="2241"/>
    <x v="94"/>
    <x v="687"/>
    <x v="10088"/>
    <n v="7850"/>
    <m/>
    <n v="-7850"/>
    <x v="115"/>
  </r>
  <r>
    <x v="2241"/>
    <x v="94"/>
    <x v="474"/>
    <x v="8211"/>
    <n v="300"/>
    <m/>
    <n v="-300"/>
    <x v="115"/>
  </r>
  <r>
    <x v="2241"/>
    <x v="91"/>
    <x v="278"/>
    <x v="10059"/>
    <n v="39450"/>
    <m/>
    <n v="-39450"/>
    <x v="115"/>
  </r>
  <r>
    <x v="2241"/>
    <x v="95"/>
    <x v="278"/>
    <x v="10089"/>
    <n v="50000"/>
    <m/>
    <n v="-50000"/>
    <x v="115"/>
  </r>
  <r>
    <x v="2241"/>
    <x v="113"/>
    <x v="619"/>
    <x v="10090"/>
    <n v="1000000"/>
    <m/>
    <n v="-1000000"/>
    <x v="115"/>
  </r>
  <r>
    <x v="2241"/>
    <x v="73"/>
    <x v="278"/>
    <x v="10091"/>
    <n v="15200"/>
    <m/>
    <n v="-15200"/>
    <x v="115"/>
  </r>
  <r>
    <x v="2241"/>
    <x v="113"/>
    <x v="619"/>
    <x v="10090"/>
    <n v="400000"/>
    <m/>
    <n v="-400000"/>
    <x v="115"/>
  </r>
  <r>
    <x v="2241"/>
    <x v="94"/>
    <x v="417"/>
    <x v="9478"/>
    <n v="450000"/>
    <m/>
    <n v="-450000"/>
    <x v="115"/>
  </r>
  <r>
    <x v="2241"/>
    <x v="113"/>
    <x v="619"/>
    <x v="10092"/>
    <n v="995000"/>
    <m/>
    <n v="-995000"/>
    <x v="115"/>
  </r>
  <r>
    <x v="2242"/>
    <x v="4"/>
    <x v="4"/>
    <x v="8743"/>
    <n v="21215"/>
    <m/>
    <n v="-21215"/>
    <x v="115"/>
  </r>
  <r>
    <x v="2242"/>
    <x v="73"/>
    <x v="806"/>
    <x v="10093"/>
    <n v="35000"/>
    <m/>
    <n v="-35000"/>
    <x v="115"/>
  </r>
  <r>
    <x v="2242"/>
    <x v="109"/>
    <x v="474"/>
    <x v="233"/>
    <n v="1000"/>
    <m/>
    <n v="-1000"/>
    <x v="115"/>
  </r>
  <r>
    <x v="2242"/>
    <x v="109"/>
    <x v="2"/>
    <x v="10094"/>
    <n v="5000"/>
    <m/>
    <n v="-5000"/>
    <x v="115"/>
  </r>
  <r>
    <x v="2242"/>
    <x v="105"/>
    <x v="474"/>
    <x v="898"/>
    <n v="300"/>
    <m/>
    <n v="-300"/>
    <x v="115"/>
  </r>
  <r>
    <x v="2242"/>
    <x v="68"/>
    <x v="474"/>
    <x v="233"/>
    <n v="2000"/>
    <m/>
    <n v="-2000"/>
    <x v="115"/>
  </r>
  <r>
    <x v="2242"/>
    <x v="73"/>
    <x v="474"/>
    <x v="10095"/>
    <n v="1200"/>
    <m/>
    <n v="-1200"/>
    <x v="115"/>
  </r>
  <r>
    <x v="2242"/>
    <x v="100"/>
    <x v="474"/>
    <x v="233"/>
    <n v="600"/>
    <m/>
    <n v="-600"/>
    <x v="115"/>
  </r>
  <r>
    <x v="2242"/>
    <x v="4"/>
    <x v="4"/>
    <x v="8114"/>
    <n v="3000"/>
    <m/>
    <n v="-3000"/>
    <x v="115"/>
  </r>
  <r>
    <x v="2242"/>
    <x v="98"/>
    <x v="812"/>
    <x v="9984"/>
    <n v="20000"/>
    <m/>
    <n v="-20000"/>
    <x v="115"/>
  </r>
  <r>
    <x v="2242"/>
    <x v="37"/>
    <x v="278"/>
    <x v="3649"/>
    <n v="60250"/>
    <m/>
    <n v="-60250"/>
    <x v="115"/>
  </r>
  <r>
    <x v="2242"/>
    <x v="99"/>
    <x v="278"/>
    <x v="3649"/>
    <n v="44030"/>
    <m/>
    <n v="-44030"/>
    <x v="115"/>
  </r>
  <r>
    <x v="2242"/>
    <x v="84"/>
    <x v="89"/>
    <x v="8439"/>
    <n v="200000"/>
    <m/>
    <n v="-200000"/>
    <x v="115"/>
  </r>
  <r>
    <x v="2242"/>
    <x v="105"/>
    <x v="278"/>
    <x v="10096"/>
    <n v="96000"/>
    <m/>
    <n v="-96000"/>
    <x v="115"/>
  </r>
  <r>
    <x v="2242"/>
    <x v="98"/>
    <x v="655"/>
    <x v="10097"/>
    <n v="23000"/>
    <m/>
    <n v="-23000"/>
    <x v="115"/>
  </r>
  <r>
    <x v="2243"/>
    <x v="98"/>
    <x v="278"/>
    <x v="6171"/>
    <n v="54700"/>
    <m/>
    <n v="-54700"/>
    <x v="115"/>
  </r>
  <r>
    <x v="2243"/>
    <x v="98"/>
    <x v="278"/>
    <x v="6171"/>
    <n v="149717"/>
    <m/>
    <n v="-149717"/>
    <x v="115"/>
  </r>
  <r>
    <x v="2243"/>
    <x v="98"/>
    <x v="278"/>
    <x v="6171"/>
    <n v="49879"/>
    <m/>
    <n v="-49879"/>
    <x v="115"/>
  </r>
  <r>
    <x v="2243"/>
    <x v="98"/>
    <x v="278"/>
    <x v="10098"/>
    <n v="71000"/>
    <m/>
    <n v="-71000"/>
    <x v="115"/>
  </r>
  <r>
    <x v="2243"/>
    <x v="98"/>
    <x v="278"/>
    <x v="6171"/>
    <n v="83250"/>
    <m/>
    <n v="-83250"/>
    <x v="115"/>
  </r>
  <r>
    <x v="2243"/>
    <x v="94"/>
    <x v="2"/>
    <x v="8173"/>
    <n v="1300"/>
    <m/>
    <n v="-1300"/>
    <x v="115"/>
  </r>
  <r>
    <x v="2243"/>
    <x v="113"/>
    <x v="465"/>
    <x v="10099"/>
    <n v="5000"/>
    <m/>
    <n v="-5000"/>
    <x v="115"/>
  </r>
  <r>
    <x v="2243"/>
    <x v="58"/>
    <x v="314"/>
    <x v="898"/>
    <n v="3000"/>
    <m/>
    <n v="-3000"/>
    <x v="115"/>
  </r>
  <r>
    <x v="2243"/>
    <x v="113"/>
    <x v="278"/>
    <x v="10100"/>
    <n v="5000"/>
    <m/>
    <n v="-5000"/>
    <x v="115"/>
  </r>
  <r>
    <x v="2243"/>
    <x v="100"/>
    <x v="474"/>
    <x v="233"/>
    <n v="600"/>
    <m/>
    <n v="-600"/>
    <x v="115"/>
  </r>
  <r>
    <x v="2243"/>
    <x v="100"/>
    <x v="285"/>
    <x v="7872"/>
    <n v="300"/>
    <m/>
    <n v="-300"/>
    <x v="115"/>
  </r>
  <r>
    <x v="2243"/>
    <x v="99"/>
    <x v="219"/>
    <x v="10101"/>
    <n v="7000"/>
    <m/>
    <n v="-7000"/>
    <x v="115"/>
  </r>
  <r>
    <x v="2244"/>
    <x v="4"/>
    <x v="830"/>
    <x v="10102"/>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3"/>
    <n v="6700"/>
    <m/>
    <n v="-6700"/>
    <x v="115"/>
  </r>
  <r>
    <x v="2245"/>
    <x v="105"/>
    <x v="285"/>
    <x v="7068"/>
    <n v="1000"/>
    <m/>
    <n v="-1000"/>
    <x v="115"/>
  </r>
  <r>
    <x v="2245"/>
    <x v="7"/>
    <x v="27"/>
    <x v="5198"/>
    <n v="57681"/>
    <m/>
    <n v="-57681"/>
    <x v="115"/>
  </r>
  <r>
    <x v="2245"/>
    <x v="4"/>
    <x v="27"/>
    <x v="5198"/>
    <n v="31010"/>
    <m/>
    <n v="-31010"/>
    <x v="115"/>
  </r>
  <r>
    <x v="2245"/>
    <x v="99"/>
    <x v="285"/>
    <x v="10104"/>
    <n v="5000"/>
    <m/>
    <n v="-5000"/>
    <x v="115"/>
  </r>
  <r>
    <x v="2245"/>
    <x v="73"/>
    <x v="278"/>
    <x v="10105"/>
    <n v="50000"/>
    <m/>
    <n v="-50000"/>
    <x v="115"/>
  </r>
  <r>
    <x v="2246"/>
    <x v="95"/>
    <x v="770"/>
    <x v="10106"/>
    <n v="50000"/>
    <m/>
    <n v="-50000"/>
    <x v="115"/>
  </r>
  <r>
    <x v="2246"/>
    <x v="112"/>
    <x v="278"/>
    <x v="10107"/>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8"/>
    <n v="500000"/>
    <m/>
    <n v="-500000"/>
    <x v="115"/>
  </r>
  <r>
    <x v="2246"/>
    <x v="81"/>
    <x v="831"/>
    <x v="10109"/>
    <n v="370000"/>
    <m/>
    <n v="-370000"/>
    <x v="115"/>
  </r>
  <r>
    <x v="2246"/>
    <x v="92"/>
    <x v="832"/>
    <x v="10110"/>
    <n v="2000000"/>
    <m/>
    <n v="-2000000"/>
    <x v="115"/>
  </r>
  <r>
    <x v="2246"/>
    <x v="73"/>
    <x v="208"/>
    <x v="10111"/>
    <n v="600000"/>
    <m/>
    <n v="-600000"/>
    <x v="115"/>
  </r>
  <r>
    <x v="2246"/>
    <x v="94"/>
    <x v="208"/>
    <x v="10111"/>
    <n v="400000"/>
    <m/>
    <n v="-400000"/>
    <x v="115"/>
  </r>
  <r>
    <x v="2247"/>
    <x v="95"/>
    <x v="474"/>
    <x v="233"/>
    <n v="400"/>
    <m/>
    <n v="-400"/>
    <x v="115"/>
  </r>
  <r>
    <x v="2247"/>
    <x v="58"/>
    <x v="772"/>
    <x v="10112"/>
    <n v="26000"/>
    <m/>
    <n v="-26000"/>
    <x v="115"/>
  </r>
  <r>
    <x v="2247"/>
    <x v="73"/>
    <x v="628"/>
    <x v="10113"/>
    <n v="7000"/>
    <m/>
    <n v="-7000"/>
    <x v="115"/>
  </r>
  <r>
    <x v="2247"/>
    <x v="95"/>
    <x v="474"/>
    <x v="898"/>
    <n v="1100"/>
    <m/>
    <n v="-1100"/>
    <x v="115"/>
  </r>
  <r>
    <x v="2247"/>
    <x v="97"/>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9"/>
    <x v="833"/>
    <x v="10121"/>
    <n v="10000"/>
    <m/>
    <n v="-10000"/>
    <x v="115"/>
  </r>
  <r>
    <x v="2248"/>
    <x v="4"/>
    <x v="4"/>
    <x v="8114"/>
    <n v="5000"/>
    <m/>
    <n v="-5000"/>
    <x v="115"/>
  </r>
  <r>
    <x v="2248"/>
    <x v="107"/>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8"/>
    <x v="758"/>
    <x v="10124"/>
    <n v="25000"/>
    <m/>
    <n v="-25000"/>
    <x v="115"/>
  </r>
  <r>
    <x v="2248"/>
    <x v="113"/>
    <x v="2"/>
    <x v="10125"/>
    <n v="10000"/>
    <m/>
    <n v="-10000"/>
    <x v="115"/>
  </r>
  <r>
    <x v="2248"/>
    <x v="98"/>
    <x v="661"/>
    <x v="10126"/>
    <n v="164500"/>
    <m/>
    <n v="-164500"/>
    <x v="115"/>
  </r>
  <r>
    <x v="2248"/>
    <x v="100"/>
    <x v="2"/>
    <x v="3557"/>
    <n v="4870"/>
    <m/>
    <n v="-4870"/>
    <x v="115"/>
  </r>
  <r>
    <x v="2226"/>
    <x v="80"/>
    <x v="767"/>
    <x v="10127"/>
    <n v="120000"/>
    <m/>
    <n v="-120000"/>
    <x v="115"/>
  </r>
  <r>
    <x v="2226"/>
    <x v="69"/>
    <x v="767"/>
    <x v="10128"/>
    <n v="69932"/>
    <m/>
    <n v="-69932"/>
    <x v="115"/>
  </r>
  <r>
    <x v="2226"/>
    <x v="94"/>
    <x v="592"/>
    <x v="10129"/>
    <n v="900000"/>
    <m/>
    <n v="-900000"/>
    <x v="115"/>
  </r>
  <r>
    <x v="2226"/>
    <x v="94"/>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1"/>
    <x v="248"/>
    <x v="10132"/>
    <n v="10000"/>
    <m/>
    <n v="-10000"/>
    <x v="115"/>
  </r>
  <r>
    <x v="2243"/>
    <x v="104"/>
    <x v="248"/>
    <x v="10132"/>
    <n v="200000"/>
    <m/>
    <n v="-200000"/>
    <x v="115"/>
  </r>
  <r>
    <x v="2246"/>
    <x v="80"/>
    <x v="542"/>
    <x v="10133"/>
    <n v="22000"/>
    <m/>
    <n v="-22000"/>
    <x v="115"/>
  </r>
  <r>
    <x v="2248"/>
    <x v="97"/>
    <x v="742"/>
    <x v="10134"/>
    <n v="150000"/>
    <m/>
    <n v="-150000"/>
    <x v="115"/>
  </r>
  <r>
    <x v="2248"/>
    <x v="23"/>
    <x v="834"/>
    <x v="10135"/>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30"/>
    <x v="22"/>
    <x v="97"/>
    <x v="10136"/>
    <m/>
    <n v="333522"/>
    <n v="333522"/>
    <x v="115"/>
  </r>
  <r>
    <x v="2230"/>
    <x v="22"/>
    <x v="97"/>
    <x v="10137"/>
    <m/>
    <n v="333522"/>
    <n v="333522"/>
    <x v="115"/>
  </r>
  <r>
    <x v="2230"/>
    <x v="22"/>
    <x v="97"/>
    <x v="10138"/>
    <m/>
    <n v="333522"/>
    <n v="333522"/>
    <x v="115"/>
  </r>
  <r>
    <x v="2229"/>
    <x v="84"/>
    <x v="97"/>
    <x v="10139"/>
    <m/>
    <n v="10328660"/>
    <n v="10328660"/>
    <x v="115"/>
  </r>
  <r>
    <x v="2229"/>
    <x v="23"/>
    <x v="97"/>
    <x v="10140"/>
    <m/>
    <n v="359992"/>
    <n v="359992"/>
    <x v="115"/>
  </r>
  <r>
    <x v="2231"/>
    <x v="23"/>
    <x v="97"/>
    <x v="10141"/>
    <m/>
    <n v="93000"/>
    <n v="93000"/>
    <x v="115"/>
  </r>
  <r>
    <x v="2233"/>
    <x v="112"/>
    <x v="97"/>
    <x v="10142"/>
    <m/>
    <n v="200000"/>
    <n v="200000"/>
    <x v="115"/>
  </r>
  <r>
    <x v="2234"/>
    <x v="79"/>
    <x v="97"/>
    <x v="10143"/>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4"/>
    <m/>
    <n v="300000"/>
    <n v="300000"/>
    <x v="115"/>
  </r>
  <r>
    <x v="2241"/>
    <x v="55"/>
    <x v="97"/>
    <x v="10145"/>
    <m/>
    <n v="670318"/>
    <n v="670318"/>
    <x v="115"/>
  </r>
  <r>
    <x v="2241"/>
    <x v="55"/>
    <x v="97"/>
    <x v="9184"/>
    <n v="6700"/>
    <m/>
    <n v="-6700"/>
    <x v="115"/>
  </r>
  <r>
    <x v="2243"/>
    <x v="109"/>
    <x v="97"/>
    <x v="10146"/>
    <m/>
    <n v="1520392"/>
    <n v="1520392"/>
    <x v="115"/>
  </r>
  <r>
    <x v="2246"/>
    <x v="1"/>
    <x v="97"/>
    <x v="10147"/>
    <m/>
    <n v="246087"/>
    <n v="246087"/>
    <x v="115"/>
  </r>
  <r>
    <x v="2246"/>
    <x v="1"/>
    <x v="97"/>
    <x v="10148"/>
    <m/>
    <n v="246087"/>
    <n v="246087"/>
    <x v="115"/>
  </r>
  <r>
    <x v="2246"/>
    <x v="1"/>
    <x v="97"/>
    <x v="10149"/>
    <m/>
    <n v="246087"/>
    <n v="246087"/>
    <x v="115"/>
  </r>
  <r>
    <x v="2246"/>
    <x v="91"/>
    <x v="97"/>
    <x v="10150"/>
    <n v="72145"/>
    <m/>
    <n v="-72145"/>
    <x v="115"/>
  </r>
  <r>
    <x v="2246"/>
    <x v="73"/>
    <x v="97"/>
    <x v="10151"/>
    <m/>
    <n v="1400000"/>
    <n v="1400000"/>
    <x v="115"/>
  </r>
  <r>
    <x v="2246"/>
    <x v="73"/>
    <x v="97"/>
    <x v="10111"/>
    <m/>
    <n v="1000000"/>
    <n v="1000000"/>
    <x v="115"/>
  </r>
  <r>
    <x v="2249"/>
    <x v="114"/>
    <x v="753"/>
    <x v="7886"/>
    <n v="40000"/>
    <m/>
    <n v="-40000"/>
    <x v="116"/>
  </r>
  <r>
    <x v="2249"/>
    <x v="84"/>
    <x v="2"/>
    <x v="10152"/>
    <n v="35000"/>
    <m/>
    <n v="-35000"/>
    <x v="116"/>
  </r>
  <r>
    <x v="2249"/>
    <x v="3"/>
    <x v="467"/>
    <x v="10153"/>
    <n v="14000"/>
    <m/>
    <n v="-14000"/>
    <x v="116"/>
  </r>
  <r>
    <x v="2249"/>
    <x v="99"/>
    <x v="467"/>
    <x v="10153"/>
    <n v="15000"/>
    <m/>
    <n v="-15000"/>
    <x v="116"/>
  </r>
  <r>
    <x v="2249"/>
    <x v="91"/>
    <x v="467"/>
    <x v="10153"/>
    <n v="4000"/>
    <m/>
    <n v="-4000"/>
    <x v="116"/>
  </r>
  <r>
    <x v="2249"/>
    <x v="23"/>
    <x v="518"/>
    <x v="10154"/>
    <n v="50000"/>
    <m/>
    <n v="-50000"/>
    <x v="116"/>
  </r>
  <r>
    <x v="2249"/>
    <x v="23"/>
    <x v="835"/>
    <x v="10155"/>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6"/>
    <n v="50330"/>
    <m/>
    <n v="-50330"/>
    <x v="116"/>
  </r>
  <r>
    <x v="2250"/>
    <x v="99"/>
    <x v="43"/>
    <x v="10157"/>
    <n v="166630"/>
    <m/>
    <n v="-166630"/>
    <x v="116"/>
  </r>
  <r>
    <x v="2250"/>
    <x v="73"/>
    <x v="43"/>
    <x v="10158"/>
    <n v="70770"/>
    <m/>
    <n v="-70770"/>
    <x v="116"/>
  </r>
  <r>
    <x v="2251"/>
    <x v="100"/>
    <x v="43"/>
    <x v="10159"/>
    <n v="174970"/>
    <m/>
    <n v="-174970"/>
    <x v="116"/>
  </r>
  <r>
    <x v="2251"/>
    <x v="1"/>
    <x v="43"/>
    <x v="6874"/>
    <n v="187830"/>
    <m/>
    <n v="-187830"/>
    <x v="116"/>
  </r>
  <r>
    <x v="2251"/>
    <x v="94"/>
    <x v="43"/>
    <x v="10160"/>
    <n v="62710"/>
    <m/>
    <n v="-62710"/>
    <x v="116"/>
  </r>
  <r>
    <x v="2251"/>
    <x v="23"/>
    <x v="43"/>
    <x v="9227"/>
    <n v="137420"/>
    <m/>
    <n v="-137420"/>
    <x v="116"/>
  </r>
  <r>
    <x v="2251"/>
    <x v="22"/>
    <x v="43"/>
    <x v="8535"/>
    <n v="134710"/>
    <m/>
    <n v="-134710"/>
    <x v="116"/>
  </r>
  <r>
    <x v="2251"/>
    <x v="73"/>
    <x v="43"/>
    <x v="7775"/>
    <n v="41820"/>
    <m/>
    <n v="-41820"/>
    <x v="116"/>
  </r>
  <r>
    <x v="2251"/>
    <x v="91"/>
    <x v="43"/>
    <x v="10161"/>
    <n v="52660"/>
    <m/>
    <n v="-52660"/>
    <x v="116"/>
  </r>
  <r>
    <x v="2251"/>
    <x v="99"/>
    <x v="43"/>
    <x v="2354"/>
    <n v="21000"/>
    <m/>
    <n v="-21000"/>
    <x v="116"/>
  </r>
  <r>
    <x v="2251"/>
    <x v="23"/>
    <x v="43"/>
    <x v="4902"/>
    <n v="28000"/>
    <m/>
    <n v="-28000"/>
    <x v="116"/>
  </r>
  <r>
    <x v="2251"/>
    <x v="98"/>
    <x v="43"/>
    <x v="10162"/>
    <n v="108860"/>
    <m/>
    <n v="-108860"/>
    <x v="116"/>
  </r>
  <r>
    <x v="2252"/>
    <x v="91"/>
    <x v="43"/>
    <x v="9522"/>
    <n v="663140"/>
    <m/>
    <n v="-663140"/>
    <x v="116"/>
  </r>
  <r>
    <x v="2253"/>
    <x v="73"/>
    <x v="43"/>
    <x v="5437"/>
    <n v="51600"/>
    <m/>
    <n v="-51600"/>
    <x v="116"/>
  </r>
  <r>
    <x v="2254"/>
    <x v="104"/>
    <x v="43"/>
    <x v="10163"/>
    <n v="58050"/>
    <m/>
    <n v="-58050"/>
    <x v="116"/>
  </r>
  <r>
    <x v="2253"/>
    <x v="100"/>
    <x v="43"/>
    <x v="10164"/>
    <n v="70000"/>
    <m/>
    <n v="-70000"/>
    <x v="116"/>
  </r>
  <r>
    <x v="2255"/>
    <x v="91"/>
    <x v="43"/>
    <x v="10165"/>
    <n v="61350"/>
    <m/>
    <n v="-61350"/>
    <x v="116"/>
  </r>
  <r>
    <x v="2255"/>
    <x v="91"/>
    <x v="43"/>
    <x v="10166"/>
    <n v="27100"/>
    <m/>
    <n v="-27100"/>
    <x v="116"/>
  </r>
  <r>
    <x v="2256"/>
    <x v="23"/>
    <x v="43"/>
    <x v="10167"/>
    <n v="20000"/>
    <m/>
    <n v="-20000"/>
    <x v="116"/>
  </r>
  <r>
    <x v="2257"/>
    <x v="73"/>
    <x v="43"/>
    <x v="10168"/>
    <n v="18500"/>
    <m/>
    <n v="-18500"/>
    <x v="116"/>
  </r>
  <r>
    <x v="2249"/>
    <x v="73"/>
    <x v="2"/>
    <x v="10169"/>
    <n v="1500"/>
    <m/>
    <n v="-1500"/>
    <x v="116"/>
  </r>
  <r>
    <x v="2249"/>
    <x v="4"/>
    <x v="305"/>
    <x v="6607"/>
    <n v="2000"/>
    <m/>
    <n v="-2000"/>
    <x v="116"/>
  </r>
  <r>
    <x v="2249"/>
    <x v="4"/>
    <x v="4"/>
    <x v="8114"/>
    <n v="2000"/>
    <m/>
    <n v="-2000"/>
    <x v="116"/>
  </r>
  <r>
    <x v="2249"/>
    <x v="95"/>
    <x v="278"/>
    <x v="10089"/>
    <n v="50000"/>
    <m/>
    <n v="-50000"/>
    <x v="116"/>
  </r>
  <r>
    <x v="2249"/>
    <x v="97"/>
    <x v="2"/>
    <x v="10170"/>
    <n v="200000"/>
    <m/>
    <n v="-200000"/>
    <x v="116"/>
  </r>
  <r>
    <x v="2258"/>
    <x v="4"/>
    <x v="2"/>
    <x v="10171"/>
    <n v="40000"/>
    <m/>
    <n v="-40000"/>
    <x v="116"/>
  </r>
  <r>
    <x v="2250"/>
    <x v="1"/>
    <x v="406"/>
    <x v="10172"/>
    <n v="50000"/>
    <m/>
    <n v="-50000"/>
    <x v="116"/>
  </r>
  <r>
    <x v="2250"/>
    <x v="91"/>
    <x v="474"/>
    <x v="233"/>
    <n v="1000"/>
    <m/>
    <n v="-1000"/>
    <x v="116"/>
  </r>
  <r>
    <x v="2250"/>
    <x v="91"/>
    <x v="824"/>
    <x v="10087"/>
    <n v="37000"/>
    <m/>
    <n v="-37000"/>
    <x v="116"/>
  </r>
  <r>
    <x v="2250"/>
    <x v="4"/>
    <x v="4"/>
    <x v="8114"/>
    <n v="5000"/>
    <m/>
    <n v="-5000"/>
    <x v="116"/>
  </r>
  <r>
    <x v="2250"/>
    <x v="97"/>
    <x v="2"/>
    <x v="10173"/>
    <n v="35000"/>
    <m/>
    <n v="-35000"/>
    <x v="116"/>
  </r>
  <r>
    <x v="2251"/>
    <x v="1"/>
    <x v="2"/>
    <x v="5495"/>
    <n v="3000"/>
    <m/>
    <n v="-3000"/>
    <x v="116"/>
  </r>
  <r>
    <x v="2251"/>
    <x v="1"/>
    <x v="2"/>
    <x v="10174"/>
    <n v="2000"/>
    <m/>
    <n v="-2000"/>
    <x v="116"/>
  </r>
  <r>
    <x v="2251"/>
    <x v="4"/>
    <x v="4"/>
    <x v="8114"/>
    <n v="3000"/>
    <m/>
    <n v="-3000"/>
    <x v="116"/>
  </r>
  <r>
    <x v="2251"/>
    <x v="70"/>
    <x v="836"/>
    <x v="10175"/>
    <n v="37000"/>
    <m/>
    <n v="-37000"/>
    <x v="116"/>
  </r>
  <r>
    <x v="2251"/>
    <x v="23"/>
    <x v="285"/>
    <x v="10176"/>
    <n v="500"/>
    <m/>
    <n v="-500"/>
    <x v="116"/>
  </r>
  <r>
    <x v="2251"/>
    <x v="79"/>
    <x v="324"/>
    <x v="10177"/>
    <n v="250000"/>
    <m/>
    <n v="-250000"/>
    <x v="116"/>
  </r>
  <r>
    <x v="2251"/>
    <x v="113"/>
    <x v="324"/>
    <x v="10177"/>
    <n v="250000"/>
    <m/>
    <n v="-250000"/>
    <x v="116"/>
  </r>
  <r>
    <x v="2251"/>
    <x v="80"/>
    <x v="837"/>
    <x v="9478"/>
    <n v="132500"/>
    <m/>
    <n v="-132500"/>
    <x v="116"/>
  </r>
  <r>
    <x v="2251"/>
    <x v="73"/>
    <x v="2"/>
    <x v="7883"/>
    <n v="15540"/>
    <m/>
    <n v="-15540"/>
    <x v="116"/>
  </r>
  <r>
    <x v="2252"/>
    <x v="7"/>
    <x v="198"/>
    <x v="7694"/>
    <n v="2500"/>
    <m/>
    <n v="-2500"/>
    <x v="116"/>
  </r>
  <r>
    <x v="2252"/>
    <x v="80"/>
    <x v="277"/>
    <x v="10178"/>
    <n v="5000"/>
    <m/>
    <n v="-5000"/>
    <x v="116"/>
  </r>
  <r>
    <x v="2252"/>
    <x v="100"/>
    <x v="277"/>
    <x v="10178"/>
    <n v="3000"/>
    <m/>
    <n v="-3000"/>
    <x v="116"/>
  </r>
  <r>
    <x v="2252"/>
    <x v="52"/>
    <x v="277"/>
    <x v="10178"/>
    <n v="4000"/>
    <m/>
    <n v="-4000"/>
    <x v="116"/>
  </r>
  <r>
    <x v="2252"/>
    <x v="113"/>
    <x v="277"/>
    <x v="10178"/>
    <n v="3000"/>
    <m/>
    <n v="-3000"/>
    <x v="116"/>
  </r>
  <r>
    <x v="2252"/>
    <x v="3"/>
    <x v="680"/>
    <x v="10179"/>
    <n v="3800"/>
    <m/>
    <n v="-3800"/>
    <x v="116"/>
  </r>
  <r>
    <x v="2252"/>
    <x v="79"/>
    <x v="474"/>
    <x v="233"/>
    <n v="1300"/>
    <m/>
    <n v="-1300"/>
    <x v="116"/>
  </r>
  <r>
    <x v="2253"/>
    <x v="91"/>
    <x v="434"/>
    <x v="10180"/>
    <n v="9180"/>
    <m/>
    <n v="-9180"/>
    <x v="116"/>
  </r>
  <r>
    <x v="2253"/>
    <x v="113"/>
    <x v="465"/>
    <x v="9586"/>
    <n v="5000"/>
    <m/>
    <n v="-5000"/>
    <x v="116"/>
  </r>
  <r>
    <x v="2254"/>
    <x v="104"/>
    <x v="474"/>
    <x v="233"/>
    <n v="1500"/>
    <m/>
    <n v="-1500"/>
    <x v="116"/>
  </r>
  <r>
    <x v="2254"/>
    <x v="113"/>
    <x v="2"/>
    <x v="10181"/>
    <n v="3000"/>
    <m/>
    <n v="-3000"/>
    <x v="116"/>
  </r>
  <r>
    <x v="2254"/>
    <x v="4"/>
    <x v="4"/>
    <x v="8114"/>
    <n v="2000"/>
    <m/>
    <n v="-2000"/>
    <x v="116"/>
  </r>
  <r>
    <x v="2254"/>
    <x v="94"/>
    <x v="474"/>
    <x v="233"/>
    <n v="3000"/>
    <m/>
    <n v="-3000"/>
    <x v="116"/>
  </r>
  <r>
    <x v="2254"/>
    <x v="115"/>
    <x v="465"/>
    <x v="233"/>
    <n v="10000"/>
    <m/>
    <n v="-10000"/>
    <x v="116"/>
  </r>
  <r>
    <x v="2255"/>
    <x v="4"/>
    <x v="4"/>
    <x v="8114"/>
    <n v="2000"/>
    <m/>
    <n v="-2000"/>
    <x v="116"/>
  </r>
  <r>
    <x v="2255"/>
    <x v="91"/>
    <x v="838"/>
    <x v="10182"/>
    <n v="5000"/>
    <m/>
    <n v="-5000"/>
    <x v="116"/>
  </r>
  <r>
    <x v="2255"/>
    <x v="4"/>
    <x v="434"/>
    <x v="233"/>
    <n v="2750"/>
    <m/>
    <n v="-2750"/>
    <x v="116"/>
  </r>
  <r>
    <x v="2254"/>
    <x v="4"/>
    <x v="373"/>
    <x v="8439"/>
    <n v="250000"/>
    <m/>
    <n v="-250000"/>
    <x v="116"/>
  </r>
  <r>
    <x v="2255"/>
    <x v="73"/>
    <x v="278"/>
    <x v="10183"/>
    <n v="83000"/>
    <m/>
    <n v="-83000"/>
    <x v="116"/>
  </r>
  <r>
    <x v="2256"/>
    <x v="4"/>
    <x v="4"/>
    <x v="8114"/>
    <n v="3500"/>
    <m/>
    <n v="-3500"/>
    <x v="116"/>
  </r>
  <r>
    <x v="2256"/>
    <x v="81"/>
    <x v="742"/>
    <x v="898"/>
    <n v="10000"/>
    <m/>
    <n v="-10000"/>
    <x v="116"/>
  </r>
  <r>
    <x v="2256"/>
    <x v="7"/>
    <x v="176"/>
    <x v="10184"/>
    <n v="7900"/>
    <m/>
    <n v="-7900"/>
    <x v="116"/>
  </r>
  <r>
    <x v="2256"/>
    <x v="94"/>
    <x v="742"/>
    <x v="10185"/>
    <n v="40000"/>
    <m/>
    <n v="-40000"/>
    <x v="116"/>
  </r>
  <r>
    <x v="2256"/>
    <x v="97"/>
    <x v="369"/>
    <x v="10186"/>
    <n v="247325"/>
    <m/>
    <n v="-247325"/>
    <x v="116"/>
  </r>
  <r>
    <x v="2256"/>
    <x v="106"/>
    <x v="369"/>
    <x v="10187"/>
    <n v="288500"/>
    <m/>
    <n v="-288500"/>
    <x v="116"/>
  </r>
  <r>
    <x v="2256"/>
    <x v="87"/>
    <x v="369"/>
    <x v="10188"/>
    <n v="41812"/>
    <m/>
    <n v="-41812"/>
    <x v="116"/>
  </r>
  <r>
    <x v="2256"/>
    <x v="91"/>
    <x v="739"/>
    <x v="10189"/>
    <n v="25000"/>
    <m/>
    <n v="-25000"/>
    <x v="116"/>
  </r>
  <r>
    <x v="2256"/>
    <x v="94"/>
    <x v="465"/>
    <x v="10190"/>
    <n v="8000"/>
    <m/>
    <n v="-8000"/>
    <x v="116"/>
  </r>
  <r>
    <x v="2256"/>
    <x v="73"/>
    <x v="839"/>
    <x v="10191"/>
    <n v="10200"/>
    <m/>
    <n v="-10200"/>
    <x v="116"/>
  </r>
  <r>
    <x v="2256"/>
    <x v="114"/>
    <x v="465"/>
    <x v="233"/>
    <n v="5000"/>
    <m/>
    <n v="-5000"/>
    <x v="116"/>
  </r>
  <r>
    <x v="2256"/>
    <x v="73"/>
    <x v="644"/>
    <x v="10192"/>
    <n v="250000"/>
    <m/>
    <n v="-250000"/>
    <x v="116"/>
  </r>
  <r>
    <x v="2256"/>
    <x v="91"/>
    <x v="644"/>
    <x v="10192"/>
    <n v="250000"/>
    <m/>
    <n v="-250000"/>
    <x v="116"/>
  </r>
  <r>
    <x v="2259"/>
    <x v="113"/>
    <x v="278"/>
    <x v="10193"/>
    <n v="11300"/>
    <m/>
    <n v="-11300"/>
    <x v="116"/>
  </r>
  <r>
    <x v="2259"/>
    <x v="104"/>
    <x v="278"/>
    <x v="10194"/>
    <n v="1700"/>
    <m/>
    <n v="-1700"/>
    <x v="116"/>
  </r>
  <r>
    <x v="2259"/>
    <x v="104"/>
    <x v="278"/>
    <x v="10195"/>
    <n v="3860"/>
    <m/>
    <n v="-3860"/>
    <x v="116"/>
  </r>
  <r>
    <x v="2259"/>
    <x v="52"/>
    <x v="277"/>
    <x v="10196"/>
    <n v="9000"/>
    <m/>
    <n v="-9000"/>
    <x v="116"/>
  </r>
  <r>
    <x v="2259"/>
    <x v="100"/>
    <x v="277"/>
    <x v="10196"/>
    <n v="2000"/>
    <m/>
    <n v="-2000"/>
    <x v="116"/>
  </r>
  <r>
    <x v="2259"/>
    <x v="113"/>
    <x v="277"/>
    <x v="10196"/>
    <n v="1000"/>
    <m/>
    <n v="-1000"/>
    <x v="116"/>
  </r>
  <r>
    <x v="2259"/>
    <x v="116"/>
    <x v="277"/>
    <x v="10196"/>
    <n v="1000"/>
    <m/>
    <n v="-1000"/>
    <x v="116"/>
  </r>
  <r>
    <x v="2259"/>
    <x v="4"/>
    <x v="4"/>
    <x v="8114"/>
    <n v="5000"/>
    <m/>
    <n v="-5000"/>
    <x v="116"/>
  </r>
  <r>
    <x v="2259"/>
    <x v="91"/>
    <x v="278"/>
    <x v="10197"/>
    <n v="4380"/>
    <m/>
    <n v="-4380"/>
    <x v="116"/>
  </r>
  <r>
    <x v="2259"/>
    <x v="7"/>
    <x v="840"/>
    <x v="10198"/>
    <n v="5000"/>
    <m/>
    <n v="-5000"/>
    <x v="116"/>
  </r>
  <r>
    <x v="2259"/>
    <x v="91"/>
    <x v="278"/>
    <x v="10197"/>
    <n v="1840"/>
    <m/>
    <n v="-1840"/>
    <x v="116"/>
  </r>
  <r>
    <x v="2259"/>
    <x v="23"/>
    <x v="278"/>
    <x v="10199"/>
    <n v="10500"/>
    <m/>
    <n v="-10500"/>
    <x v="116"/>
  </r>
  <r>
    <x v="2259"/>
    <x v="4"/>
    <x v="4"/>
    <x v="8114"/>
    <n v="3000"/>
    <m/>
    <n v="-3000"/>
    <x v="116"/>
  </r>
  <r>
    <x v="2259"/>
    <x v="97"/>
    <x v="278"/>
    <x v="10200"/>
    <n v="40000"/>
    <m/>
    <n v="-40000"/>
    <x v="116"/>
  </r>
  <r>
    <x v="2259"/>
    <x v="113"/>
    <x v="778"/>
    <x v="10201"/>
    <n v="200000"/>
    <m/>
    <n v="-200000"/>
    <x v="116"/>
  </r>
  <r>
    <x v="2259"/>
    <x v="113"/>
    <x v="778"/>
    <x v="10201"/>
    <n v="200000"/>
    <m/>
    <n v="-200000"/>
    <x v="116"/>
  </r>
  <r>
    <x v="2259"/>
    <x v="91"/>
    <x v="841"/>
    <x v="10202"/>
    <n v="200000"/>
    <m/>
    <n v="-200000"/>
    <x v="116"/>
  </r>
  <r>
    <x v="2259"/>
    <x v="73"/>
    <x v="518"/>
    <x v="10203"/>
    <n v="65000"/>
    <m/>
    <n v="-65000"/>
    <x v="116"/>
  </r>
  <r>
    <x v="2259"/>
    <x v="112"/>
    <x v="518"/>
    <x v="10203"/>
    <n v="35000"/>
    <m/>
    <n v="-35000"/>
    <x v="116"/>
  </r>
  <r>
    <x v="2259"/>
    <x v="104"/>
    <x v="842"/>
    <x v="10204"/>
    <n v="193760"/>
    <m/>
    <n v="-193760"/>
    <x v="116"/>
  </r>
  <r>
    <x v="2259"/>
    <x v="105"/>
    <x v="535"/>
    <x v="10205"/>
    <n v="300000"/>
    <m/>
    <n v="-300000"/>
    <x v="116"/>
  </r>
  <r>
    <x v="2259"/>
    <x v="100"/>
    <x v="607"/>
    <x v="10206"/>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2"/>
    <x v="10207"/>
    <n v="80000"/>
    <m/>
    <n v="-80000"/>
    <x v="116"/>
  </r>
  <r>
    <x v="2261"/>
    <x v="91"/>
    <x v="474"/>
    <x v="233"/>
    <n v="800"/>
    <m/>
    <n v="-800"/>
    <x v="116"/>
  </r>
  <r>
    <x v="2261"/>
    <x v="105"/>
    <x v="535"/>
    <x v="10205"/>
    <n v="200000"/>
    <m/>
    <n v="-200000"/>
    <x v="116"/>
  </r>
  <r>
    <x v="2261"/>
    <x v="61"/>
    <x v="843"/>
    <x v="898"/>
    <n v="150000"/>
    <m/>
    <n v="-150000"/>
    <x v="116"/>
  </r>
  <r>
    <x v="2261"/>
    <x v="113"/>
    <x v="474"/>
    <x v="10208"/>
    <n v="5000"/>
    <m/>
    <n v="-5000"/>
    <x v="116"/>
  </r>
  <r>
    <x v="2261"/>
    <x v="23"/>
    <x v="834"/>
    <x v="10209"/>
    <n v="150000"/>
    <m/>
    <n v="-150000"/>
    <x v="116"/>
  </r>
  <r>
    <x v="2261"/>
    <x v="94"/>
    <x v="757"/>
    <x v="898"/>
    <n v="250000"/>
    <m/>
    <n v="-250000"/>
    <x v="116"/>
  </r>
  <r>
    <x v="2261"/>
    <x v="3"/>
    <x v="844"/>
    <x v="10210"/>
    <n v="12500"/>
    <m/>
    <n v="-12500"/>
    <x v="116"/>
  </r>
  <r>
    <x v="2261"/>
    <x v="100"/>
    <x v="716"/>
    <x v="898"/>
    <n v="120000"/>
    <m/>
    <n v="-120000"/>
    <x v="116"/>
  </r>
  <r>
    <x v="2261"/>
    <x v="100"/>
    <x v="58"/>
    <x v="10211"/>
    <n v="54400"/>
    <m/>
    <n v="-54400"/>
    <x v="116"/>
  </r>
  <r>
    <x v="2261"/>
    <x v="94"/>
    <x v="592"/>
    <x v="10212"/>
    <n v="500000"/>
    <m/>
    <n v="-500000"/>
    <x v="116"/>
  </r>
  <r>
    <x v="2261"/>
    <x v="3"/>
    <x v="65"/>
    <x v="10213"/>
    <n v="7183"/>
    <m/>
    <n v="-7183"/>
    <x v="116"/>
  </r>
  <r>
    <x v="2261"/>
    <x v="37"/>
    <x v="65"/>
    <x v="10213"/>
    <n v="9034"/>
    <m/>
    <n v="-9034"/>
    <x v="116"/>
  </r>
  <r>
    <x v="2261"/>
    <x v="58"/>
    <x v="65"/>
    <x v="10213"/>
    <n v="5194"/>
    <m/>
    <n v="-5194"/>
    <x v="116"/>
  </r>
  <r>
    <x v="2261"/>
    <x v="73"/>
    <x v="65"/>
    <x v="10213"/>
    <n v="81179"/>
    <m/>
    <n v="-81179"/>
    <x v="116"/>
  </r>
  <r>
    <x v="2261"/>
    <x v="80"/>
    <x v="65"/>
    <x v="10213"/>
    <n v="21030"/>
    <m/>
    <n v="-21030"/>
    <x v="116"/>
  </r>
  <r>
    <x v="2261"/>
    <x v="79"/>
    <x v="65"/>
    <x v="10213"/>
    <n v="5434"/>
    <m/>
    <n v="-5434"/>
    <x v="116"/>
  </r>
  <r>
    <x v="2261"/>
    <x v="92"/>
    <x v="65"/>
    <x v="10213"/>
    <n v="10407"/>
    <m/>
    <n v="-10407"/>
    <x v="116"/>
  </r>
  <r>
    <x v="2261"/>
    <x v="91"/>
    <x v="65"/>
    <x v="10213"/>
    <n v="43136"/>
    <m/>
    <n v="-43136"/>
    <x v="116"/>
  </r>
  <r>
    <x v="2261"/>
    <x v="97"/>
    <x v="65"/>
    <x v="10213"/>
    <n v="2016"/>
    <m/>
    <n v="-2016"/>
    <x v="116"/>
  </r>
  <r>
    <x v="2261"/>
    <x v="100"/>
    <x v="65"/>
    <x v="10213"/>
    <n v="387"/>
    <m/>
    <n v="-387"/>
    <x v="116"/>
  </r>
  <r>
    <x v="2257"/>
    <x v="23"/>
    <x v="834"/>
    <x v="10214"/>
    <n v="50000"/>
    <m/>
    <n v="-50000"/>
    <x v="116"/>
  </r>
  <r>
    <x v="2257"/>
    <x v="113"/>
    <x v="2"/>
    <x v="10215"/>
    <n v="600"/>
    <m/>
    <n v="-600"/>
    <x v="116"/>
  </r>
  <r>
    <x v="2257"/>
    <x v="100"/>
    <x v="687"/>
    <x v="10216"/>
    <n v="215140"/>
    <m/>
    <n v="-215140"/>
    <x v="116"/>
  </r>
  <r>
    <x v="2257"/>
    <x v="23"/>
    <x v="583"/>
    <x v="10217"/>
    <n v="30000"/>
    <m/>
    <n v="-30000"/>
    <x v="116"/>
  </r>
  <r>
    <x v="2257"/>
    <x v="100"/>
    <x v="535"/>
    <x v="10218"/>
    <n v="52000"/>
    <m/>
    <n v="-52000"/>
    <x v="116"/>
  </r>
  <r>
    <x v="2257"/>
    <x v="4"/>
    <x v="4"/>
    <x v="8114"/>
    <n v="4000"/>
    <m/>
    <n v="-4000"/>
    <x v="116"/>
  </r>
  <r>
    <x v="2257"/>
    <x v="113"/>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9"/>
    <n v="98000"/>
    <m/>
    <n v="-98000"/>
    <x v="116"/>
  </r>
  <r>
    <x v="2262"/>
    <x v="37"/>
    <x v="845"/>
    <x v="898"/>
    <n v="22000"/>
    <m/>
    <n v="-22000"/>
    <x v="116"/>
  </r>
  <r>
    <x v="2262"/>
    <x v="73"/>
    <x v="845"/>
    <x v="898"/>
    <n v="43600"/>
    <m/>
    <n v="-43600"/>
    <x v="116"/>
  </r>
  <r>
    <x v="2262"/>
    <x v="105"/>
    <x v="390"/>
    <x v="10220"/>
    <n v="20000"/>
    <m/>
    <n v="-20000"/>
    <x v="116"/>
  </r>
  <r>
    <x v="2262"/>
    <x v="23"/>
    <x v="278"/>
    <x v="10221"/>
    <n v="5000"/>
    <m/>
    <n v="-5000"/>
    <x v="116"/>
  </r>
  <r>
    <x v="2262"/>
    <x v="23"/>
    <x v="695"/>
    <x v="10222"/>
    <n v="20000"/>
    <m/>
    <n v="-20000"/>
    <x v="116"/>
  </r>
  <r>
    <x v="2262"/>
    <x v="4"/>
    <x v="4"/>
    <x v="8114"/>
    <n v="2000"/>
    <m/>
    <n v="-2000"/>
    <x v="116"/>
  </r>
  <r>
    <x v="2263"/>
    <x v="4"/>
    <x v="4"/>
    <x v="8114"/>
    <n v="3000"/>
    <m/>
    <n v="-3000"/>
    <x v="116"/>
  </r>
  <r>
    <x v="2263"/>
    <x v="1"/>
    <x v="474"/>
    <x v="10223"/>
    <n v="300"/>
    <m/>
    <n v="-300"/>
    <x v="116"/>
  </r>
  <r>
    <x v="2263"/>
    <x v="98"/>
    <x v="43"/>
    <x v="10224"/>
    <n v="7060"/>
    <m/>
    <n v="-7060"/>
    <x v="116"/>
  </r>
  <r>
    <x v="2263"/>
    <x v="79"/>
    <x v="634"/>
    <x v="10225"/>
    <n v="11850"/>
    <m/>
    <n v="-11850"/>
    <x v="116"/>
  </r>
  <r>
    <x v="2263"/>
    <x v="100"/>
    <x v="474"/>
    <x v="233"/>
    <n v="230"/>
    <m/>
    <n v="-230"/>
    <x v="116"/>
  </r>
  <r>
    <x v="2264"/>
    <x v="4"/>
    <x v="4"/>
    <x v="8114"/>
    <n v="4000"/>
    <m/>
    <n v="-4000"/>
    <x v="116"/>
  </r>
  <r>
    <x v="2264"/>
    <x v="37"/>
    <x v="846"/>
    <x v="10226"/>
    <n v="29210"/>
    <m/>
    <n v="-29210"/>
    <x v="116"/>
  </r>
  <r>
    <x v="2264"/>
    <x v="94"/>
    <x v="474"/>
    <x v="233"/>
    <n v="450"/>
    <m/>
    <n v="-450"/>
    <x v="116"/>
  </r>
  <r>
    <x v="2264"/>
    <x v="113"/>
    <x v="435"/>
    <x v="10227"/>
    <n v="23000"/>
    <m/>
    <n v="-23000"/>
    <x v="116"/>
  </r>
  <r>
    <x v="2264"/>
    <x v="115"/>
    <x v="2"/>
    <x v="10228"/>
    <n v="1500"/>
    <m/>
    <n v="-1500"/>
    <x v="116"/>
  </r>
  <r>
    <x v="2265"/>
    <x v="94"/>
    <x v="474"/>
    <x v="898"/>
    <n v="1600"/>
    <m/>
    <n v="-1600"/>
    <x v="116"/>
  </r>
  <r>
    <x v="2265"/>
    <x v="100"/>
    <x v="474"/>
    <x v="898"/>
    <n v="2700"/>
    <m/>
    <n v="-2700"/>
    <x v="116"/>
  </r>
  <r>
    <x v="2265"/>
    <x v="117"/>
    <x v="278"/>
    <x v="10229"/>
    <n v="10000"/>
    <m/>
    <n v="-10000"/>
    <x v="116"/>
  </r>
  <r>
    <x v="2265"/>
    <x v="4"/>
    <x v="4"/>
    <x v="8114"/>
    <n v="4000"/>
    <m/>
    <n v="-4000"/>
    <x v="116"/>
  </r>
  <r>
    <x v="2265"/>
    <x v="113"/>
    <x v="474"/>
    <x v="233"/>
    <n v="2000"/>
    <m/>
    <n v="-2000"/>
    <x v="116"/>
  </r>
  <r>
    <x v="2265"/>
    <x v="113"/>
    <x v="390"/>
    <x v="233"/>
    <n v="13000"/>
    <m/>
    <n v="-13000"/>
    <x v="116"/>
  </r>
  <r>
    <x v="2265"/>
    <x v="113"/>
    <x v="285"/>
    <x v="7068"/>
    <n v="1000"/>
    <m/>
    <n v="-1000"/>
    <x v="116"/>
  </r>
  <r>
    <x v="2266"/>
    <x v="117"/>
    <x v="2"/>
    <x v="10230"/>
    <n v="1000"/>
    <m/>
    <n v="-1000"/>
    <x v="116"/>
  </r>
  <r>
    <x v="2266"/>
    <x v="100"/>
    <x v="2"/>
    <x v="8380"/>
    <n v="1300"/>
    <m/>
    <n v="-1300"/>
    <x v="116"/>
  </r>
  <r>
    <x v="2266"/>
    <x v="94"/>
    <x v="278"/>
    <x v="10231"/>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32"/>
    <n v="210000"/>
    <m/>
    <n v="-210000"/>
    <x v="116"/>
  </r>
  <r>
    <x v="2266"/>
    <x v="100"/>
    <x v="278"/>
    <x v="10233"/>
    <n v="237000"/>
    <m/>
    <n v="-237000"/>
    <x v="116"/>
  </r>
  <r>
    <x v="2266"/>
    <x v="113"/>
    <x v="278"/>
    <x v="10233"/>
    <n v="237000"/>
    <m/>
    <n v="-237000"/>
    <x v="116"/>
  </r>
  <r>
    <x v="2266"/>
    <x v="115"/>
    <x v="611"/>
    <x v="10234"/>
    <n v="50000"/>
    <m/>
    <n v="-50000"/>
    <x v="116"/>
  </r>
  <r>
    <x v="2266"/>
    <x v="94"/>
    <x v="2"/>
    <x v="3557"/>
    <n v="3800"/>
    <m/>
    <n v="-3800"/>
    <x v="116"/>
  </r>
  <r>
    <x v="2266"/>
    <x v="7"/>
    <x v="27"/>
    <x v="10235"/>
    <n v="111378"/>
    <m/>
    <n v="-111378"/>
    <x v="116"/>
  </r>
  <r>
    <x v="2266"/>
    <x v="4"/>
    <x v="27"/>
    <x v="10235"/>
    <n v="73578"/>
    <m/>
    <n v="-73578"/>
    <x v="116"/>
  </r>
  <r>
    <x v="2267"/>
    <x v="100"/>
    <x v="277"/>
    <x v="898"/>
    <n v="15000"/>
    <m/>
    <n v="-15000"/>
    <x v="116"/>
  </r>
  <r>
    <x v="2267"/>
    <x v="113"/>
    <x v="278"/>
    <x v="10236"/>
    <n v="25600"/>
    <m/>
    <n v="-25600"/>
    <x v="116"/>
  </r>
  <r>
    <x v="2267"/>
    <x v="113"/>
    <x v="278"/>
    <x v="10237"/>
    <n v="42000"/>
    <m/>
    <n v="-42000"/>
    <x v="116"/>
  </r>
  <r>
    <x v="2267"/>
    <x v="4"/>
    <x v="4"/>
    <x v="8114"/>
    <n v="4000"/>
    <m/>
    <n v="-4000"/>
    <x v="116"/>
  </r>
  <r>
    <x v="2267"/>
    <x v="98"/>
    <x v="314"/>
    <x v="6422"/>
    <n v="100000"/>
    <m/>
    <n v="-100000"/>
    <x v="116"/>
  </r>
  <r>
    <x v="2267"/>
    <x v="94"/>
    <x v="694"/>
    <x v="10238"/>
    <n v="8000"/>
    <m/>
    <n v="-8000"/>
    <x v="116"/>
  </r>
  <r>
    <x v="2267"/>
    <x v="113"/>
    <x v="847"/>
    <x v="10239"/>
    <n v="34000"/>
    <m/>
    <n v="-34000"/>
    <x v="116"/>
  </r>
  <r>
    <x v="2267"/>
    <x v="113"/>
    <x v="278"/>
    <x v="9642"/>
    <n v="1000"/>
    <m/>
    <n v="-1000"/>
    <x v="116"/>
  </r>
  <r>
    <x v="2267"/>
    <x v="98"/>
    <x v="848"/>
    <x v="10240"/>
    <n v="70000"/>
    <m/>
    <n v="-70000"/>
    <x v="116"/>
  </r>
  <r>
    <x v="2267"/>
    <x v="104"/>
    <x v="752"/>
    <x v="10241"/>
    <n v="187340"/>
    <m/>
    <n v="-187340"/>
    <x v="116"/>
  </r>
  <r>
    <x v="2267"/>
    <x v="116"/>
    <x v="619"/>
    <x v="10242"/>
    <n v="2000000"/>
    <m/>
    <n v="-2000000"/>
    <x v="116"/>
  </r>
  <r>
    <x v="2267"/>
    <x v="117"/>
    <x v="278"/>
    <x v="10243"/>
    <n v="20000"/>
    <m/>
    <n v="-20000"/>
    <x v="116"/>
  </r>
  <r>
    <x v="2268"/>
    <x v="113"/>
    <x v="474"/>
    <x v="898"/>
    <n v="3200"/>
    <m/>
    <n v="-3200"/>
    <x v="116"/>
  </r>
  <r>
    <x v="2268"/>
    <x v="113"/>
    <x v="278"/>
    <x v="10244"/>
    <n v="7050"/>
    <m/>
    <n v="-7050"/>
    <x v="116"/>
  </r>
  <r>
    <x v="2268"/>
    <x v="4"/>
    <x v="4"/>
    <x v="8114"/>
    <n v="3000"/>
    <m/>
    <n v="-3000"/>
    <x v="116"/>
  </r>
  <r>
    <x v="2268"/>
    <x v="4"/>
    <x v="278"/>
    <x v="10245"/>
    <n v="4280"/>
    <m/>
    <n v="-4280"/>
    <x v="116"/>
  </r>
  <r>
    <x v="2268"/>
    <x v="113"/>
    <x v="849"/>
    <x v="10246"/>
    <n v="30000"/>
    <m/>
    <n v="-30000"/>
    <x v="116"/>
  </r>
  <r>
    <x v="2268"/>
    <x v="100"/>
    <x v="849"/>
    <x v="10246"/>
    <n v="30000"/>
    <m/>
    <n v="-30000"/>
    <x v="116"/>
  </r>
  <r>
    <x v="2268"/>
    <x v="94"/>
    <x v="634"/>
    <x v="10247"/>
    <n v="44000"/>
    <m/>
    <n v="-44000"/>
    <x v="116"/>
  </r>
  <r>
    <x v="2268"/>
    <x v="100"/>
    <x v="285"/>
    <x v="7872"/>
    <n v="500"/>
    <m/>
    <n v="-500"/>
    <x v="116"/>
  </r>
  <r>
    <x v="2268"/>
    <x v="4"/>
    <x v="4"/>
    <x v="8114"/>
    <n v="4000"/>
    <m/>
    <n v="-4000"/>
    <x v="116"/>
  </r>
  <r>
    <x v="2268"/>
    <x v="100"/>
    <x v="548"/>
    <x v="10248"/>
    <n v="500000"/>
    <m/>
    <n v="-500000"/>
    <x v="116"/>
  </r>
  <r>
    <x v="2269"/>
    <x v="116"/>
    <x v="465"/>
    <x v="898"/>
    <n v="10000"/>
    <m/>
    <n v="-10000"/>
    <x v="116"/>
  </r>
  <r>
    <x v="2269"/>
    <x v="116"/>
    <x v="278"/>
    <x v="10249"/>
    <n v="118000"/>
    <m/>
    <n v="-118000"/>
    <x v="116"/>
  </r>
  <r>
    <x v="2269"/>
    <x v="117"/>
    <x v="474"/>
    <x v="898"/>
    <n v="1800"/>
    <m/>
    <n v="-1800"/>
    <x v="116"/>
  </r>
  <r>
    <x v="2269"/>
    <x v="115"/>
    <x v="278"/>
    <x v="10250"/>
    <n v="1750"/>
    <m/>
    <n v="-1750"/>
    <x v="116"/>
  </r>
  <r>
    <x v="2269"/>
    <x v="94"/>
    <x v="278"/>
    <x v="10251"/>
    <n v="6500"/>
    <m/>
    <n v="-6500"/>
    <x v="116"/>
  </r>
  <r>
    <x v="2269"/>
    <x v="4"/>
    <x v="4"/>
    <x v="8114"/>
    <n v="4000"/>
    <m/>
    <n v="-4000"/>
    <x v="116"/>
  </r>
  <r>
    <x v="2269"/>
    <x v="79"/>
    <x v="814"/>
    <x v="10252"/>
    <n v="245000"/>
    <m/>
    <n v="-245000"/>
    <x v="116"/>
  </r>
  <r>
    <x v="2269"/>
    <x v="91"/>
    <x v="820"/>
    <x v="10253"/>
    <n v="400000"/>
    <m/>
    <n v="-400000"/>
    <x v="116"/>
  </r>
  <r>
    <x v="2270"/>
    <x v="91"/>
    <x v="644"/>
    <x v="10254"/>
    <n v="54293"/>
    <m/>
    <n v="-54293"/>
    <x v="116"/>
  </r>
  <r>
    <x v="2270"/>
    <x v="94"/>
    <x v="644"/>
    <x v="10254"/>
    <n v="214017"/>
    <m/>
    <n v="-214017"/>
    <x v="116"/>
  </r>
  <r>
    <x v="2270"/>
    <x v="97"/>
    <x v="644"/>
    <x v="10254"/>
    <n v="231690"/>
    <m/>
    <n v="-231690"/>
    <x v="116"/>
  </r>
  <r>
    <x v="2270"/>
    <x v="104"/>
    <x v="842"/>
    <x v="10255"/>
    <n v="87880"/>
    <m/>
    <n v="-87880"/>
    <x v="116"/>
  </r>
  <r>
    <x v="2270"/>
    <x v="113"/>
    <x v="842"/>
    <x v="10255"/>
    <n v="87880"/>
    <m/>
    <n v="-87880"/>
    <x v="116"/>
  </r>
  <r>
    <x v="2270"/>
    <x v="94"/>
    <x v="634"/>
    <x v="10256"/>
    <n v="11000"/>
    <m/>
    <n v="-11000"/>
    <x v="116"/>
  </r>
  <r>
    <x v="2270"/>
    <x v="100"/>
    <x v="634"/>
    <x v="10256"/>
    <n v="11500"/>
    <m/>
    <n v="-11500"/>
    <x v="116"/>
  </r>
  <r>
    <x v="2270"/>
    <x v="94"/>
    <x v="687"/>
    <x v="10257"/>
    <n v="4600"/>
    <m/>
    <n v="-4600"/>
    <x v="116"/>
  </r>
  <r>
    <x v="2270"/>
    <x v="113"/>
    <x v="687"/>
    <x v="10257"/>
    <n v="78900"/>
    <m/>
    <n v="-78900"/>
    <x v="116"/>
  </r>
  <r>
    <x v="2270"/>
    <x v="58"/>
    <x v="592"/>
    <x v="10258"/>
    <n v="197307"/>
    <m/>
    <n v="-197307"/>
    <x v="116"/>
  </r>
  <r>
    <x v="2270"/>
    <x v="73"/>
    <x v="592"/>
    <x v="10258"/>
    <n v="43808"/>
    <m/>
    <n v="-43808"/>
    <x v="116"/>
  </r>
  <r>
    <x v="2270"/>
    <x v="80"/>
    <x v="592"/>
    <x v="10258"/>
    <n v="203105"/>
    <m/>
    <n v="-203105"/>
    <x v="116"/>
  </r>
  <r>
    <x v="2270"/>
    <x v="109"/>
    <x v="592"/>
    <x v="10258"/>
    <n v="49280"/>
    <m/>
    <n v="-49280"/>
    <x v="116"/>
  </r>
  <r>
    <x v="2270"/>
    <x v="116"/>
    <x v="592"/>
    <x v="10258"/>
    <n v="6500"/>
    <m/>
    <n v="-6500"/>
    <x v="116"/>
  </r>
  <r>
    <x v="2270"/>
    <x v="23"/>
    <x v="518"/>
    <x v="10259"/>
    <n v="100000"/>
    <m/>
    <n v="-100000"/>
    <x v="116"/>
  </r>
  <r>
    <x v="2270"/>
    <x v="117"/>
    <x v="278"/>
    <x v="10260"/>
    <n v="15500"/>
    <m/>
    <n v="-15500"/>
    <x v="116"/>
  </r>
  <r>
    <x v="2270"/>
    <x v="4"/>
    <x v="4"/>
    <x v="8114"/>
    <n v="4000"/>
    <m/>
    <n v="-4000"/>
    <x v="116"/>
  </r>
  <r>
    <x v="2270"/>
    <x v="117"/>
    <x v="278"/>
    <x v="2251"/>
    <n v="1936"/>
    <m/>
    <n v="-1936"/>
    <x v="116"/>
  </r>
  <r>
    <x v="2270"/>
    <x v="23"/>
    <x v="278"/>
    <x v="10261"/>
    <n v="10000"/>
    <m/>
    <n v="-10000"/>
    <x v="116"/>
  </r>
  <r>
    <x v="2270"/>
    <x v="23"/>
    <x v="474"/>
    <x v="233"/>
    <n v="1000"/>
    <m/>
    <n v="-1000"/>
    <x v="116"/>
  </r>
  <r>
    <x v="2270"/>
    <x v="117"/>
    <x v="474"/>
    <x v="233"/>
    <n v="500"/>
    <m/>
    <n v="-500"/>
    <x v="116"/>
  </r>
  <r>
    <x v="2270"/>
    <x v="117"/>
    <x v="285"/>
    <x v="10262"/>
    <n v="1000"/>
    <m/>
    <n v="-1000"/>
    <x v="116"/>
  </r>
  <r>
    <x v="2271"/>
    <x v="100"/>
    <x v="474"/>
    <x v="898"/>
    <n v="1000"/>
    <m/>
    <n v="-1000"/>
    <x v="116"/>
  </r>
  <r>
    <x v="2271"/>
    <x v="91"/>
    <x v="850"/>
    <x v="10263"/>
    <n v="25000"/>
    <m/>
    <n v="-25000"/>
    <x v="116"/>
  </r>
  <r>
    <x v="2271"/>
    <x v="91"/>
    <x v="2"/>
    <x v="10264"/>
    <n v="5000"/>
    <m/>
    <n v="-5000"/>
    <x v="116"/>
  </r>
  <r>
    <x v="2271"/>
    <x v="73"/>
    <x v="474"/>
    <x v="10265"/>
    <n v="5500"/>
    <m/>
    <n v="-5500"/>
    <x v="116"/>
  </r>
  <r>
    <x v="2271"/>
    <x v="98"/>
    <x v="442"/>
    <x v="10266"/>
    <n v="107000"/>
    <m/>
    <n v="-107000"/>
    <x v="116"/>
  </r>
  <r>
    <x v="2271"/>
    <x v="117"/>
    <x v="278"/>
    <x v="10267"/>
    <n v="20190"/>
    <m/>
    <n v="-20190"/>
    <x v="116"/>
  </r>
  <r>
    <x v="2271"/>
    <x v="98"/>
    <x v="278"/>
    <x v="10267"/>
    <n v="39570"/>
    <m/>
    <n v="-39570"/>
    <x v="116"/>
  </r>
  <r>
    <x v="2271"/>
    <x v="98"/>
    <x v="278"/>
    <x v="10267"/>
    <n v="41265"/>
    <m/>
    <n v="-41265"/>
    <x v="116"/>
  </r>
  <r>
    <x v="2271"/>
    <x v="98"/>
    <x v="278"/>
    <x v="10267"/>
    <n v="78619"/>
    <m/>
    <n v="-78619"/>
    <x v="116"/>
  </r>
  <r>
    <x v="2271"/>
    <x v="98"/>
    <x v="278"/>
    <x v="10267"/>
    <n v="46130"/>
    <m/>
    <n v="-46130"/>
    <x v="116"/>
  </r>
  <r>
    <x v="2271"/>
    <x v="98"/>
    <x v="442"/>
    <x v="4266"/>
    <n v="54000"/>
    <m/>
    <n v="-54000"/>
    <x v="116"/>
  </r>
  <r>
    <x v="2271"/>
    <x v="65"/>
    <x v="145"/>
    <x v="10268"/>
    <n v="100000"/>
    <m/>
    <n v="-100000"/>
    <x v="116"/>
  </r>
  <r>
    <x v="2271"/>
    <x v="100"/>
    <x v="145"/>
    <x v="10268"/>
    <n v="200000"/>
    <m/>
    <n v="-200000"/>
    <x v="116"/>
  </r>
  <r>
    <x v="2271"/>
    <x v="91"/>
    <x v="278"/>
    <x v="10269"/>
    <n v="1200"/>
    <m/>
    <n v="-1200"/>
    <x v="116"/>
  </r>
  <r>
    <x v="2271"/>
    <x v="4"/>
    <x v="4"/>
    <x v="8114"/>
    <n v="5000"/>
    <m/>
    <n v="-5000"/>
    <x v="116"/>
  </r>
  <r>
    <x v="2271"/>
    <x v="115"/>
    <x v="474"/>
    <x v="233"/>
    <n v="5500"/>
    <m/>
    <n v="-5500"/>
    <x v="116"/>
  </r>
  <r>
    <x v="2271"/>
    <x v="94"/>
    <x v="278"/>
    <x v="10270"/>
    <n v="3000000"/>
    <m/>
    <n v="-3000000"/>
    <x v="116"/>
  </r>
  <r>
    <x v="2271"/>
    <x v="23"/>
    <x v="2"/>
    <x v="10271"/>
    <n v="50000"/>
    <m/>
    <n v="-50000"/>
    <x v="116"/>
  </r>
  <r>
    <x v="2271"/>
    <x v="23"/>
    <x v="583"/>
    <x v="10272"/>
    <n v="40000"/>
    <m/>
    <n v="-40000"/>
    <x v="116"/>
  </r>
  <r>
    <x v="2271"/>
    <x v="115"/>
    <x v="278"/>
    <x v="10273"/>
    <n v="10000"/>
    <m/>
    <n v="-10000"/>
    <x v="116"/>
  </r>
  <r>
    <x v="2253"/>
    <x v="91"/>
    <x v="820"/>
    <x v="10274"/>
    <n v="400000"/>
    <m/>
    <n v="-400000"/>
    <x v="116"/>
  </r>
  <r>
    <x v="2253"/>
    <x v="91"/>
    <x v="820"/>
    <x v="10275"/>
    <n v="400000"/>
    <m/>
    <n v="-400000"/>
    <x v="116"/>
  </r>
  <r>
    <x v="2254"/>
    <x v="113"/>
    <x v="851"/>
    <x v="10276"/>
    <n v="1458946"/>
    <m/>
    <n v="-1458946"/>
    <x v="116"/>
  </r>
  <r>
    <x v="2255"/>
    <x v="98"/>
    <x v="278"/>
    <x v="10277"/>
    <n v="105000"/>
    <m/>
    <n v="-105000"/>
    <x v="116"/>
  </r>
  <r>
    <x v="2255"/>
    <x v="100"/>
    <x v="417"/>
    <x v="10278"/>
    <n v="1056979"/>
    <m/>
    <n v="-1056979"/>
    <x v="116"/>
  </r>
  <r>
    <x v="2256"/>
    <x v="116"/>
    <x v="89"/>
    <x v="10279"/>
    <n v="1056979"/>
    <m/>
    <n v="-1056979"/>
    <x v="116"/>
  </r>
  <r>
    <x v="2256"/>
    <x v="100"/>
    <x v="619"/>
    <x v="10280"/>
    <n v="1056979"/>
    <m/>
    <n v="-1056979"/>
    <x v="116"/>
  </r>
  <r>
    <x v="2256"/>
    <x v="100"/>
    <x v="619"/>
    <x v="10280"/>
    <n v="1056979"/>
    <m/>
    <n v="-1056979"/>
    <x v="116"/>
  </r>
  <r>
    <x v="2256"/>
    <x v="100"/>
    <x v="619"/>
    <x v="10281"/>
    <n v="700000"/>
    <m/>
    <n v="-700000"/>
    <x v="116"/>
  </r>
  <r>
    <x v="2256"/>
    <x v="100"/>
    <x v="619"/>
    <x v="10281"/>
    <n v="770000"/>
    <m/>
    <n v="-770000"/>
    <x v="116"/>
  </r>
  <r>
    <x v="2256"/>
    <x v="100"/>
    <x v="619"/>
    <x v="10281"/>
    <n v="525000"/>
    <m/>
    <n v="-525000"/>
    <x v="116"/>
  </r>
  <r>
    <x v="2263"/>
    <x v="113"/>
    <x v="389"/>
    <x v="10282"/>
    <n v="178564"/>
    <m/>
    <n v="-178564"/>
    <x v="116"/>
  </r>
  <r>
    <x v="2268"/>
    <x v="113"/>
    <x v="340"/>
    <x v="10283"/>
    <n v="177832"/>
    <m/>
    <n v="-177832"/>
    <x v="116"/>
  </r>
  <r>
    <x v="2268"/>
    <x v="113"/>
    <x v="389"/>
    <x v="10284"/>
    <n v="385878"/>
    <m/>
    <n v="-385878"/>
    <x v="116"/>
  </r>
  <r>
    <x v="2270"/>
    <x v="113"/>
    <x v="389"/>
    <x v="10285"/>
    <n v="1910384"/>
    <m/>
    <n v="-1910384"/>
    <x v="116"/>
  </r>
  <r>
    <x v="2249"/>
    <x v="91"/>
    <x v="97"/>
    <x v="10286"/>
    <m/>
    <n v="3456382"/>
    <n v="3456382"/>
    <x v="116"/>
  </r>
  <r>
    <x v="2253"/>
    <x v="73"/>
    <x v="97"/>
    <x v="10281"/>
    <m/>
    <n v="700000"/>
    <n v="700000"/>
    <x v="116"/>
  </r>
  <r>
    <x v="2253"/>
    <x v="73"/>
    <x v="97"/>
    <x v="10281"/>
    <m/>
    <n v="770000"/>
    <n v="770000"/>
    <x v="116"/>
  </r>
  <r>
    <x v="2253"/>
    <x v="73"/>
    <x v="97"/>
    <x v="10281"/>
    <m/>
    <n v="525000"/>
    <n v="525000"/>
    <x v="116"/>
  </r>
  <r>
    <x v="2253"/>
    <x v="105"/>
    <x v="97"/>
    <x v="10278"/>
    <m/>
    <n v="1056979"/>
    <n v="1056979"/>
    <x v="116"/>
  </r>
  <r>
    <x v="2253"/>
    <x v="105"/>
    <x v="97"/>
    <x v="10287"/>
    <m/>
    <n v="1056979"/>
    <n v="1056979"/>
    <x v="116"/>
  </r>
  <r>
    <x v="2253"/>
    <x v="105"/>
    <x v="97"/>
    <x v="10280"/>
    <m/>
    <n v="1056979"/>
    <n v="1056979"/>
    <x v="116"/>
  </r>
  <r>
    <x v="2253"/>
    <x v="105"/>
    <x v="97"/>
    <x v="10280"/>
    <m/>
    <n v="1056979"/>
    <n v="1056979"/>
    <x v="116"/>
  </r>
  <r>
    <x v="2254"/>
    <x v="79"/>
    <x v="97"/>
    <x v="10288"/>
    <m/>
    <n v="1458946"/>
    <n v="1458946"/>
    <x v="116"/>
  </r>
  <r>
    <x v="2254"/>
    <x v="98"/>
    <x v="97"/>
    <x v="10289"/>
    <m/>
    <n v="10666429"/>
    <n v="10666429"/>
    <x v="116"/>
  </r>
  <r>
    <x v="2256"/>
    <x v="79"/>
    <x v="97"/>
    <x v="10290"/>
    <m/>
    <n v="986074"/>
    <n v="986074"/>
    <x v="116"/>
  </r>
  <r>
    <x v="2256"/>
    <x v="65"/>
    <x v="97"/>
    <x v="10290"/>
    <m/>
    <n v="13926"/>
    <n v="13926"/>
    <x v="116"/>
  </r>
  <r>
    <x v="2264"/>
    <x v="23"/>
    <x v="97"/>
    <x v="10291"/>
    <m/>
    <n v="359992"/>
    <n v="359992"/>
    <x v="116"/>
  </r>
  <r>
    <x v="2266"/>
    <x v="5"/>
    <x v="97"/>
    <x v="9968"/>
    <m/>
    <n v="250000"/>
    <n v="250000"/>
    <x v="116"/>
  </r>
  <r>
    <x v="2267"/>
    <x v="65"/>
    <x v="97"/>
    <x v="10292"/>
    <m/>
    <n v="2000000"/>
    <n v="2000000"/>
    <x v="116"/>
  </r>
  <r>
    <x v="2268"/>
    <x v="113"/>
    <x v="97"/>
    <x v="10293"/>
    <m/>
    <n v="6619389"/>
    <n v="6619389"/>
    <x v="116"/>
  </r>
  <r>
    <x v="2268"/>
    <x v="113"/>
    <x v="97"/>
    <x v="9184"/>
    <n v="66000"/>
    <m/>
    <n v="-66000"/>
    <x v="116"/>
  </r>
  <r>
    <x v="2269"/>
    <x v="84"/>
    <x v="97"/>
    <x v="10294"/>
    <m/>
    <n v="1402277"/>
    <n v="1402277"/>
    <x v="116"/>
  </r>
  <r>
    <x v="2269"/>
    <x v="91"/>
    <x v="97"/>
    <x v="10295"/>
    <n v="24978"/>
    <m/>
    <n v="-24978"/>
    <x v="114"/>
  </r>
  <r>
    <x v="2269"/>
    <x v="91"/>
    <x v="97"/>
    <x v="10296"/>
    <m/>
    <n v="1904728.8212000001"/>
    <n v="1904728.8212000001"/>
    <x v="116"/>
  </r>
  <r>
    <x v="2269"/>
    <x v="118"/>
    <x v="97"/>
    <x v="10297"/>
    <m/>
    <n v="1421846"/>
    <n v="1421846"/>
    <x v="116"/>
  </r>
  <r>
    <x v="2269"/>
    <x v="118"/>
    <x v="97"/>
    <x v="9184"/>
    <n v="14000"/>
    <m/>
    <n v="-14000"/>
    <x v="116"/>
  </r>
  <r>
    <x v="2269"/>
    <x v="1"/>
    <x v="97"/>
    <x v="10298"/>
    <m/>
    <n v="246087"/>
    <n v="246087"/>
    <x v="116"/>
  </r>
  <r>
    <x v="2269"/>
    <x v="94"/>
    <x v="97"/>
    <x v="10299"/>
    <m/>
    <n v="10400000"/>
    <n v="10400000"/>
    <x v="116"/>
  </r>
  <r>
    <x v="2269"/>
    <x v="94"/>
    <x v="97"/>
    <x v="9184"/>
    <n v="104000"/>
    <m/>
    <n v="-104000"/>
    <x v="116"/>
  </r>
  <r>
    <x v="2272"/>
    <x v="4"/>
    <x v="43"/>
    <x v="10300"/>
    <n v="6000"/>
    <m/>
    <n v="-6000"/>
    <x v="98"/>
  </r>
  <r>
    <x v="2272"/>
    <x v="98"/>
    <x v="43"/>
    <x v="9857"/>
    <n v="50000"/>
    <m/>
    <n v="-50000"/>
    <x v="98"/>
  </r>
  <r>
    <x v="2272"/>
    <x v="3"/>
    <x v="43"/>
    <x v="6877"/>
    <n v="5000"/>
    <m/>
    <n v="-5000"/>
    <x v="98"/>
  </r>
  <r>
    <x v="2272"/>
    <x v="113"/>
    <x v="43"/>
    <x v="9225"/>
    <n v="50000"/>
    <m/>
    <n v="-50000"/>
    <x v="98"/>
  </r>
  <r>
    <x v="2272"/>
    <x v="4"/>
    <x v="43"/>
    <x v="9858"/>
    <n v="105000"/>
    <m/>
    <n v="-105000"/>
    <x v="98"/>
  </r>
  <r>
    <x v="2272"/>
    <x v="100"/>
    <x v="43"/>
    <x v="8010"/>
    <n v="88625"/>
    <m/>
    <n v="-88625"/>
    <x v="98"/>
  </r>
  <r>
    <x v="2272"/>
    <x v="4"/>
    <x v="43"/>
    <x v="10301"/>
    <n v="20000"/>
    <m/>
    <n v="-20000"/>
    <x v="98"/>
  </r>
  <r>
    <x v="2272"/>
    <x v="4"/>
    <x v="43"/>
    <x v="10302"/>
    <n v="153500"/>
    <m/>
    <n v="-153500"/>
    <x v="98"/>
  </r>
  <r>
    <x v="2273"/>
    <x v="1"/>
    <x v="43"/>
    <x v="6874"/>
    <n v="181737.5"/>
    <m/>
    <n v="-181737.5"/>
    <x v="98"/>
  </r>
  <r>
    <x v="2273"/>
    <x v="100"/>
    <x v="43"/>
    <x v="10303"/>
    <n v="204043"/>
    <m/>
    <n v="-204043"/>
    <x v="98"/>
  </r>
  <r>
    <x v="2274"/>
    <x v="91"/>
    <x v="43"/>
    <x v="9522"/>
    <n v="877970.83333333314"/>
    <m/>
    <n v="-877970.83333333314"/>
    <x v="98"/>
  </r>
  <r>
    <x v="2274"/>
    <x v="104"/>
    <x v="43"/>
    <x v="10304"/>
    <n v="126000"/>
    <m/>
    <n v="-126000"/>
    <x v="98"/>
  </r>
  <r>
    <x v="2274"/>
    <x v="98"/>
    <x v="43"/>
    <x v="5437"/>
    <n v="53333"/>
    <m/>
    <n v="-53333"/>
    <x v="98"/>
  </r>
  <r>
    <x v="2274"/>
    <x v="73"/>
    <x v="43"/>
    <x v="7775"/>
    <n v="61500"/>
    <m/>
    <n v="-61500"/>
    <x v="98"/>
  </r>
  <r>
    <x v="2274"/>
    <x v="98"/>
    <x v="43"/>
    <x v="10305"/>
    <n v="84790"/>
    <m/>
    <n v="-84790"/>
    <x v="98"/>
  </r>
  <r>
    <x v="2275"/>
    <x v="23"/>
    <x v="43"/>
    <x v="9227"/>
    <n v="148664.58333333334"/>
    <m/>
    <n v="-148664.58333333334"/>
    <x v="98"/>
  </r>
  <r>
    <x v="2275"/>
    <x v="4"/>
    <x v="43"/>
    <x v="10306"/>
    <n v="143066.66666666666"/>
    <m/>
    <n v="-143066.66666666666"/>
    <x v="98"/>
  </r>
  <r>
    <x v="2276"/>
    <x v="22"/>
    <x v="43"/>
    <x v="8535"/>
    <n v="165810"/>
    <m/>
    <n v="-165810"/>
    <x v="98"/>
  </r>
  <r>
    <x v="2276"/>
    <x v="98"/>
    <x v="43"/>
    <x v="10307"/>
    <n v="219375"/>
    <m/>
    <n v="-219375"/>
    <x v="98"/>
  </r>
  <r>
    <x v="2276"/>
    <x v="73"/>
    <x v="43"/>
    <x v="10308"/>
    <n v="20225"/>
    <m/>
    <n v="-20225"/>
    <x v="98"/>
  </r>
  <r>
    <x v="2276"/>
    <x v="73"/>
    <x v="43"/>
    <x v="10309"/>
    <n v="17200"/>
    <m/>
    <n v="-17200"/>
    <x v="98"/>
  </r>
  <r>
    <x v="2276"/>
    <x v="23"/>
    <x v="43"/>
    <x v="4902"/>
    <n v="28000"/>
    <m/>
    <n v="-28000"/>
    <x v="98"/>
  </r>
  <r>
    <x v="2277"/>
    <x v="79"/>
    <x v="43"/>
    <x v="8966"/>
    <n v="52300"/>
    <m/>
    <n v="-52300"/>
    <x v="98"/>
  </r>
  <r>
    <x v="2278"/>
    <x v="16"/>
    <x v="43"/>
    <x v="10310"/>
    <n v="55000"/>
    <m/>
    <n v="-55000"/>
    <x v="98"/>
  </r>
  <r>
    <x v="2279"/>
    <x v="91"/>
    <x v="43"/>
    <x v="10311"/>
    <n v="15000"/>
    <m/>
    <n v="-15000"/>
    <x v="98"/>
  </r>
  <r>
    <x v="2272"/>
    <x v="4"/>
    <x v="4"/>
    <x v="8114"/>
    <n v="5000"/>
    <m/>
    <n v="-5000"/>
    <x v="98"/>
  </r>
  <r>
    <x v="2272"/>
    <x v="3"/>
    <x v="278"/>
    <x v="10312"/>
    <n v="7600"/>
    <m/>
    <n v="-7600"/>
    <x v="98"/>
  </r>
  <r>
    <x v="2272"/>
    <x v="104"/>
    <x v="278"/>
    <x v="10313"/>
    <n v="1900"/>
    <m/>
    <n v="-1900"/>
    <x v="98"/>
  </r>
  <r>
    <x v="2272"/>
    <x v="116"/>
    <x v="778"/>
    <x v="10314"/>
    <n v="443500"/>
    <m/>
    <n v="-443500"/>
    <x v="98"/>
  </r>
  <r>
    <x v="2272"/>
    <x v="119"/>
    <x v="852"/>
    <x v="10315"/>
    <n v="400000"/>
    <m/>
    <n v="-400000"/>
    <x v="98"/>
  </r>
  <r>
    <x v="2272"/>
    <x v="105"/>
    <x v="767"/>
    <x v="10316"/>
    <n v="450000"/>
    <m/>
    <n v="-450000"/>
    <x v="98"/>
  </r>
  <r>
    <x v="2272"/>
    <x v="114"/>
    <x v="278"/>
    <x v="10317"/>
    <n v="100000"/>
    <m/>
    <n v="-100000"/>
    <x v="98"/>
  </r>
  <r>
    <x v="2272"/>
    <x v="100"/>
    <x v="278"/>
    <x v="9642"/>
    <n v="960"/>
    <m/>
    <n v="-960"/>
    <x v="98"/>
  </r>
  <r>
    <x v="2272"/>
    <x v="113"/>
    <x v="278"/>
    <x v="10318"/>
    <n v="800"/>
    <m/>
    <n v="-800"/>
    <x v="98"/>
  </r>
  <r>
    <x v="2272"/>
    <x v="117"/>
    <x v="278"/>
    <x v="10243"/>
    <n v="50000"/>
    <m/>
    <n v="-50000"/>
    <x v="98"/>
  </r>
  <r>
    <x v="2273"/>
    <x v="91"/>
    <x v="474"/>
    <x v="10319"/>
    <n v="300"/>
    <m/>
    <n v="-300"/>
    <x v="98"/>
  </r>
  <r>
    <x v="2273"/>
    <x v="1"/>
    <x v="2"/>
    <x v="10320"/>
    <n v="700"/>
    <m/>
    <n v="-700"/>
    <x v="98"/>
  </r>
  <r>
    <x v="2273"/>
    <x v="1"/>
    <x v="2"/>
    <x v="4693"/>
    <n v="3000"/>
    <m/>
    <n v="-3000"/>
    <x v="98"/>
  </r>
  <r>
    <x v="2273"/>
    <x v="113"/>
    <x v="278"/>
    <x v="10321"/>
    <n v="3500"/>
    <m/>
    <n v="-3500"/>
    <x v="98"/>
  </r>
  <r>
    <x v="2273"/>
    <x v="37"/>
    <x v="474"/>
    <x v="233"/>
    <n v="1000"/>
    <m/>
    <n v="-1000"/>
    <x v="98"/>
  </r>
  <r>
    <x v="2273"/>
    <x v="4"/>
    <x v="4"/>
    <x v="8114"/>
    <n v="5000"/>
    <m/>
    <n v="-5000"/>
    <x v="98"/>
  </r>
  <r>
    <x v="2273"/>
    <x v="4"/>
    <x v="305"/>
    <x v="10322"/>
    <n v="1000"/>
    <m/>
    <n v="-1000"/>
    <x v="98"/>
  </r>
  <r>
    <x v="2273"/>
    <x v="4"/>
    <x v="305"/>
    <x v="10323"/>
    <n v="1500"/>
    <m/>
    <n v="-1500"/>
    <x v="98"/>
  </r>
  <r>
    <x v="2273"/>
    <x v="7"/>
    <x v="27"/>
    <x v="5156"/>
    <n v="920"/>
    <m/>
    <n v="-920"/>
    <x v="98"/>
  </r>
  <r>
    <x v="2273"/>
    <x v="4"/>
    <x v="27"/>
    <x v="5156"/>
    <n v="1250"/>
    <m/>
    <n v="-1250"/>
    <x v="98"/>
  </r>
  <r>
    <x v="2273"/>
    <x v="113"/>
    <x v="474"/>
    <x v="233"/>
    <n v="5000"/>
    <m/>
    <n v="-5000"/>
    <x v="98"/>
  </r>
  <r>
    <x v="2273"/>
    <x v="98"/>
    <x v="314"/>
    <x v="10324"/>
    <n v="10000"/>
    <m/>
    <n v="-10000"/>
    <x v="98"/>
  </r>
  <r>
    <x v="2273"/>
    <x v="113"/>
    <x v="778"/>
    <x v="10325"/>
    <n v="500000"/>
    <m/>
    <n v="-500000"/>
    <x v="98"/>
  </r>
  <r>
    <x v="2273"/>
    <x v="79"/>
    <x v="757"/>
    <x v="10326"/>
    <n v="350000"/>
    <m/>
    <n v="-350000"/>
    <x v="98"/>
  </r>
  <r>
    <x v="2273"/>
    <x v="117"/>
    <x v="758"/>
    <x v="10327"/>
    <n v="25000"/>
    <m/>
    <n v="-25000"/>
    <x v="98"/>
  </r>
  <r>
    <x v="2273"/>
    <x v="98"/>
    <x v="749"/>
    <x v="10328"/>
    <n v="300000"/>
    <m/>
    <n v="-300000"/>
    <x v="98"/>
  </r>
  <r>
    <x v="2273"/>
    <x v="98"/>
    <x v="278"/>
    <x v="10329"/>
    <n v="150000"/>
    <m/>
    <n v="-150000"/>
    <x v="98"/>
  </r>
  <r>
    <x v="2273"/>
    <x v="98"/>
    <x v="278"/>
    <x v="10330"/>
    <n v="4500"/>
    <m/>
    <n v="-4500"/>
    <x v="98"/>
  </r>
  <r>
    <x v="2274"/>
    <x v="117"/>
    <x v="518"/>
    <x v="10331"/>
    <n v="150000"/>
    <m/>
    <n v="-150000"/>
    <x v="98"/>
  </r>
  <r>
    <x v="2274"/>
    <x v="4"/>
    <x v="853"/>
    <x v="10332"/>
    <n v="98000"/>
    <m/>
    <n v="-98000"/>
    <x v="98"/>
  </r>
  <r>
    <x v="2274"/>
    <x v="114"/>
    <x v="661"/>
    <x v="10333"/>
    <n v="105000"/>
    <m/>
    <n v="-105000"/>
    <x v="98"/>
  </r>
  <r>
    <x v="2274"/>
    <x v="73"/>
    <x v="2"/>
    <x v="10334"/>
    <n v="1500"/>
    <m/>
    <n v="-1500"/>
    <x v="98"/>
  </r>
  <r>
    <x v="2274"/>
    <x v="4"/>
    <x v="4"/>
    <x v="8114"/>
    <n v="5000"/>
    <m/>
    <n v="-5000"/>
    <x v="98"/>
  </r>
  <r>
    <x v="2274"/>
    <x v="4"/>
    <x v="2"/>
    <x v="10335"/>
    <n v="1900"/>
    <m/>
    <n v="-1900"/>
    <x v="98"/>
  </r>
  <r>
    <x v="2275"/>
    <x v="23"/>
    <x v="2"/>
    <x v="10336"/>
    <n v="10000"/>
    <m/>
    <n v="-10000"/>
    <x v="98"/>
  </r>
  <r>
    <x v="2275"/>
    <x v="114"/>
    <x v="661"/>
    <x v="10337"/>
    <n v="500000"/>
    <m/>
    <n v="-500000"/>
    <x v="98"/>
  </r>
  <r>
    <x v="2275"/>
    <x v="114"/>
    <x v="854"/>
    <x v="10338"/>
    <n v="200000"/>
    <m/>
    <n v="-200000"/>
    <x v="98"/>
  </r>
  <r>
    <x v="2275"/>
    <x v="94"/>
    <x v="2"/>
    <x v="10339"/>
    <n v="500000"/>
    <m/>
    <n v="-500000"/>
    <x v="98"/>
  </r>
  <r>
    <x v="2275"/>
    <x v="114"/>
    <x v="854"/>
    <x v="10340"/>
    <n v="500000"/>
    <m/>
    <n v="-500000"/>
    <x v="98"/>
  </r>
  <r>
    <x v="2275"/>
    <x v="98"/>
    <x v="848"/>
    <x v="10341"/>
    <n v="75750"/>
    <m/>
    <n v="-75750"/>
    <x v="98"/>
  </r>
  <r>
    <x v="2275"/>
    <x v="1"/>
    <x v="2"/>
    <x v="9703"/>
    <n v="3550"/>
    <m/>
    <n v="-3550"/>
    <x v="98"/>
  </r>
  <r>
    <x v="2275"/>
    <x v="37"/>
    <x v="2"/>
    <x v="10342"/>
    <n v="3000"/>
    <m/>
    <n v="-3000"/>
    <x v="98"/>
  </r>
  <r>
    <x v="2275"/>
    <x v="1"/>
    <x v="2"/>
    <x v="9699"/>
    <n v="6040"/>
    <m/>
    <n v="-6040"/>
    <x v="98"/>
  </r>
  <r>
    <x v="2275"/>
    <x v="91"/>
    <x v="2"/>
    <x v="10343"/>
    <n v="4500"/>
    <m/>
    <n v="-4500"/>
    <x v="98"/>
  </r>
  <r>
    <x v="2275"/>
    <x v="1"/>
    <x v="2"/>
    <x v="9699"/>
    <n v="6650"/>
    <m/>
    <n v="-6650"/>
    <x v="98"/>
  </r>
  <r>
    <x v="2276"/>
    <x v="113"/>
    <x v="474"/>
    <x v="898"/>
    <n v="500"/>
    <m/>
    <n v="-500"/>
    <x v="98"/>
  </r>
  <r>
    <x v="2276"/>
    <x v="4"/>
    <x v="4"/>
    <x v="8114"/>
    <n v="5000"/>
    <m/>
    <n v="-5000"/>
    <x v="98"/>
  </r>
  <r>
    <x v="2276"/>
    <x v="98"/>
    <x v="74"/>
    <x v="10344"/>
    <n v="1000"/>
    <m/>
    <n v="-1000"/>
    <x v="98"/>
  </r>
  <r>
    <x v="2276"/>
    <x v="118"/>
    <x v="465"/>
    <x v="10345"/>
    <n v="5000"/>
    <m/>
    <n v="-5000"/>
    <x v="98"/>
  </r>
  <r>
    <x v="2276"/>
    <x v="73"/>
    <x v="772"/>
    <x v="10346"/>
    <n v="6000"/>
    <m/>
    <n v="-6000"/>
    <x v="98"/>
  </r>
  <r>
    <x v="2276"/>
    <x v="113"/>
    <x v="474"/>
    <x v="233"/>
    <n v="3500"/>
    <m/>
    <n v="-3500"/>
    <x v="98"/>
  </r>
  <r>
    <x v="2276"/>
    <x v="4"/>
    <x v="434"/>
    <x v="233"/>
    <n v="3080"/>
    <m/>
    <n v="-3080"/>
    <x v="98"/>
  </r>
  <r>
    <x v="2276"/>
    <x v="37"/>
    <x v="855"/>
    <x v="10347"/>
    <n v="40000"/>
    <m/>
    <n v="-40000"/>
    <x v="98"/>
  </r>
  <r>
    <x v="2276"/>
    <x v="115"/>
    <x v="474"/>
    <x v="233"/>
    <n v="500"/>
    <m/>
    <n v="-500"/>
    <x v="98"/>
  </r>
  <r>
    <x v="2276"/>
    <x v="84"/>
    <x v="474"/>
    <x v="233"/>
    <n v="500"/>
    <m/>
    <n v="-500"/>
    <x v="98"/>
  </r>
  <r>
    <x v="2276"/>
    <x v="113"/>
    <x v="474"/>
    <x v="233"/>
    <n v="1000"/>
    <m/>
    <n v="-1000"/>
    <x v="98"/>
  </r>
  <r>
    <x v="2276"/>
    <x v="113"/>
    <x v="285"/>
    <x v="6954"/>
    <n v="1000"/>
    <m/>
    <n v="-1000"/>
    <x v="98"/>
  </r>
  <r>
    <x v="2276"/>
    <x v="114"/>
    <x v="661"/>
    <x v="10337"/>
    <n v="300000"/>
    <m/>
    <n v="-300000"/>
    <x v="98"/>
  </r>
  <r>
    <x v="2276"/>
    <x v="114"/>
    <x v="661"/>
    <x v="10337"/>
    <n v="100000"/>
    <m/>
    <n v="-100000"/>
    <x v="98"/>
  </r>
  <r>
    <x v="2276"/>
    <x v="113"/>
    <x v="278"/>
    <x v="10348"/>
    <n v="115000"/>
    <m/>
    <n v="-115000"/>
    <x v="98"/>
  </r>
  <r>
    <x v="2276"/>
    <x v="37"/>
    <x v="644"/>
    <x v="10349"/>
    <n v="255098"/>
    <m/>
    <n v="-255098"/>
    <x v="98"/>
  </r>
  <r>
    <x v="2276"/>
    <x v="73"/>
    <x v="644"/>
    <x v="10349"/>
    <n v="24451"/>
    <m/>
    <n v="-24451"/>
    <x v="98"/>
  </r>
  <r>
    <x v="2276"/>
    <x v="91"/>
    <x v="644"/>
    <x v="10349"/>
    <n v="37853"/>
    <m/>
    <n v="-37853"/>
    <x v="98"/>
  </r>
  <r>
    <x v="2276"/>
    <x v="97"/>
    <x v="644"/>
    <x v="10349"/>
    <n v="261620"/>
    <m/>
    <n v="-261620"/>
    <x v="98"/>
  </r>
  <r>
    <x v="2276"/>
    <x v="113"/>
    <x v="644"/>
    <x v="10349"/>
    <n v="69112"/>
    <m/>
    <n v="-69112"/>
    <x v="98"/>
  </r>
  <r>
    <x v="2276"/>
    <x v="115"/>
    <x v="644"/>
    <x v="10349"/>
    <n v="195823"/>
    <m/>
    <n v="-195823"/>
    <x v="98"/>
  </r>
  <r>
    <x v="2276"/>
    <x v="113"/>
    <x v="644"/>
    <x v="10349"/>
    <n v="331043"/>
    <m/>
    <n v="-331043"/>
    <x v="98"/>
  </r>
  <r>
    <x v="2276"/>
    <x v="113"/>
    <x v="78"/>
    <x v="10350"/>
    <n v="1000000"/>
    <m/>
    <n v="-1000000"/>
    <x v="98"/>
  </r>
  <r>
    <x v="2276"/>
    <x v="116"/>
    <x v="78"/>
    <x v="10351"/>
    <n v="500000"/>
    <m/>
    <n v="-500000"/>
    <x v="98"/>
  </r>
  <r>
    <x v="2280"/>
    <x v="116"/>
    <x v="474"/>
    <x v="898"/>
    <n v="7000"/>
    <m/>
    <n v="-7000"/>
    <x v="98"/>
  </r>
  <r>
    <x v="2280"/>
    <x v="7"/>
    <x v="198"/>
    <x v="10352"/>
    <n v="2500"/>
    <m/>
    <n v="-2500"/>
    <x v="98"/>
  </r>
  <r>
    <x v="2280"/>
    <x v="113"/>
    <x v="694"/>
    <x v="10353"/>
    <n v="8700"/>
    <m/>
    <n v="-8700"/>
    <x v="98"/>
  </r>
  <r>
    <x v="2280"/>
    <x v="113"/>
    <x v="278"/>
    <x v="10354"/>
    <n v="51000"/>
    <m/>
    <n v="-51000"/>
    <x v="98"/>
  </r>
  <r>
    <x v="2280"/>
    <x v="94"/>
    <x v="856"/>
    <x v="10355"/>
    <n v="3000"/>
    <m/>
    <n v="-3000"/>
    <x v="98"/>
  </r>
  <r>
    <x v="2280"/>
    <x v="4"/>
    <x v="4"/>
    <x v="8114"/>
    <n v="5000"/>
    <m/>
    <n v="-5000"/>
    <x v="98"/>
  </r>
  <r>
    <x v="2280"/>
    <x v="113"/>
    <x v="2"/>
    <x v="7645"/>
    <n v="1000"/>
    <m/>
    <n v="-1000"/>
    <x v="98"/>
  </r>
  <r>
    <x v="2280"/>
    <x v="22"/>
    <x v="2"/>
    <x v="10356"/>
    <n v="500"/>
    <m/>
    <n v="-500"/>
    <x v="98"/>
  </r>
  <r>
    <x v="2280"/>
    <x v="120"/>
    <x v="857"/>
    <x v="5423"/>
    <n v="50000"/>
    <m/>
    <n v="-50000"/>
    <x v="98"/>
  </r>
  <r>
    <x v="2280"/>
    <x v="73"/>
    <x v="278"/>
    <x v="10357"/>
    <n v="15330"/>
    <m/>
    <n v="-15330"/>
    <x v="98"/>
  </r>
  <r>
    <x v="2280"/>
    <x v="116"/>
    <x v="278"/>
    <x v="10358"/>
    <n v="10000"/>
    <m/>
    <n v="-10000"/>
    <x v="98"/>
  </r>
  <r>
    <x v="2280"/>
    <x v="94"/>
    <x v="474"/>
    <x v="233"/>
    <n v="1000"/>
    <m/>
    <n v="-1000"/>
    <x v="98"/>
  </r>
  <r>
    <x v="2277"/>
    <x v="97"/>
    <x v="644"/>
    <x v="10359"/>
    <n v="235968"/>
    <m/>
    <n v="-235968"/>
    <x v="98"/>
  </r>
  <r>
    <x v="2277"/>
    <x v="113"/>
    <x v="644"/>
    <x v="10359"/>
    <n v="319738"/>
    <m/>
    <n v="-319738"/>
    <x v="98"/>
  </r>
  <r>
    <x v="2277"/>
    <x v="114"/>
    <x v="644"/>
    <x v="10359"/>
    <n v="120070"/>
    <m/>
    <n v="-120070"/>
    <x v="98"/>
  </r>
  <r>
    <x v="2277"/>
    <x v="121"/>
    <x v="644"/>
    <x v="10359"/>
    <n v="260520"/>
    <m/>
    <n v="-260520"/>
    <x v="98"/>
  </r>
  <r>
    <x v="2277"/>
    <x v="97"/>
    <x v="644"/>
    <x v="10359"/>
    <n v="13344"/>
    <m/>
    <n v="-13344"/>
    <x v="98"/>
  </r>
  <r>
    <x v="2281"/>
    <x v="98"/>
    <x v="314"/>
    <x v="6422"/>
    <n v="50000"/>
    <m/>
    <n v="-50000"/>
    <x v="98"/>
  </r>
  <r>
    <x v="2281"/>
    <x v="94"/>
    <x v="278"/>
    <x v="10360"/>
    <n v="2000"/>
    <m/>
    <n v="-2000"/>
    <x v="98"/>
  </r>
  <r>
    <x v="2281"/>
    <x v="91"/>
    <x v="474"/>
    <x v="233"/>
    <n v="900"/>
    <m/>
    <n v="-900"/>
    <x v="98"/>
  </r>
  <r>
    <x v="2281"/>
    <x v="115"/>
    <x v="278"/>
    <x v="10358"/>
    <n v="7690"/>
    <m/>
    <n v="-7690"/>
    <x v="98"/>
  </r>
  <r>
    <x v="2281"/>
    <x v="4"/>
    <x v="4"/>
    <x v="8114"/>
    <n v="5000"/>
    <m/>
    <n v="-5000"/>
    <x v="98"/>
  </r>
  <r>
    <x v="2281"/>
    <x v="98"/>
    <x v="278"/>
    <x v="10232"/>
    <n v="105000"/>
    <m/>
    <n v="-105000"/>
    <x v="98"/>
  </r>
  <r>
    <x v="2281"/>
    <x v="94"/>
    <x v="2"/>
    <x v="10361"/>
    <n v="14500"/>
    <m/>
    <n v="-14500"/>
    <x v="98"/>
  </r>
  <r>
    <x v="2282"/>
    <x v="104"/>
    <x v="2"/>
    <x v="10362"/>
    <n v="2500"/>
    <m/>
    <n v="-2500"/>
    <x v="98"/>
  </r>
  <r>
    <x v="2282"/>
    <x v="113"/>
    <x v="474"/>
    <x v="233"/>
    <n v="1200"/>
    <m/>
    <n v="-1200"/>
    <x v="98"/>
  </r>
  <r>
    <x v="2282"/>
    <x v="16"/>
    <x v="474"/>
    <x v="233"/>
    <n v="2000"/>
    <m/>
    <n v="-2000"/>
    <x v="98"/>
  </r>
  <r>
    <x v="2282"/>
    <x v="122"/>
    <x v="465"/>
    <x v="233"/>
    <n v="5000"/>
    <m/>
    <n v="-5000"/>
    <x v="98"/>
  </r>
  <r>
    <x v="2282"/>
    <x v="4"/>
    <x v="330"/>
    <x v="10363"/>
    <n v="10000"/>
    <m/>
    <n v="-10000"/>
    <x v="98"/>
  </r>
  <r>
    <x v="2282"/>
    <x v="116"/>
    <x v="474"/>
    <x v="233"/>
    <n v="1800"/>
    <m/>
    <n v="-1800"/>
    <x v="98"/>
  </r>
  <r>
    <x v="2282"/>
    <x v="113"/>
    <x v="285"/>
    <x v="7872"/>
    <n v="350"/>
    <m/>
    <n v="-350"/>
    <x v="98"/>
  </r>
  <r>
    <x v="2282"/>
    <x v="4"/>
    <x v="4"/>
    <x v="8114"/>
    <n v="5000"/>
    <m/>
    <n v="-5000"/>
    <x v="98"/>
  </r>
  <r>
    <x v="2282"/>
    <x v="16"/>
    <x v="232"/>
    <x v="10364"/>
    <n v="98400"/>
    <m/>
    <n v="-98400"/>
    <x v="98"/>
  </r>
  <r>
    <x v="2282"/>
    <x v="61"/>
    <x v="660"/>
    <x v="10365"/>
    <n v="25000"/>
    <m/>
    <n v="-25000"/>
    <x v="98"/>
  </r>
  <r>
    <x v="2278"/>
    <x v="113"/>
    <x v="278"/>
    <x v="10366"/>
    <n v="600"/>
    <m/>
    <n v="-600"/>
    <x v="98"/>
  </r>
  <r>
    <x v="2278"/>
    <x v="123"/>
    <x v="277"/>
    <x v="10367"/>
    <n v="20000"/>
    <m/>
    <n v="-20000"/>
    <x v="98"/>
  </r>
  <r>
    <x v="2278"/>
    <x v="4"/>
    <x v="4"/>
    <x v="8114"/>
    <n v="5000"/>
    <m/>
    <n v="-5000"/>
    <x v="98"/>
  </r>
  <r>
    <x v="2278"/>
    <x v="120"/>
    <x v="474"/>
    <x v="233"/>
    <n v="1100"/>
    <m/>
    <n v="-1100"/>
    <x v="98"/>
  </r>
  <r>
    <x v="2278"/>
    <x v="113"/>
    <x v="278"/>
    <x v="1790"/>
    <n v="700"/>
    <m/>
    <n v="-700"/>
    <x v="98"/>
  </r>
  <r>
    <x v="2278"/>
    <x v="113"/>
    <x v="278"/>
    <x v="10368"/>
    <n v="34140"/>
    <m/>
    <n v="-34140"/>
    <x v="98"/>
  </r>
  <r>
    <x v="2278"/>
    <x v="116"/>
    <x v="278"/>
    <x v="10369"/>
    <n v="145000"/>
    <m/>
    <n v="-145000"/>
    <x v="98"/>
  </r>
  <r>
    <x v="2283"/>
    <x v="117"/>
    <x v="742"/>
    <x v="10370"/>
    <n v="150000"/>
    <m/>
    <n v="-150000"/>
    <x v="98"/>
  </r>
  <r>
    <x v="2283"/>
    <x v="117"/>
    <x v="742"/>
    <x v="10371"/>
    <n v="115000"/>
    <m/>
    <n v="-115000"/>
    <x v="98"/>
  </r>
  <r>
    <x v="2283"/>
    <x v="116"/>
    <x v="612"/>
    <x v="10372"/>
    <n v="214000"/>
    <m/>
    <n v="-214000"/>
    <x v="98"/>
  </r>
  <r>
    <x v="2283"/>
    <x v="116"/>
    <x v="285"/>
    <x v="7068"/>
    <n v="1000"/>
    <m/>
    <n v="-1000"/>
    <x v="98"/>
  </r>
  <r>
    <x v="2279"/>
    <x v="4"/>
    <x v="4"/>
    <x v="8114"/>
    <n v="6000"/>
    <m/>
    <n v="-6000"/>
    <x v="98"/>
  </r>
  <r>
    <x v="2279"/>
    <x v="4"/>
    <x v="4"/>
    <x v="10373"/>
    <n v="3000"/>
    <m/>
    <n v="-3000"/>
    <x v="98"/>
  </r>
  <r>
    <x v="2279"/>
    <x v="115"/>
    <x v="278"/>
    <x v="10374"/>
    <n v="16000"/>
    <m/>
    <n v="-16000"/>
    <x v="98"/>
  </r>
  <r>
    <x v="2279"/>
    <x v="115"/>
    <x v="278"/>
    <x v="10375"/>
    <n v="9000"/>
    <m/>
    <n v="-9000"/>
    <x v="98"/>
  </r>
  <r>
    <x v="2279"/>
    <x v="1"/>
    <x v="858"/>
    <x v="10376"/>
    <n v="4000"/>
    <m/>
    <n v="-4000"/>
    <x v="98"/>
  </r>
  <r>
    <x v="2279"/>
    <x v="1"/>
    <x v="278"/>
    <x v="10377"/>
    <n v="5000"/>
    <m/>
    <n v="-5000"/>
    <x v="98"/>
  </r>
  <r>
    <x v="2279"/>
    <x v="98"/>
    <x v="278"/>
    <x v="10378"/>
    <n v="105000"/>
    <m/>
    <n v="-105000"/>
    <x v="98"/>
  </r>
  <r>
    <x v="2279"/>
    <x v="98"/>
    <x v="848"/>
    <x v="10379"/>
    <n v="100000"/>
    <m/>
    <n v="-100000"/>
    <x v="98"/>
  </r>
  <r>
    <x v="2279"/>
    <x v="79"/>
    <x v="638"/>
    <x v="10380"/>
    <n v="1000000"/>
    <m/>
    <n v="-1000000"/>
    <x v="98"/>
  </r>
  <r>
    <x v="2279"/>
    <x v="114"/>
    <x v="278"/>
    <x v="10333"/>
    <n v="100000"/>
    <m/>
    <n v="-100000"/>
    <x v="98"/>
  </r>
  <r>
    <x v="2279"/>
    <x v="116"/>
    <x v="474"/>
    <x v="233"/>
    <n v="1500"/>
    <m/>
    <n v="-1500"/>
    <x v="98"/>
  </r>
  <r>
    <x v="2279"/>
    <x v="100"/>
    <x v="607"/>
    <x v="10206"/>
    <n v="1000000"/>
    <m/>
    <n v="-1000000"/>
    <x v="98"/>
  </r>
  <r>
    <x v="2284"/>
    <x v="65"/>
    <x v="474"/>
    <x v="233"/>
    <n v="1500"/>
    <m/>
    <n v="-1500"/>
    <x v="98"/>
  </r>
  <r>
    <x v="2284"/>
    <x v="4"/>
    <x v="4"/>
    <x v="8114"/>
    <n v="6000"/>
    <m/>
    <n v="-6000"/>
    <x v="98"/>
  </r>
  <r>
    <x v="2284"/>
    <x v="116"/>
    <x v="285"/>
    <x v="10381"/>
    <n v="500"/>
    <m/>
    <n v="-500"/>
    <x v="98"/>
  </r>
  <r>
    <x v="2284"/>
    <x v="113"/>
    <x v="278"/>
    <x v="10382"/>
    <n v="85500"/>
    <m/>
    <n v="-85500"/>
    <x v="98"/>
  </r>
  <r>
    <x v="2284"/>
    <x v="116"/>
    <x v="278"/>
    <x v="10382"/>
    <n v="83500"/>
    <m/>
    <n v="-83500"/>
    <x v="98"/>
  </r>
  <r>
    <x v="2284"/>
    <x v="100"/>
    <x v="278"/>
    <x v="10382"/>
    <n v="83500"/>
    <m/>
    <n v="-83500"/>
    <x v="98"/>
  </r>
  <r>
    <x v="2284"/>
    <x v="98"/>
    <x v="314"/>
    <x v="10383"/>
    <n v="50000"/>
    <m/>
    <n v="-50000"/>
    <x v="98"/>
  </r>
  <r>
    <x v="2284"/>
    <x v="116"/>
    <x v="278"/>
    <x v="10384"/>
    <n v="85000"/>
    <m/>
    <n v="-85000"/>
    <x v="98"/>
  </r>
  <r>
    <x v="2284"/>
    <x v="116"/>
    <x v="2"/>
    <x v="10385"/>
    <n v="75000"/>
    <m/>
    <n v="-75000"/>
    <x v="98"/>
  </r>
  <r>
    <x v="2284"/>
    <x v="16"/>
    <x v="278"/>
    <x v="10386"/>
    <n v="21674"/>
    <m/>
    <n v="-21674"/>
    <x v="98"/>
  </r>
  <r>
    <x v="2284"/>
    <x v="3"/>
    <x v="278"/>
    <x v="10386"/>
    <n v="20000"/>
    <m/>
    <n v="-20000"/>
    <x v="98"/>
  </r>
  <r>
    <x v="2284"/>
    <x v="98"/>
    <x v="278"/>
    <x v="10386"/>
    <n v="20000"/>
    <m/>
    <n v="-20000"/>
    <x v="98"/>
  </r>
  <r>
    <x v="2284"/>
    <x v="94"/>
    <x v="859"/>
    <x v="10387"/>
    <n v="90000"/>
    <m/>
    <n v="-90000"/>
    <x v="98"/>
  </r>
  <r>
    <x v="2284"/>
    <x v="4"/>
    <x v="4"/>
    <x v="10388"/>
    <n v="80000"/>
    <m/>
    <n v="-80000"/>
    <x v="98"/>
  </r>
  <r>
    <x v="2285"/>
    <x v="73"/>
    <x v="338"/>
    <x v="10389"/>
    <n v="235000"/>
    <m/>
    <n v="-235000"/>
    <x v="98"/>
  </r>
  <r>
    <x v="2285"/>
    <x v="114"/>
    <x v="278"/>
    <x v="10390"/>
    <n v="50000"/>
    <m/>
    <n v="-50000"/>
    <x v="98"/>
  </r>
  <r>
    <x v="2285"/>
    <x v="98"/>
    <x v="848"/>
    <x v="10391"/>
    <n v="54750"/>
    <m/>
    <n v="-54750"/>
    <x v="98"/>
  </r>
  <r>
    <x v="2285"/>
    <x v="120"/>
    <x v="2"/>
    <x v="10392"/>
    <n v="20000"/>
    <m/>
    <n v="-20000"/>
    <x v="98"/>
  </r>
  <r>
    <x v="2285"/>
    <x v="100"/>
    <x v="860"/>
    <x v="10393"/>
    <n v="25000"/>
    <m/>
    <n v="-25000"/>
    <x v="98"/>
  </r>
  <r>
    <x v="2286"/>
    <x v="116"/>
    <x v="757"/>
    <x v="10394"/>
    <n v="100000"/>
    <m/>
    <n v="-100000"/>
    <x v="98"/>
  </r>
  <r>
    <x v="2286"/>
    <x v="4"/>
    <x v="4"/>
    <x v="8114"/>
    <n v="3000"/>
    <m/>
    <n v="-3000"/>
    <x v="98"/>
  </r>
  <r>
    <x v="2287"/>
    <x v="113"/>
    <x v="278"/>
    <x v="10395"/>
    <n v="38180"/>
    <m/>
    <n v="-38180"/>
    <x v="98"/>
  </r>
  <r>
    <x v="2287"/>
    <x v="113"/>
    <x v="474"/>
    <x v="233"/>
    <n v="3300"/>
    <m/>
    <n v="-3300"/>
    <x v="98"/>
  </r>
  <r>
    <x v="2287"/>
    <x v="113"/>
    <x v="278"/>
    <x v="9034"/>
    <n v="600"/>
    <m/>
    <n v="-600"/>
    <x v="98"/>
  </r>
  <r>
    <x v="2287"/>
    <x v="4"/>
    <x v="4"/>
    <x v="8114"/>
    <n v="7000"/>
    <m/>
    <n v="-7000"/>
    <x v="98"/>
  </r>
  <r>
    <x v="2287"/>
    <x v="104"/>
    <x v="278"/>
    <x v="10396"/>
    <n v="1750"/>
    <m/>
    <n v="-1750"/>
    <x v="98"/>
  </r>
  <r>
    <x v="2287"/>
    <x v="115"/>
    <x v="474"/>
    <x v="233"/>
    <n v="1100"/>
    <m/>
    <n v="-1100"/>
    <x v="98"/>
  </r>
  <r>
    <x v="2287"/>
    <x v="113"/>
    <x v="474"/>
    <x v="233"/>
    <n v="1000"/>
    <m/>
    <n v="-1000"/>
    <x v="98"/>
  </r>
  <r>
    <x v="2287"/>
    <x v="116"/>
    <x v="861"/>
    <x v="10397"/>
    <n v="2600"/>
    <m/>
    <n v="-2600"/>
    <x v="98"/>
  </r>
  <r>
    <x v="2287"/>
    <x v="7"/>
    <x v="27"/>
    <x v="5204"/>
    <n v="3120"/>
    <m/>
    <n v="-3120"/>
    <x v="98"/>
  </r>
  <r>
    <x v="2287"/>
    <x v="4"/>
    <x v="27"/>
    <x v="5204"/>
    <n v="8595"/>
    <m/>
    <n v="-8595"/>
    <x v="98"/>
  </r>
  <r>
    <x v="2287"/>
    <x v="94"/>
    <x v="2"/>
    <x v="3557"/>
    <n v="2630"/>
    <m/>
    <n v="-2630"/>
    <x v="98"/>
  </r>
  <r>
    <x v="2287"/>
    <x v="117"/>
    <x v="278"/>
    <x v="10398"/>
    <n v="136000"/>
    <m/>
    <n v="-136000"/>
    <x v="98"/>
  </r>
  <r>
    <x v="2288"/>
    <x v="23"/>
    <x v="278"/>
    <x v="10399"/>
    <n v="80000"/>
    <m/>
    <n v="-80000"/>
    <x v="98"/>
  </r>
  <r>
    <x v="2288"/>
    <x v="114"/>
    <x v="862"/>
    <x v="10400"/>
    <n v="1000000"/>
    <m/>
    <n v="-1000000"/>
    <x v="98"/>
  </r>
  <r>
    <x v="2288"/>
    <x v="116"/>
    <x v="863"/>
    <x v="10401"/>
    <n v="760000"/>
    <m/>
    <n v="-760000"/>
    <x v="98"/>
  </r>
  <r>
    <x v="2288"/>
    <x v="116"/>
    <x v="474"/>
    <x v="233"/>
    <n v="500"/>
    <m/>
    <n v="-500"/>
    <x v="98"/>
  </r>
  <r>
    <x v="2288"/>
    <x v="4"/>
    <x v="4"/>
    <x v="10402"/>
    <n v="3500"/>
    <m/>
    <n v="-3500"/>
    <x v="98"/>
  </r>
  <r>
    <x v="2288"/>
    <x v="91"/>
    <x v="820"/>
    <x v="10403"/>
    <n v="400000"/>
    <m/>
    <n v="-400000"/>
    <x v="98"/>
  </r>
  <r>
    <x v="2288"/>
    <x v="99"/>
    <x v="278"/>
    <x v="10404"/>
    <n v="9500"/>
    <m/>
    <n v="-9500"/>
    <x v="98"/>
  </r>
  <r>
    <x v="2288"/>
    <x v="115"/>
    <x v="474"/>
    <x v="10405"/>
    <n v="3000"/>
    <m/>
    <n v="-3000"/>
    <x v="98"/>
  </r>
  <r>
    <x v="2288"/>
    <x v="116"/>
    <x v="285"/>
    <x v="7068"/>
    <n v="1500"/>
    <m/>
    <n v="-1500"/>
    <x v="98"/>
  </r>
  <r>
    <x v="2288"/>
    <x v="113"/>
    <x v="474"/>
    <x v="8211"/>
    <n v="600"/>
    <m/>
    <n v="-600"/>
    <x v="98"/>
  </r>
  <r>
    <x v="2288"/>
    <x v="113"/>
    <x v="474"/>
    <x v="233"/>
    <n v="500"/>
    <m/>
    <n v="-500"/>
    <x v="98"/>
  </r>
  <r>
    <x v="2288"/>
    <x v="113"/>
    <x v="474"/>
    <x v="233"/>
    <n v="5500"/>
    <m/>
    <n v="-5500"/>
    <x v="98"/>
  </r>
  <r>
    <x v="2288"/>
    <x v="120"/>
    <x v="474"/>
    <x v="233"/>
    <n v="1800"/>
    <m/>
    <n v="-1800"/>
    <x v="98"/>
  </r>
  <r>
    <x v="2288"/>
    <x v="114"/>
    <x v="278"/>
    <x v="10406"/>
    <n v="25000"/>
    <m/>
    <n v="-25000"/>
    <x v="98"/>
  </r>
  <r>
    <x v="2289"/>
    <x v="79"/>
    <x v="278"/>
    <x v="10407"/>
    <n v="500"/>
    <m/>
    <n v="-500"/>
    <x v="98"/>
  </r>
  <r>
    <x v="2289"/>
    <x v="61"/>
    <x v="278"/>
    <x v="1241"/>
    <n v="700"/>
    <m/>
    <n v="-700"/>
    <x v="98"/>
  </r>
  <r>
    <x v="2289"/>
    <x v="113"/>
    <x v="278"/>
    <x v="10408"/>
    <n v="1450"/>
    <m/>
    <n v="-1450"/>
    <x v="98"/>
  </r>
  <r>
    <x v="2289"/>
    <x v="4"/>
    <x v="4"/>
    <x v="10402"/>
    <n v="4000"/>
    <m/>
    <n v="-4000"/>
    <x v="98"/>
  </r>
  <r>
    <x v="2289"/>
    <x v="4"/>
    <x v="516"/>
    <x v="10409"/>
    <n v="5330"/>
    <m/>
    <n v="-5330"/>
    <x v="98"/>
  </r>
  <r>
    <x v="2289"/>
    <x v="115"/>
    <x v="642"/>
    <x v="10410"/>
    <n v="50000"/>
    <m/>
    <n v="-50000"/>
    <x v="98"/>
  </r>
  <r>
    <x v="2289"/>
    <x v="116"/>
    <x v="285"/>
    <x v="7872"/>
    <n v="350"/>
    <m/>
    <n v="-350"/>
    <x v="98"/>
  </r>
  <r>
    <x v="2289"/>
    <x v="4"/>
    <x v="2"/>
    <x v="10411"/>
    <n v="1500"/>
    <m/>
    <n v="-1500"/>
    <x v="98"/>
  </r>
  <r>
    <x v="2289"/>
    <x v="115"/>
    <x v="474"/>
    <x v="233"/>
    <n v="1000"/>
    <m/>
    <n v="-1000"/>
    <x v="98"/>
  </r>
  <r>
    <x v="2290"/>
    <x v="98"/>
    <x v="864"/>
    <x v="10412"/>
    <n v="100000"/>
    <m/>
    <n v="-100000"/>
    <x v="98"/>
  </r>
  <r>
    <x v="2290"/>
    <x v="100"/>
    <x v="474"/>
    <x v="233"/>
    <n v="1000"/>
    <m/>
    <n v="-1000"/>
    <x v="98"/>
  </r>
  <r>
    <x v="2290"/>
    <x v="100"/>
    <x v="278"/>
    <x v="10413"/>
    <n v="15000"/>
    <m/>
    <n v="-15000"/>
    <x v="98"/>
  </r>
  <r>
    <x v="2290"/>
    <x v="37"/>
    <x v="865"/>
    <x v="898"/>
    <n v="40000"/>
    <m/>
    <n v="-40000"/>
    <x v="98"/>
  </r>
  <r>
    <x v="2290"/>
    <x v="113"/>
    <x v="474"/>
    <x v="233"/>
    <n v="2000"/>
    <m/>
    <n v="-2000"/>
    <x v="98"/>
  </r>
  <r>
    <x v="2290"/>
    <x v="122"/>
    <x v="145"/>
    <x v="10414"/>
    <n v="7360"/>
    <m/>
    <n v="-7360"/>
    <x v="98"/>
  </r>
  <r>
    <x v="2290"/>
    <x v="61"/>
    <x v="145"/>
    <x v="10414"/>
    <n v="13000"/>
    <m/>
    <n v="-13000"/>
    <x v="98"/>
  </r>
  <r>
    <x v="2290"/>
    <x v="65"/>
    <x v="145"/>
    <x v="10414"/>
    <n v="5000"/>
    <m/>
    <n v="-5000"/>
    <x v="98"/>
  </r>
  <r>
    <x v="2290"/>
    <x v="100"/>
    <x v="145"/>
    <x v="10414"/>
    <n v="23956"/>
    <m/>
    <n v="-23956"/>
    <x v="98"/>
  </r>
  <r>
    <x v="2290"/>
    <x v="73"/>
    <x v="145"/>
    <x v="10414"/>
    <n v="3412"/>
    <m/>
    <n v="-3412"/>
    <x v="98"/>
  </r>
  <r>
    <x v="2290"/>
    <x v="113"/>
    <x v="145"/>
    <x v="10414"/>
    <n v="1604"/>
    <m/>
    <n v="-1604"/>
    <x v="98"/>
  </r>
  <r>
    <x v="2290"/>
    <x v="105"/>
    <x v="145"/>
    <x v="10414"/>
    <n v="24817"/>
    <m/>
    <n v="-24817"/>
    <x v="98"/>
  </r>
  <r>
    <x v="2290"/>
    <x v="120"/>
    <x v="145"/>
    <x v="10414"/>
    <n v="58770"/>
    <m/>
    <n v="-58770"/>
    <x v="98"/>
  </r>
  <r>
    <x v="2290"/>
    <x v="116"/>
    <x v="145"/>
    <x v="10414"/>
    <n v="45496"/>
    <m/>
    <n v="-45496"/>
    <x v="98"/>
  </r>
  <r>
    <x v="2290"/>
    <x v="114"/>
    <x v="145"/>
    <x v="10414"/>
    <n v="216585"/>
    <m/>
    <n v="-216585"/>
    <x v="98"/>
  </r>
  <r>
    <x v="2290"/>
    <x v="4"/>
    <x v="866"/>
    <x v="10415"/>
    <n v="10000"/>
    <m/>
    <n v="-10000"/>
    <x v="98"/>
  </r>
  <r>
    <x v="2290"/>
    <x v="115"/>
    <x v="2"/>
    <x v="10416"/>
    <n v="50000"/>
    <m/>
    <n v="-50000"/>
    <x v="98"/>
  </r>
  <r>
    <x v="2290"/>
    <x v="109"/>
    <x v="2"/>
    <x v="10417"/>
    <n v="5000"/>
    <m/>
    <n v="-5000"/>
    <x v="98"/>
  </r>
  <r>
    <x v="2290"/>
    <x v="115"/>
    <x v="2"/>
    <x v="10418"/>
    <n v="5000"/>
    <m/>
    <n v="-5000"/>
    <x v="98"/>
  </r>
  <r>
    <x v="2290"/>
    <x v="1"/>
    <x v="2"/>
    <x v="10419"/>
    <n v="5000"/>
    <m/>
    <n v="-5000"/>
    <x v="98"/>
  </r>
  <r>
    <x v="2290"/>
    <x v="16"/>
    <x v="2"/>
    <x v="10420"/>
    <n v="4120"/>
    <m/>
    <n v="-4120"/>
    <x v="98"/>
  </r>
  <r>
    <x v="2290"/>
    <x v="91"/>
    <x v="2"/>
    <x v="10421"/>
    <n v="4000"/>
    <m/>
    <n v="-4000"/>
    <x v="98"/>
  </r>
  <r>
    <x v="2290"/>
    <x v="73"/>
    <x v="2"/>
    <x v="10422"/>
    <n v="2500"/>
    <m/>
    <n v="-2500"/>
    <x v="98"/>
  </r>
  <r>
    <x v="2291"/>
    <x v="115"/>
    <x v="314"/>
    <x v="898"/>
    <n v="20000"/>
    <m/>
    <n v="-20000"/>
    <x v="98"/>
  </r>
  <r>
    <x v="2291"/>
    <x v="23"/>
    <x v="390"/>
    <x v="10423"/>
    <n v="5500"/>
    <m/>
    <n v="-5500"/>
    <x v="98"/>
  </r>
  <r>
    <x v="2291"/>
    <x v="23"/>
    <x v="285"/>
    <x v="8883"/>
    <n v="500"/>
    <m/>
    <n v="-500"/>
    <x v="98"/>
  </r>
  <r>
    <x v="2291"/>
    <x v="4"/>
    <x v="4"/>
    <x v="10402"/>
    <n v="5000"/>
    <m/>
    <n v="-5000"/>
    <x v="98"/>
  </r>
  <r>
    <x v="2291"/>
    <x v="4"/>
    <x v="495"/>
    <x v="10424"/>
    <n v="40000"/>
    <m/>
    <n v="-40000"/>
    <x v="98"/>
  </r>
  <r>
    <x v="2291"/>
    <x v="115"/>
    <x v="474"/>
    <x v="233"/>
    <n v="2500"/>
    <m/>
    <n v="-2500"/>
    <x v="98"/>
  </r>
  <r>
    <x v="2291"/>
    <x v="113"/>
    <x v="474"/>
    <x v="898"/>
    <n v="600"/>
    <m/>
    <n v="-600"/>
    <x v="98"/>
  </r>
  <r>
    <x v="2291"/>
    <x v="116"/>
    <x v="390"/>
    <x v="10425"/>
    <n v="4500"/>
    <m/>
    <n v="-4500"/>
    <x v="98"/>
  </r>
  <r>
    <x v="2291"/>
    <x v="120"/>
    <x v="474"/>
    <x v="8211"/>
    <n v="500"/>
    <m/>
    <n v="-500"/>
    <x v="98"/>
  </r>
  <r>
    <x v="2291"/>
    <x v="124"/>
    <x v="465"/>
    <x v="10426"/>
    <n v="5000"/>
    <m/>
    <n v="-5000"/>
    <x v="98"/>
  </r>
  <r>
    <x v="2291"/>
    <x v="123"/>
    <x v="277"/>
    <x v="898"/>
    <n v="20000"/>
    <m/>
    <n v="-20000"/>
    <x v="98"/>
  </r>
  <r>
    <x v="2291"/>
    <x v="37"/>
    <x v="278"/>
    <x v="10427"/>
    <n v="1700"/>
    <m/>
    <n v="-1700"/>
    <x v="98"/>
  </r>
  <r>
    <x v="2291"/>
    <x v="114"/>
    <x v="390"/>
    <x v="10428"/>
    <n v="1300"/>
    <m/>
    <n v="-1300"/>
    <x v="98"/>
  </r>
  <r>
    <x v="2291"/>
    <x v="37"/>
    <x v="278"/>
    <x v="9034"/>
    <n v="1800"/>
    <m/>
    <n v="-1800"/>
    <x v="98"/>
  </r>
  <r>
    <x v="2291"/>
    <x v="100"/>
    <x v="860"/>
    <x v="10429"/>
    <n v="25000"/>
    <m/>
    <n v="-25000"/>
    <x v="98"/>
  </r>
  <r>
    <x v="2291"/>
    <x v="113"/>
    <x v="278"/>
    <x v="10430"/>
    <n v="17000"/>
    <m/>
    <n v="-17000"/>
    <x v="98"/>
  </r>
  <r>
    <x v="2292"/>
    <x v="120"/>
    <x v="474"/>
    <x v="10431"/>
    <n v="1000"/>
    <m/>
    <n v="-1000"/>
    <x v="98"/>
  </r>
  <r>
    <x v="2292"/>
    <x v="100"/>
    <x v="2"/>
    <x v="8173"/>
    <n v="1300"/>
    <m/>
    <n v="-1300"/>
    <x v="98"/>
  </r>
  <r>
    <x v="2292"/>
    <x v="73"/>
    <x v="278"/>
    <x v="10432"/>
    <n v="6000"/>
    <m/>
    <n v="-6000"/>
    <x v="98"/>
  </r>
  <r>
    <x v="2292"/>
    <x v="120"/>
    <x v="278"/>
    <x v="9496"/>
    <n v="1000"/>
    <m/>
    <n v="-1000"/>
    <x v="98"/>
  </r>
  <r>
    <x v="2292"/>
    <x v="109"/>
    <x v="867"/>
    <x v="10433"/>
    <n v="20000"/>
    <m/>
    <n v="-20000"/>
    <x v="98"/>
  </r>
  <r>
    <x v="2292"/>
    <x v="120"/>
    <x v="278"/>
    <x v="9642"/>
    <n v="2755"/>
    <m/>
    <n v="-2755"/>
    <x v="98"/>
  </r>
  <r>
    <x v="2292"/>
    <x v="4"/>
    <x v="285"/>
    <x v="10434"/>
    <n v="1000"/>
    <m/>
    <n v="-1000"/>
    <x v="98"/>
  </r>
  <r>
    <x v="2292"/>
    <x v="73"/>
    <x v="474"/>
    <x v="898"/>
    <n v="2900"/>
    <m/>
    <n v="-2900"/>
    <x v="98"/>
  </r>
  <r>
    <x v="2292"/>
    <x v="120"/>
    <x v="474"/>
    <x v="898"/>
    <n v="500"/>
    <m/>
    <n v="-500"/>
    <x v="98"/>
  </r>
  <r>
    <x v="2292"/>
    <x v="7"/>
    <x v="27"/>
    <x v="5198"/>
    <n v="123946"/>
    <m/>
    <n v="-123946"/>
    <x v="98"/>
  </r>
  <r>
    <x v="2292"/>
    <x v="4"/>
    <x v="27"/>
    <x v="5198"/>
    <n v="77157"/>
    <m/>
    <n v="-77157"/>
    <x v="98"/>
  </r>
  <r>
    <x v="2292"/>
    <x v="123"/>
    <x v="285"/>
    <x v="10435"/>
    <n v="1340"/>
    <m/>
    <n v="-1340"/>
    <x v="98"/>
  </r>
  <r>
    <x v="2292"/>
    <x v="120"/>
    <x v="278"/>
    <x v="10436"/>
    <n v="1000"/>
    <m/>
    <n v="-1000"/>
    <x v="98"/>
  </r>
  <r>
    <x v="2292"/>
    <x v="4"/>
    <x v="2"/>
    <x v="10437"/>
    <n v="400"/>
    <m/>
    <n v="-400"/>
    <x v="98"/>
  </r>
  <r>
    <x v="2292"/>
    <x v="113"/>
    <x v="2"/>
    <x v="3557"/>
    <n v="3370"/>
    <m/>
    <n v="-3370"/>
    <x v="98"/>
  </r>
  <r>
    <x v="2292"/>
    <x v="116"/>
    <x v="644"/>
    <x v="10438"/>
    <n v="1147000"/>
    <m/>
    <n v="-1147000"/>
    <x v="98"/>
  </r>
  <r>
    <x v="2292"/>
    <x v="98"/>
    <x v="278"/>
    <x v="10378"/>
    <n v="105000"/>
    <m/>
    <n v="-105000"/>
    <x v="98"/>
  </r>
  <r>
    <x v="2292"/>
    <x v="114"/>
    <x v="11"/>
    <x v="10439"/>
    <n v="300000"/>
    <m/>
    <n v="-300000"/>
    <x v="98"/>
  </r>
  <r>
    <x v="2292"/>
    <x v="114"/>
    <x v="278"/>
    <x v="10440"/>
    <n v="25000"/>
    <m/>
    <n v="-25000"/>
    <x v="98"/>
  </r>
  <r>
    <x v="2293"/>
    <x v="120"/>
    <x v="697"/>
    <x v="10441"/>
    <n v="375000"/>
    <m/>
    <n v="-375000"/>
    <x v="98"/>
  </r>
  <r>
    <x v="2293"/>
    <x v="116"/>
    <x v="851"/>
    <x v="10442"/>
    <n v="4598964"/>
    <m/>
    <n v="-4598964"/>
    <x v="98"/>
  </r>
  <r>
    <x v="2294"/>
    <x v="4"/>
    <x v="4"/>
    <x v="7512"/>
    <n v="5000"/>
    <m/>
    <n v="-5000"/>
    <x v="98"/>
  </r>
  <r>
    <x v="2294"/>
    <x v="120"/>
    <x v="474"/>
    <x v="233"/>
    <n v="1800"/>
    <m/>
    <n v="-1800"/>
    <x v="98"/>
  </r>
  <r>
    <x v="2294"/>
    <x v="1"/>
    <x v="2"/>
    <x v="10443"/>
    <n v="2000"/>
    <m/>
    <n v="-2000"/>
    <x v="98"/>
  </r>
  <r>
    <x v="2294"/>
    <x v="115"/>
    <x v="314"/>
    <x v="10444"/>
    <n v="30000"/>
    <m/>
    <n v="-30000"/>
    <x v="98"/>
  </r>
  <r>
    <x v="2294"/>
    <x v="113"/>
    <x v="660"/>
    <x v="10445"/>
    <n v="400000"/>
    <m/>
    <n v="-400000"/>
    <x v="98"/>
  </r>
  <r>
    <x v="2294"/>
    <x v="120"/>
    <x v="278"/>
    <x v="10446"/>
    <n v="1750"/>
    <m/>
    <n v="-1750"/>
    <x v="98"/>
  </r>
  <r>
    <x v="2294"/>
    <x v="113"/>
    <x v="868"/>
    <x v="10447"/>
    <n v="220000"/>
    <m/>
    <n v="-220000"/>
    <x v="98"/>
  </r>
  <r>
    <x v="2294"/>
    <x v="120"/>
    <x v="278"/>
    <x v="10448"/>
    <n v="117500"/>
    <m/>
    <n v="-117500"/>
    <x v="98"/>
  </r>
  <r>
    <x v="2294"/>
    <x v="91"/>
    <x v="474"/>
    <x v="10449"/>
    <n v="1500"/>
    <m/>
    <n v="-1500"/>
    <x v="98"/>
  </r>
  <r>
    <x v="2294"/>
    <x v="91"/>
    <x v="278"/>
    <x v="10450"/>
    <n v="340"/>
    <m/>
    <n v="-340"/>
    <x v="98"/>
  </r>
  <r>
    <x v="2294"/>
    <x v="113"/>
    <x v="474"/>
    <x v="233"/>
    <n v="1500"/>
    <m/>
    <n v="-1500"/>
    <x v="98"/>
  </r>
  <r>
    <x v="2295"/>
    <x v="100"/>
    <x v="278"/>
    <x v="10451"/>
    <n v="34000"/>
    <m/>
    <n v="-34000"/>
    <x v="98"/>
  </r>
  <r>
    <x v="2295"/>
    <x v="4"/>
    <x v="285"/>
    <x v="10434"/>
    <n v="3000"/>
    <m/>
    <n v="-3000"/>
    <x v="98"/>
  </r>
  <r>
    <x v="2295"/>
    <x v="4"/>
    <x v="4"/>
    <x v="7512"/>
    <n v="4000"/>
    <m/>
    <n v="-4000"/>
    <x v="98"/>
  </r>
  <r>
    <x v="2295"/>
    <x v="92"/>
    <x v="278"/>
    <x v="10452"/>
    <n v="3200"/>
    <m/>
    <n v="-3200"/>
    <x v="98"/>
  </r>
  <r>
    <x v="2295"/>
    <x v="116"/>
    <x v="278"/>
    <x v="10453"/>
    <n v="7830"/>
    <m/>
    <n v="-7830"/>
    <x v="98"/>
  </r>
  <r>
    <x v="2295"/>
    <x v="100"/>
    <x v="474"/>
    <x v="898"/>
    <n v="2000"/>
    <m/>
    <n v="-2000"/>
    <x v="98"/>
  </r>
  <r>
    <x v="2295"/>
    <x v="115"/>
    <x v="474"/>
    <x v="898"/>
    <n v="2000"/>
    <m/>
    <n v="-2000"/>
    <x v="98"/>
  </r>
  <r>
    <x v="2295"/>
    <x v="120"/>
    <x v="474"/>
    <x v="898"/>
    <n v="2000"/>
    <m/>
    <n v="-2000"/>
    <x v="98"/>
  </r>
  <r>
    <x v="2295"/>
    <x v="23"/>
    <x v="2"/>
    <x v="10454"/>
    <n v="68000"/>
    <m/>
    <n v="-68000"/>
    <x v="98"/>
  </r>
  <r>
    <x v="2295"/>
    <x v="23"/>
    <x v="2"/>
    <x v="10455"/>
    <n v="18000"/>
    <m/>
    <n v="-18000"/>
    <x v="98"/>
  </r>
  <r>
    <x v="2295"/>
    <x v="23"/>
    <x v="695"/>
    <x v="10456"/>
    <n v="6000"/>
    <m/>
    <n v="-6000"/>
    <x v="98"/>
  </r>
  <r>
    <x v="2295"/>
    <x v="79"/>
    <x v="278"/>
    <x v="10457"/>
    <n v="180"/>
    <m/>
    <n v="-180"/>
    <x v="98"/>
  </r>
  <r>
    <x v="2295"/>
    <x v="65"/>
    <x v="2"/>
    <x v="10458"/>
    <n v="2000"/>
    <m/>
    <n v="-2000"/>
    <x v="98"/>
  </r>
  <r>
    <x v="2295"/>
    <x v="100"/>
    <x v="2"/>
    <x v="10459"/>
    <n v="2200"/>
    <m/>
    <n v="-2200"/>
    <x v="98"/>
  </r>
  <r>
    <x v="2295"/>
    <x v="4"/>
    <x v="2"/>
    <x v="10460"/>
    <n v="1950"/>
    <m/>
    <n v="-1950"/>
    <x v="98"/>
  </r>
  <r>
    <x v="2295"/>
    <x v="37"/>
    <x v="865"/>
    <x v="898"/>
    <n v="20000"/>
    <m/>
    <n v="-20000"/>
    <x v="98"/>
  </r>
  <r>
    <x v="2295"/>
    <x v="113"/>
    <x v="644"/>
    <x v="10461"/>
    <n v="600000"/>
    <m/>
    <n v="-600000"/>
    <x v="98"/>
  </r>
  <r>
    <x v="2295"/>
    <x v="100"/>
    <x v="854"/>
    <x v="10462"/>
    <n v="420000"/>
    <m/>
    <n v="-420000"/>
    <x v="98"/>
  </r>
  <r>
    <x v="2296"/>
    <x v="120"/>
    <x v="474"/>
    <x v="898"/>
    <n v="3000"/>
    <m/>
    <n v="-3000"/>
    <x v="98"/>
  </r>
  <r>
    <x v="2296"/>
    <x v="100"/>
    <x v="474"/>
    <x v="898"/>
    <n v="1600"/>
    <m/>
    <n v="-1600"/>
    <x v="98"/>
  </r>
  <r>
    <x v="2296"/>
    <x v="4"/>
    <x v="4"/>
    <x v="7512"/>
    <n v="4000"/>
    <m/>
    <n v="-4000"/>
    <x v="98"/>
  </r>
  <r>
    <x v="2296"/>
    <x v="116"/>
    <x v="474"/>
    <x v="233"/>
    <n v="1000"/>
    <m/>
    <n v="-1000"/>
    <x v="98"/>
  </r>
  <r>
    <x v="2296"/>
    <x v="113"/>
    <x v="474"/>
    <x v="233"/>
    <n v="1400"/>
    <m/>
    <n v="-1400"/>
    <x v="98"/>
  </r>
  <r>
    <x v="2296"/>
    <x v="114"/>
    <x v="278"/>
    <x v="10440"/>
    <n v="25000"/>
    <m/>
    <n v="-25000"/>
    <x v="98"/>
  </r>
  <r>
    <x v="2296"/>
    <x v="120"/>
    <x v="278"/>
    <x v="10463"/>
    <n v="16000"/>
    <m/>
    <n v="-16000"/>
    <x v="98"/>
  </r>
  <r>
    <x v="2296"/>
    <x v="114"/>
    <x v="278"/>
    <x v="10464"/>
    <n v="10750"/>
    <m/>
    <n v="-10750"/>
    <x v="98"/>
  </r>
  <r>
    <x v="2297"/>
    <x v="4"/>
    <x v="4"/>
    <x v="7512"/>
    <n v="1500"/>
    <m/>
    <n v="-1500"/>
    <x v="98"/>
  </r>
  <r>
    <x v="2297"/>
    <x v="73"/>
    <x v="78"/>
    <x v="10465"/>
    <n v="1000000"/>
    <m/>
    <n v="-1000000"/>
    <x v="98"/>
  </r>
  <r>
    <x v="2297"/>
    <x v="116"/>
    <x v="278"/>
    <x v="10466"/>
    <n v="20250"/>
    <m/>
    <n v="-20250"/>
    <x v="98"/>
  </r>
  <r>
    <x v="2297"/>
    <x v="120"/>
    <x v="697"/>
    <x v="10441"/>
    <n v="100000"/>
    <m/>
    <n v="-100000"/>
    <x v="98"/>
  </r>
  <r>
    <x v="2297"/>
    <x v="114"/>
    <x v="869"/>
    <x v="10467"/>
    <n v="207000"/>
    <m/>
    <n v="-207000"/>
    <x v="98"/>
  </r>
  <r>
    <x v="2297"/>
    <x v="114"/>
    <x v="647"/>
    <x v="10468"/>
    <n v="45000"/>
    <m/>
    <n v="-45000"/>
    <x v="98"/>
  </r>
  <r>
    <x v="2297"/>
    <x v="91"/>
    <x v="278"/>
    <x v="10469"/>
    <n v="8800"/>
    <m/>
    <n v="-8800"/>
    <x v="98"/>
  </r>
  <r>
    <x v="2297"/>
    <x v="120"/>
    <x v="278"/>
    <x v="10470"/>
    <n v="142000"/>
    <m/>
    <n v="-142000"/>
    <x v="98"/>
  </r>
  <r>
    <x v="2297"/>
    <x v="116"/>
    <x v="278"/>
    <x v="10471"/>
    <n v="20000"/>
    <m/>
    <n v="-20000"/>
    <x v="98"/>
  </r>
  <r>
    <x v="2297"/>
    <x v="120"/>
    <x v="857"/>
    <x v="10472"/>
    <n v="100000"/>
    <m/>
    <n v="-100000"/>
    <x v="98"/>
  </r>
  <r>
    <x v="2298"/>
    <x v="113"/>
    <x v="278"/>
    <x v="10473"/>
    <n v="1740"/>
    <m/>
    <n v="-1740"/>
    <x v="98"/>
  </r>
  <r>
    <x v="2298"/>
    <x v="4"/>
    <x v="516"/>
    <x v="10474"/>
    <n v="2000"/>
    <m/>
    <n v="-2000"/>
    <x v="98"/>
  </r>
  <r>
    <x v="2298"/>
    <x v="120"/>
    <x v="278"/>
    <x v="10475"/>
    <n v="1860"/>
    <m/>
    <n v="-1860"/>
    <x v="98"/>
  </r>
  <r>
    <x v="2298"/>
    <x v="113"/>
    <x v="474"/>
    <x v="233"/>
    <n v="600"/>
    <m/>
    <n v="-600"/>
    <x v="98"/>
  </r>
  <r>
    <x v="2298"/>
    <x v="113"/>
    <x v="278"/>
    <x v="10476"/>
    <n v="2000"/>
    <m/>
    <n v="-2000"/>
    <x v="98"/>
  </r>
  <r>
    <x v="2298"/>
    <x v="114"/>
    <x v="338"/>
    <x v="10477"/>
    <n v="500000"/>
    <m/>
    <n v="-500000"/>
    <x v="98"/>
  </r>
  <r>
    <x v="2298"/>
    <x v="73"/>
    <x v="278"/>
    <x v="7883"/>
    <n v="13500"/>
    <m/>
    <n v="-13500"/>
    <x v="98"/>
  </r>
  <r>
    <x v="2277"/>
    <x v="1"/>
    <x v="261"/>
    <x v="10478"/>
    <n v="20525"/>
    <m/>
    <n v="-20525"/>
    <x v="98"/>
  </r>
  <r>
    <x v="2277"/>
    <x v="22"/>
    <x v="261"/>
    <x v="10478"/>
    <n v="35364"/>
    <m/>
    <n v="-35364"/>
    <x v="98"/>
  </r>
  <r>
    <x v="2277"/>
    <x v="23"/>
    <x v="261"/>
    <x v="10478"/>
    <n v="32760"/>
    <m/>
    <n v="-32760"/>
    <x v="98"/>
  </r>
  <r>
    <x v="2277"/>
    <x v="84"/>
    <x v="261"/>
    <x v="10478"/>
    <n v="264941"/>
    <m/>
    <n v="-264941"/>
    <x v="98"/>
  </r>
  <r>
    <x v="2277"/>
    <x v="98"/>
    <x v="261"/>
    <x v="10478"/>
    <n v="330188"/>
    <m/>
    <n v="-330188"/>
    <x v="98"/>
  </r>
  <r>
    <x v="2281"/>
    <x v="113"/>
    <x v="716"/>
    <x v="10479"/>
    <n v="200000"/>
    <m/>
    <n v="-200000"/>
    <x v="98"/>
  </r>
  <r>
    <x v="2286"/>
    <x v="113"/>
    <x v="870"/>
    <x v="10480"/>
    <n v="150000"/>
    <m/>
    <n v="-150000"/>
    <x v="98"/>
  </r>
  <r>
    <x v="2286"/>
    <x v="117"/>
    <x v="518"/>
    <x v="10481"/>
    <n v="50000"/>
    <m/>
    <n v="-50000"/>
    <x v="98"/>
  </r>
  <r>
    <x v="2286"/>
    <x v="23"/>
    <x v="518"/>
    <x v="10481"/>
    <n v="57000"/>
    <m/>
    <n v="-57000"/>
    <x v="98"/>
  </r>
  <r>
    <x v="2287"/>
    <x v="114"/>
    <x v="661"/>
    <x v="10482"/>
    <n v="940000"/>
    <m/>
    <n v="-940000"/>
    <x v="98"/>
  </r>
  <r>
    <x v="2280"/>
    <x v="22"/>
    <x v="97"/>
    <x v="10483"/>
    <m/>
    <n v="333522"/>
    <n v="333522"/>
    <x v="98"/>
  </r>
  <r>
    <x v="2280"/>
    <x v="22"/>
    <x v="97"/>
    <x v="10484"/>
    <m/>
    <n v="333522"/>
    <n v="333522"/>
    <x v="98"/>
  </r>
  <r>
    <x v="2280"/>
    <x v="23"/>
    <x v="97"/>
    <x v="10485"/>
    <m/>
    <n v="359992"/>
    <n v="359992"/>
    <x v="98"/>
  </r>
  <r>
    <x v="2280"/>
    <x v="91"/>
    <x v="97"/>
    <x v="10486"/>
    <n v="17000"/>
    <m/>
    <n v="-17000"/>
    <x v="98"/>
  </r>
  <r>
    <x v="2288"/>
    <x v="91"/>
    <x v="97"/>
    <x v="10487"/>
    <m/>
    <n v="1920212"/>
    <n v="1920212"/>
    <x v="98"/>
  </r>
  <r>
    <x v="2289"/>
    <x v="125"/>
    <x v="97"/>
    <x v="10488"/>
    <m/>
    <n v="50000"/>
    <n v="50000"/>
    <x v="98"/>
  </r>
  <r>
    <x v="2292"/>
    <x v="84"/>
    <x v="97"/>
    <x v="10489"/>
    <m/>
    <n v="825741"/>
    <n v="825741"/>
    <x v="98"/>
  </r>
  <r>
    <x v="2292"/>
    <x v="95"/>
    <x v="97"/>
    <x v="10490"/>
    <m/>
    <n v="1500000"/>
    <n v="1500000"/>
    <x v="98"/>
  </r>
  <r>
    <x v="2293"/>
    <x v="116"/>
    <x v="97"/>
    <x v="10491"/>
    <m/>
    <n v="4598964"/>
    <n v="4598964"/>
    <x v="98"/>
  </r>
  <r>
    <x v="2293"/>
    <x v="61"/>
    <x v="97"/>
    <x v="10492"/>
    <m/>
    <n v="2500000"/>
    <n v="2500000"/>
    <x v="98"/>
  </r>
  <r>
    <x v="2293"/>
    <x v="61"/>
    <x v="97"/>
    <x v="9851"/>
    <n v="25000"/>
    <m/>
    <n v="-25000"/>
    <x v="98"/>
  </r>
  <r>
    <x v="2295"/>
    <x v="23"/>
    <x v="97"/>
    <x v="10493"/>
    <m/>
    <n v="112000"/>
    <n v="112000"/>
    <x v="98"/>
  </r>
  <r>
    <x v="2299"/>
    <x v="4"/>
    <x v="43"/>
    <x v="10494"/>
    <n v="6000"/>
    <m/>
    <n v="-6000"/>
    <x v="117"/>
  </r>
  <r>
    <x v="2299"/>
    <x v="98"/>
    <x v="43"/>
    <x v="9857"/>
    <n v="50000"/>
    <m/>
    <n v="-50000"/>
    <x v="117"/>
  </r>
  <r>
    <x v="2299"/>
    <x v="3"/>
    <x v="43"/>
    <x v="6877"/>
    <n v="5000"/>
    <m/>
    <n v="-5000"/>
    <x v="117"/>
  </r>
  <r>
    <x v="2299"/>
    <x v="113"/>
    <x v="43"/>
    <x v="9225"/>
    <n v="50000"/>
    <m/>
    <n v="-50000"/>
    <x v="117"/>
  </r>
  <r>
    <x v="2299"/>
    <x v="4"/>
    <x v="43"/>
    <x v="9858"/>
    <n v="105000"/>
    <m/>
    <n v="-105000"/>
    <x v="117"/>
  </r>
  <r>
    <x v="2299"/>
    <x v="4"/>
    <x v="4"/>
    <x v="7512"/>
    <n v="6000"/>
    <m/>
    <n v="-6000"/>
    <x v="117"/>
  </r>
  <r>
    <x v="2299"/>
    <x v="4"/>
    <x v="516"/>
    <x v="10474"/>
    <n v="5330"/>
    <m/>
    <n v="-5330"/>
    <x v="117"/>
  </r>
  <r>
    <x v="2299"/>
    <x v="120"/>
    <x v="278"/>
    <x v="10495"/>
    <n v="1740"/>
    <m/>
    <n v="-1740"/>
    <x v="117"/>
  </r>
  <r>
    <x v="2299"/>
    <x v="91"/>
    <x v="278"/>
    <x v="10496"/>
    <n v="2250"/>
    <m/>
    <n v="-2250"/>
    <x v="117"/>
  </r>
  <r>
    <x v="2299"/>
    <x v="113"/>
    <x v="278"/>
    <x v="10497"/>
    <n v="1500"/>
    <m/>
    <n v="-1500"/>
    <x v="117"/>
  </r>
  <r>
    <x v="2299"/>
    <x v="123"/>
    <x v="285"/>
    <x v="10498"/>
    <n v="1100"/>
    <m/>
    <n v="-1100"/>
    <x v="117"/>
  </r>
  <r>
    <x v="2299"/>
    <x v="120"/>
    <x v="474"/>
    <x v="233"/>
    <n v="1800"/>
    <m/>
    <n v="-1800"/>
    <x v="117"/>
  </r>
  <r>
    <x v="2299"/>
    <x v="100"/>
    <x v="390"/>
    <x v="10499"/>
    <n v="6840"/>
    <m/>
    <n v="-6840"/>
    <x v="117"/>
  </r>
  <r>
    <x v="2299"/>
    <x v="7"/>
    <x v="27"/>
    <x v="5156"/>
    <n v="2060"/>
    <m/>
    <n v="-2060"/>
    <x v="117"/>
  </r>
  <r>
    <x v="2299"/>
    <x v="4"/>
    <x v="27"/>
    <x v="5156"/>
    <n v="2650"/>
    <m/>
    <n v="-2650"/>
    <x v="117"/>
  </r>
  <r>
    <x v="2299"/>
    <x v="115"/>
    <x v="518"/>
    <x v="898"/>
    <n v="30000"/>
    <m/>
    <n v="-30000"/>
    <x v="117"/>
  </r>
  <r>
    <x v="2299"/>
    <x v="4"/>
    <x v="330"/>
    <x v="10500"/>
    <n v="5000"/>
    <m/>
    <n v="-5000"/>
    <x v="117"/>
  </r>
  <r>
    <x v="2299"/>
    <x v="123"/>
    <x v="694"/>
    <x v="10501"/>
    <n v="9500"/>
    <m/>
    <n v="-9500"/>
    <x v="117"/>
  </r>
  <r>
    <x v="2299"/>
    <x v="113"/>
    <x v="278"/>
    <x v="10502"/>
    <n v="13830"/>
    <m/>
    <n v="-13830"/>
    <x v="117"/>
  </r>
  <r>
    <x v="2299"/>
    <x v="120"/>
    <x v="857"/>
    <x v="10503"/>
    <n v="75000"/>
    <m/>
    <n v="-75000"/>
    <x v="117"/>
  </r>
  <r>
    <x v="2299"/>
    <x v="113"/>
    <x v="474"/>
    <x v="233"/>
    <n v="3500"/>
    <m/>
    <n v="-3500"/>
    <x v="117"/>
  </r>
  <r>
    <x v="2299"/>
    <x v="23"/>
    <x v="278"/>
    <x v="10504"/>
    <n v="3500"/>
    <m/>
    <n v="-3500"/>
    <x v="117"/>
  </r>
  <r>
    <x v="2299"/>
    <x v="4"/>
    <x v="495"/>
    <x v="10505"/>
    <n v="5000"/>
    <m/>
    <n v="-5000"/>
    <x v="117"/>
  </r>
  <r>
    <x v="2299"/>
    <x v="73"/>
    <x v="2"/>
    <x v="10506"/>
    <n v="1500"/>
    <m/>
    <n v="-1500"/>
    <x v="117"/>
  </r>
  <r>
    <x v="2299"/>
    <x v="120"/>
    <x v="806"/>
    <x v="898"/>
    <n v="31000"/>
    <m/>
    <n v="-31000"/>
    <x v="117"/>
  </r>
  <r>
    <x v="2300"/>
    <x v="4"/>
    <x v="4"/>
    <x v="7512"/>
    <n v="5000"/>
    <m/>
    <n v="-5000"/>
    <x v="117"/>
  </r>
  <r>
    <x v="2300"/>
    <x v="120"/>
    <x v="278"/>
    <x v="10507"/>
    <n v="5280"/>
    <m/>
    <n v="-5280"/>
    <x v="117"/>
  </r>
  <r>
    <x v="2300"/>
    <x v="116"/>
    <x v="278"/>
    <x v="10508"/>
    <n v="51850"/>
    <m/>
    <n v="-51850"/>
    <x v="117"/>
  </r>
  <r>
    <x v="2300"/>
    <x v="120"/>
    <x v="278"/>
    <x v="10509"/>
    <n v="1500"/>
    <m/>
    <n v="-1500"/>
    <x v="117"/>
  </r>
  <r>
    <x v="2300"/>
    <x v="120"/>
    <x v="278"/>
    <x v="10510"/>
    <n v="3340"/>
    <m/>
    <n v="-3340"/>
    <x v="117"/>
  </r>
  <r>
    <x v="2300"/>
    <x v="113"/>
    <x v="285"/>
    <x v="10511"/>
    <n v="1000"/>
    <m/>
    <n v="-1000"/>
    <x v="117"/>
  </r>
  <r>
    <x v="2300"/>
    <x v="113"/>
    <x v="474"/>
    <x v="233"/>
    <n v="14000"/>
    <m/>
    <n v="-14000"/>
    <x v="117"/>
  </r>
  <r>
    <x v="2300"/>
    <x v="73"/>
    <x v="474"/>
    <x v="233"/>
    <n v="7000"/>
    <m/>
    <n v="-7000"/>
    <x v="117"/>
  </r>
  <r>
    <x v="2300"/>
    <x v="116"/>
    <x v="474"/>
    <x v="233"/>
    <n v="5000"/>
    <m/>
    <n v="-5000"/>
    <x v="117"/>
  </r>
  <r>
    <x v="2300"/>
    <x v="116"/>
    <x v="278"/>
    <x v="10512"/>
    <n v="3560"/>
    <m/>
    <n v="-3560"/>
    <x v="117"/>
  </r>
  <r>
    <x v="2300"/>
    <x v="116"/>
    <x v="871"/>
    <x v="6422"/>
    <n v="200000"/>
    <m/>
    <n v="-200000"/>
    <x v="117"/>
  </r>
  <r>
    <x v="2300"/>
    <x v="122"/>
    <x v="278"/>
    <x v="10440"/>
    <n v="50000"/>
    <m/>
    <n v="-50000"/>
    <x v="117"/>
  </r>
  <r>
    <x v="2300"/>
    <x v="84"/>
    <x v="2"/>
    <x v="10513"/>
    <n v="250000"/>
    <m/>
    <n v="-250000"/>
    <x v="117"/>
  </r>
  <r>
    <x v="2300"/>
    <x v="84"/>
    <x v="2"/>
    <x v="10513"/>
    <n v="100000"/>
    <m/>
    <n v="-100000"/>
    <x v="117"/>
  </r>
  <r>
    <x v="2301"/>
    <x v="120"/>
    <x v="857"/>
    <x v="898"/>
    <n v="100000"/>
    <m/>
    <n v="-100000"/>
    <x v="117"/>
  </r>
  <r>
    <x v="2301"/>
    <x v="109"/>
    <x v="865"/>
    <x v="898"/>
    <n v="40000"/>
    <m/>
    <n v="-40000"/>
    <x v="117"/>
  </r>
  <r>
    <x v="2301"/>
    <x v="109"/>
    <x v="278"/>
    <x v="10514"/>
    <n v="25000"/>
    <m/>
    <n v="-25000"/>
    <x v="117"/>
  </r>
  <r>
    <x v="2301"/>
    <x v="4"/>
    <x v="2"/>
    <x v="10515"/>
    <n v="1000"/>
    <m/>
    <n v="-1000"/>
    <x v="117"/>
  </r>
  <r>
    <x v="2301"/>
    <x v="120"/>
    <x v="474"/>
    <x v="233"/>
    <n v="3500"/>
    <m/>
    <n v="-3500"/>
    <x v="117"/>
  </r>
  <r>
    <x v="2301"/>
    <x v="113"/>
    <x v="474"/>
    <x v="233"/>
    <n v="1000"/>
    <m/>
    <n v="-1000"/>
    <x v="117"/>
  </r>
  <r>
    <x v="2301"/>
    <x v="120"/>
    <x v="474"/>
    <x v="8211"/>
    <n v="400"/>
    <m/>
    <n v="-400"/>
    <x v="117"/>
  </r>
  <r>
    <x v="2301"/>
    <x v="84"/>
    <x v="2"/>
    <x v="10513"/>
    <n v="200000"/>
    <m/>
    <n v="-200000"/>
    <x v="117"/>
  </r>
  <r>
    <x v="2301"/>
    <x v="109"/>
    <x v="278"/>
    <x v="10516"/>
    <n v="9770"/>
    <m/>
    <n v="-9770"/>
    <x v="117"/>
  </r>
  <r>
    <x v="2301"/>
    <x v="116"/>
    <x v="278"/>
    <x v="10517"/>
    <n v="51000"/>
    <m/>
    <n v="-51000"/>
    <x v="117"/>
  </r>
  <r>
    <x v="2301"/>
    <x v="73"/>
    <x v="474"/>
    <x v="233"/>
    <n v="2000"/>
    <m/>
    <n v="-2000"/>
    <x v="117"/>
  </r>
  <r>
    <x v="2301"/>
    <x v="4"/>
    <x v="4"/>
    <x v="7512"/>
    <n v="5000"/>
    <m/>
    <n v="-5000"/>
    <x v="117"/>
  </r>
  <r>
    <x v="2301"/>
    <x v="73"/>
    <x v="415"/>
    <x v="10518"/>
    <n v="2000"/>
    <m/>
    <n v="-2000"/>
    <x v="117"/>
  </r>
  <r>
    <x v="2301"/>
    <x v="4"/>
    <x v="434"/>
    <x v="10519"/>
    <n v="3190"/>
    <m/>
    <n v="-3190"/>
    <x v="117"/>
  </r>
  <r>
    <x v="2301"/>
    <x v="115"/>
    <x v="611"/>
    <x v="10520"/>
    <n v="48000"/>
    <m/>
    <n v="-48000"/>
    <x v="117"/>
  </r>
  <r>
    <x v="2301"/>
    <x v="113"/>
    <x v="278"/>
    <x v="10521"/>
    <n v="30000"/>
    <m/>
    <n v="-30000"/>
    <x v="117"/>
  </r>
  <r>
    <x v="2301"/>
    <x v="120"/>
    <x v="390"/>
    <x v="10522"/>
    <n v="7000"/>
    <m/>
    <n v="-7000"/>
    <x v="117"/>
  </r>
  <r>
    <x v="2301"/>
    <x v="116"/>
    <x v="278"/>
    <x v="10523"/>
    <n v="800"/>
    <m/>
    <n v="-800"/>
    <x v="117"/>
  </r>
  <r>
    <x v="2301"/>
    <x v="116"/>
    <x v="2"/>
    <x v="10524"/>
    <n v="4000"/>
    <m/>
    <n v="-4000"/>
    <x v="117"/>
  </r>
  <r>
    <x v="2301"/>
    <x v="116"/>
    <x v="474"/>
    <x v="233"/>
    <n v="3500"/>
    <m/>
    <n v="-3500"/>
    <x v="117"/>
  </r>
  <r>
    <x v="2302"/>
    <x v="116"/>
    <x v="278"/>
    <x v="10525"/>
    <n v="6900"/>
    <m/>
    <n v="-6900"/>
    <x v="117"/>
  </r>
  <r>
    <x v="2302"/>
    <x v="120"/>
    <x v="474"/>
    <x v="233"/>
    <n v="3000"/>
    <m/>
    <n v="-3000"/>
    <x v="117"/>
  </r>
  <r>
    <x v="2302"/>
    <x v="97"/>
    <x v="278"/>
    <x v="10526"/>
    <n v="19280"/>
    <m/>
    <n v="-19280"/>
    <x v="117"/>
  </r>
  <r>
    <x v="2302"/>
    <x v="113"/>
    <x v="474"/>
    <x v="233"/>
    <n v="3000"/>
    <m/>
    <n v="-3000"/>
    <x v="117"/>
  </r>
  <r>
    <x v="2302"/>
    <x v="116"/>
    <x v="43"/>
    <x v="8010"/>
    <n v="100000"/>
    <m/>
    <n v="-100000"/>
    <x v="117"/>
  </r>
  <r>
    <x v="2302"/>
    <x v="113"/>
    <x v="687"/>
    <x v="10527"/>
    <n v="27580"/>
    <m/>
    <n v="-27580"/>
    <x v="117"/>
  </r>
  <r>
    <x v="2302"/>
    <x v="116"/>
    <x v="474"/>
    <x v="233"/>
    <n v="3000"/>
    <m/>
    <n v="-3000"/>
    <x v="117"/>
  </r>
  <r>
    <x v="2302"/>
    <x v="120"/>
    <x v="474"/>
    <x v="233"/>
    <n v="1100"/>
    <m/>
    <n v="-1100"/>
    <x v="117"/>
  </r>
  <r>
    <x v="2302"/>
    <x v="73"/>
    <x v="43"/>
    <x v="8238"/>
    <n v="18620"/>
    <m/>
    <n v="-18620"/>
    <x v="117"/>
  </r>
  <r>
    <x v="2302"/>
    <x v="113"/>
    <x v="43"/>
    <x v="10310"/>
    <n v="63650"/>
    <m/>
    <n v="-63650"/>
    <x v="117"/>
  </r>
  <r>
    <x v="2302"/>
    <x v="109"/>
    <x v="43"/>
    <x v="7780"/>
    <n v="78831"/>
    <m/>
    <n v="-78831"/>
    <x v="117"/>
  </r>
  <r>
    <x v="2302"/>
    <x v="4"/>
    <x v="4"/>
    <x v="7512"/>
    <n v="5000"/>
    <m/>
    <n v="-5000"/>
    <x v="117"/>
  </r>
  <r>
    <x v="2302"/>
    <x v="4"/>
    <x v="43"/>
    <x v="4128"/>
    <n v="200250"/>
    <m/>
    <n v="-200250"/>
    <x v="117"/>
  </r>
  <r>
    <x v="2302"/>
    <x v="113"/>
    <x v="285"/>
    <x v="10511"/>
    <n v="1000"/>
    <m/>
    <n v="-1000"/>
    <x v="117"/>
  </r>
  <r>
    <x v="2302"/>
    <x v="109"/>
    <x v="644"/>
    <x v="10528"/>
    <n v="250000"/>
    <m/>
    <n v="-250000"/>
    <x v="117"/>
  </r>
  <r>
    <x v="2302"/>
    <x v="105"/>
    <x v="644"/>
    <x v="10528"/>
    <n v="250000"/>
    <m/>
    <n v="-250000"/>
    <x v="117"/>
  </r>
  <r>
    <x v="2302"/>
    <x v="115"/>
    <x v="286"/>
    <x v="10529"/>
    <n v="85600"/>
    <m/>
    <n v="-85600"/>
    <x v="117"/>
  </r>
  <r>
    <x v="2302"/>
    <x v="57"/>
    <x v="145"/>
    <x v="10530"/>
    <n v="16040"/>
    <m/>
    <n v="-16040"/>
    <x v="117"/>
  </r>
  <r>
    <x v="2302"/>
    <x v="73"/>
    <x v="145"/>
    <x v="10530"/>
    <n v="8865"/>
    <m/>
    <n v="-8865"/>
    <x v="117"/>
  </r>
  <r>
    <x v="2302"/>
    <x v="92"/>
    <x v="145"/>
    <x v="10530"/>
    <n v="5650"/>
    <m/>
    <n v="-5650"/>
    <x v="117"/>
  </r>
  <r>
    <x v="2302"/>
    <x v="98"/>
    <x v="145"/>
    <x v="10530"/>
    <n v="54460"/>
    <m/>
    <n v="-54460"/>
    <x v="117"/>
  </r>
  <r>
    <x v="2302"/>
    <x v="100"/>
    <x v="145"/>
    <x v="10530"/>
    <n v="24884"/>
    <m/>
    <n v="-24884"/>
    <x v="117"/>
  </r>
  <r>
    <x v="2302"/>
    <x v="105"/>
    <x v="145"/>
    <x v="10530"/>
    <n v="51300"/>
    <m/>
    <n v="-51300"/>
    <x v="117"/>
  </r>
  <r>
    <x v="2302"/>
    <x v="115"/>
    <x v="145"/>
    <x v="10530"/>
    <n v="62465"/>
    <m/>
    <n v="-62465"/>
    <x v="117"/>
  </r>
  <r>
    <x v="2302"/>
    <x v="120"/>
    <x v="145"/>
    <x v="10530"/>
    <n v="32400"/>
    <m/>
    <n v="-32400"/>
    <x v="117"/>
  </r>
  <r>
    <x v="2302"/>
    <x v="116"/>
    <x v="145"/>
    <x v="10530"/>
    <n v="43936"/>
    <m/>
    <n v="-43936"/>
    <x v="117"/>
  </r>
  <r>
    <x v="2302"/>
    <x v="97"/>
    <x v="756"/>
    <x v="10531"/>
    <n v="441625"/>
    <m/>
    <n v="-441625"/>
    <x v="117"/>
  </r>
  <r>
    <x v="2303"/>
    <x v="94"/>
    <x v="278"/>
    <x v="10532"/>
    <n v="13000"/>
    <m/>
    <n v="-13000"/>
    <x v="117"/>
  </r>
  <r>
    <x v="2303"/>
    <x v="116"/>
    <x v="43"/>
    <x v="10160"/>
    <n v="65140"/>
    <m/>
    <n v="-65140"/>
    <x v="117"/>
  </r>
  <r>
    <x v="2303"/>
    <x v="4"/>
    <x v="4"/>
    <x v="8114"/>
    <n v="1500"/>
    <m/>
    <n v="-1500"/>
    <x v="117"/>
  </r>
  <r>
    <x v="2303"/>
    <x v="4"/>
    <x v="4"/>
    <x v="8114"/>
    <n v="1500"/>
    <m/>
    <n v="-1500"/>
    <x v="117"/>
  </r>
  <r>
    <x v="2303"/>
    <x v="109"/>
    <x v="43"/>
    <x v="7781"/>
    <n v="50980"/>
    <m/>
    <n v="-50980"/>
    <x v="117"/>
  </r>
  <r>
    <x v="2303"/>
    <x v="7"/>
    <x v="198"/>
    <x v="10352"/>
    <n v="2550"/>
    <m/>
    <n v="-2550"/>
    <x v="117"/>
  </r>
  <r>
    <x v="2303"/>
    <x v="113"/>
    <x v="285"/>
    <x v="10511"/>
    <n v="2000"/>
    <m/>
    <n v="-2000"/>
    <x v="117"/>
  </r>
  <r>
    <x v="2303"/>
    <x v="91"/>
    <x v="43"/>
    <x v="9522"/>
    <n v="865653"/>
    <m/>
    <n v="-865653"/>
    <x v="117"/>
  </r>
  <r>
    <x v="2303"/>
    <x v="1"/>
    <x v="43"/>
    <x v="6874"/>
    <n v="203198"/>
    <m/>
    <n v="-203198"/>
    <x v="117"/>
  </r>
  <r>
    <x v="2303"/>
    <x v="113"/>
    <x v="43"/>
    <x v="10533"/>
    <n v="76300"/>
    <m/>
    <n v="-76300"/>
    <x v="117"/>
  </r>
  <r>
    <x v="2303"/>
    <x v="105"/>
    <x v="2"/>
    <x v="10534"/>
    <n v="1700"/>
    <m/>
    <n v="-1700"/>
    <x v="117"/>
  </r>
  <r>
    <x v="2303"/>
    <x v="1"/>
    <x v="2"/>
    <x v="10535"/>
    <n v="4000"/>
    <m/>
    <n v="-4000"/>
    <x v="117"/>
  </r>
  <r>
    <x v="2303"/>
    <x v="126"/>
    <x v="474"/>
    <x v="233"/>
    <n v="1200"/>
    <m/>
    <n v="-1200"/>
    <x v="117"/>
  </r>
  <r>
    <x v="2303"/>
    <x v="99"/>
    <x v="2"/>
    <x v="10536"/>
    <n v="1500"/>
    <m/>
    <n v="-1500"/>
    <x v="117"/>
  </r>
  <r>
    <x v="2303"/>
    <x v="4"/>
    <x v="2"/>
    <x v="10537"/>
    <n v="900"/>
    <m/>
    <n v="-900"/>
    <x v="117"/>
  </r>
  <r>
    <x v="2303"/>
    <x v="4"/>
    <x v="4"/>
    <x v="7512"/>
    <n v="5000"/>
    <m/>
    <n v="-5000"/>
    <x v="117"/>
  </r>
  <r>
    <x v="2303"/>
    <x v="91"/>
    <x v="434"/>
    <x v="10538"/>
    <n v="5560"/>
    <m/>
    <n v="-5560"/>
    <x v="117"/>
  </r>
  <r>
    <x v="2303"/>
    <x v="100"/>
    <x v="748"/>
    <x v="10539"/>
    <n v="60000"/>
    <m/>
    <n v="-60000"/>
    <x v="117"/>
  </r>
  <r>
    <x v="2303"/>
    <x v="113"/>
    <x v="742"/>
    <x v="10540"/>
    <n v="60000"/>
    <m/>
    <n v="-60000"/>
    <x v="117"/>
  </r>
  <r>
    <x v="2303"/>
    <x v="23"/>
    <x v="43"/>
    <x v="9227"/>
    <n v="160181"/>
    <m/>
    <n v="-160181"/>
    <x v="117"/>
  </r>
  <r>
    <x v="2303"/>
    <x v="120"/>
    <x v="872"/>
    <x v="10541"/>
    <n v="150000"/>
    <m/>
    <n v="-150000"/>
    <x v="117"/>
  </r>
  <r>
    <x v="2303"/>
    <x v="7"/>
    <x v="560"/>
    <x v="10542"/>
    <n v="340000"/>
    <m/>
    <n v="-340000"/>
    <x v="117"/>
  </r>
  <r>
    <x v="2303"/>
    <x v="7"/>
    <x v="873"/>
    <x v="10543"/>
    <n v="45000"/>
    <m/>
    <n v="-45000"/>
    <x v="117"/>
  </r>
  <r>
    <x v="2304"/>
    <x v="116"/>
    <x v="474"/>
    <x v="10405"/>
    <n v="4000"/>
    <m/>
    <n v="-4000"/>
    <x v="117"/>
  </r>
  <r>
    <x v="2304"/>
    <x v="115"/>
    <x v="278"/>
    <x v="10544"/>
    <n v="3000"/>
    <m/>
    <n v="-3000"/>
    <x v="117"/>
  </r>
  <r>
    <x v="2304"/>
    <x v="100"/>
    <x v="278"/>
    <x v="9642"/>
    <n v="1270"/>
    <m/>
    <n v="-1270"/>
    <x v="117"/>
  </r>
  <r>
    <x v="2304"/>
    <x v="115"/>
    <x v="278"/>
    <x v="10545"/>
    <n v="5660"/>
    <m/>
    <n v="-5660"/>
    <x v="117"/>
  </r>
  <r>
    <x v="2304"/>
    <x v="73"/>
    <x v="2"/>
    <x v="10546"/>
    <n v="1000"/>
    <m/>
    <n v="-1000"/>
    <x v="117"/>
  </r>
  <r>
    <x v="2304"/>
    <x v="73"/>
    <x v="43"/>
    <x v="10547"/>
    <n v="36532"/>
    <m/>
    <n v="-36532"/>
    <x v="117"/>
  </r>
  <r>
    <x v="2304"/>
    <x v="4"/>
    <x v="43"/>
    <x v="10548"/>
    <n v="75000"/>
    <m/>
    <n v="-75000"/>
    <x v="117"/>
  </r>
  <r>
    <x v="2304"/>
    <x v="120"/>
    <x v="474"/>
    <x v="233"/>
    <n v="3500"/>
    <m/>
    <n v="-3500"/>
    <x v="117"/>
  </r>
  <r>
    <x v="2304"/>
    <x v="116"/>
    <x v="295"/>
    <x v="10549"/>
    <n v="123300"/>
    <m/>
    <n v="-123300"/>
    <x v="117"/>
  </r>
  <r>
    <x v="2304"/>
    <x v="113"/>
    <x v="58"/>
    <x v="10550"/>
    <n v="40800"/>
    <m/>
    <n v="-40800"/>
    <x v="117"/>
  </r>
  <r>
    <x v="2304"/>
    <x v="98"/>
    <x v="2"/>
    <x v="10551"/>
    <n v="74000"/>
    <m/>
    <n v="-74000"/>
    <x v="117"/>
  </r>
  <r>
    <x v="2304"/>
    <x v="124"/>
    <x v="278"/>
    <x v="10552"/>
    <n v="8730"/>
    <m/>
    <n v="-8730"/>
    <x v="117"/>
  </r>
  <r>
    <x v="2304"/>
    <x v="91"/>
    <x v="278"/>
    <x v="10553"/>
    <n v="19800"/>
    <m/>
    <n v="-19800"/>
    <x v="117"/>
  </r>
  <r>
    <x v="2304"/>
    <x v="116"/>
    <x v="757"/>
    <x v="10554"/>
    <n v="100000"/>
    <m/>
    <n v="-100000"/>
    <x v="117"/>
  </r>
  <r>
    <x v="2304"/>
    <x v="47"/>
    <x v="828"/>
    <x v="10555"/>
    <n v="93000"/>
    <m/>
    <n v="-93000"/>
    <x v="117"/>
  </r>
  <r>
    <x v="2304"/>
    <x v="113"/>
    <x v="278"/>
    <x v="10556"/>
    <n v="49350"/>
    <m/>
    <n v="-49350"/>
    <x v="117"/>
  </r>
  <r>
    <x v="2304"/>
    <x v="116"/>
    <x v="278"/>
    <x v="10557"/>
    <n v="96668"/>
    <m/>
    <n v="-96668"/>
    <x v="117"/>
  </r>
  <r>
    <x v="2304"/>
    <x v="99"/>
    <x v="43"/>
    <x v="10558"/>
    <n v="58500"/>
    <m/>
    <n v="-58500"/>
    <x v="117"/>
  </r>
  <r>
    <x v="2304"/>
    <x v="4"/>
    <x v="4"/>
    <x v="7512"/>
    <n v="5000"/>
    <m/>
    <n v="-5000"/>
    <x v="117"/>
  </r>
  <r>
    <x v="2304"/>
    <x v="73"/>
    <x v="43"/>
    <x v="10559"/>
    <n v="149270"/>
    <m/>
    <n v="-149270"/>
    <x v="117"/>
  </r>
  <r>
    <x v="2304"/>
    <x v="73"/>
    <x v="465"/>
    <x v="4266"/>
    <n v="2250"/>
    <m/>
    <n v="-2250"/>
    <x v="117"/>
  </r>
  <r>
    <x v="2304"/>
    <x v="4"/>
    <x v="285"/>
    <x v="10560"/>
    <n v="2000"/>
    <m/>
    <n v="-2000"/>
    <x v="117"/>
  </r>
  <r>
    <x v="2304"/>
    <x v="73"/>
    <x v="43"/>
    <x v="7775"/>
    <n v="60200"/>
    <m/>
    <n v="-60200"/>
    <x v="117"/>
  </r>
  <r>
    <x v="2304"/>
    <x v="4"/>
    <x v="43"/>
    <x v="8976"/>
    <n v="55000"/>
    <m/>
    <n v="-55000"/>
    <x v="117"/>
  </r>
  <r>
    <x v="2304"/>
    <x v="4"/>
    <x v="43"/>
    <x v="10561"/>
    <n v="7260"/>
    <m/>
    <n v="-7260"/>
    <x v="117"/>
  </r>
  <r>
    <x v="2304"/>
    <x v="115"/>
    <x v="2"/>
    <x v="5193"/>
    <n v="1000"/>
    <m/>
    <n v="-1000"/>
    <x v="117"/>
  </r>
  <r>
    <x v="2304"/>
    <x v="113"/>
    <x v="2"/>
    <x v="3557"/>
    <n v="4800"/>
    <m/>
    <n v="-4800"/>
    <x v="117"/>
  </r>
  <r>
    <x v="2305"/>
    <x v="123"/>
    <x v="43"/>
    <x v="10562"/>
    <n v="220455"/>
    <m/>
    <n v="-220455"/>
    <x v="117"/>
  </r>
  <r>
    <x v="2305"/>
    <x v="22"/>
    <x v="43"/>
    <x v="8535"/>
    <n v="145550"/>
    <m/>
    <n v="-145550"/>
    <x v="117"/>
  </r>
  <r>
    <x v="2305"/>
    <x v="4"/>
    <x v="4"/>
    <x v="7512"/>
    <n v="5000"/>
    <m/>
    <n v="-5000"/>
    <x v="117"/>
  </r>
  <r>
    <x v="2305"/>
    <x v="22"/>
    <x v="278"/>
    <x v="10563"/>
    <n v="300"/>
    <m/>
    <n v="-300"/>
    <x v="117"/>
  </r>
  <r>
    <x v="2305"/>
    <x v="109"/>
    <x v="278"/>
    <x v="10564"/>
    <n v="10450"/>
    <m/>
    <n v="-10450"/>
    <x v="117"/>
  </r>
  <r>
    <x v="2305"/>
    <x v="120"/>
    <x v="278"/>
    <x v="10565"/>
    <n v="3300"/>
    <m/>
    <n v="-3300"/>
    <x v="117"/>
  </r>
  <r>
    <x v="2305"/>
    <x v="120"/>
    <x v="278"/>
    <x v="9766"/>
    <n v="300"/>
    <m/>
    <n v="-300"/>
    <x v="117"/>
  </r>
  <r>
    <x v="2305"/>
    <x v="73"/>
    <x v="278"/>
    <x v="10566"/>
    <n v="900"/>
    <m/>
    <n v="-900"/>
    <x v="117"/>
  </r>
  <r>
    <x v="2305"/>
    <x v="113"/>
    <x v="474"/>
    <x v="233"/>
    <n v="2000"/>
    <m/>
    <n v="-2000"/>
    <x v="117"/>
  </r>
  <r>
    <x v="2305"/>
    <x v="127"/>
    <x v="465"/>
    <x v="10345"/>
    <n v="5000"/>
    <m/>
    <n v="-5000"/>
    <x v="117"/>
  </r>
  <r>
    <x v="2305"/>
    <x v="23"/>
    <x v="2"/>
    <x v="10567"/>
    <n v="7000"/>
    <m/>
    <n v="-7000"/>
    <x v="117"/>
  </r>
  <r>
    <x v="2305"/>
    <x v="120"/>
    <x v="474"/>
    <x v="233"/>
    <n v="900"/>
    <m/>
    <n v="-900"/>
    <x v="117"/>
  </r>
  <r>
    <x v="2305"/>
    <x v="98"/>
    <x v="874"/>
    <x v="10568"/>
    <n v="32000"/>
    <m/>
    <n v="-32000"/>
    <x v="117"/>
  </r>
  <r>
    <x v="2305"/>
    <x v="116"/>
    <x v="278"/>
    <x v="10569"/>
    <n v="34000"/>
    <m/>
    <n v="-34000"/>
    <x v="117"/>
  </r>
  <r>
    <x v="2305"/>
    <x v="116"/>
    <x v="278"/>
    <x v="10570"/>
    <n v="49870"/>
    <m/>
    <n v="-49870"/>
    <x v="117"/>
  </r>
  <r>
    <x v="2305"/>
    <x v="122"/>
    <x v="278"/>
    <x v="10571"/>
    <n v="300000"/>
    <m/>
    <n v="-300000"/>
    <x v="117"/>
  </r>
  <r>
    <x v="2305"/>
    <x v="116"/>
    <x v="277"/>
    <x v="10572"/>
    <n v="10500"/>
    <m/>
    <n v="-10500"/>
    <x v="117"/>
  </r>
  <r>
    <x v="2305"/>
    <x v="113"/>
    <x v="277"/>
    <x v="10572"/>
    <n v="10500"/>
    <m/>
    <n v="-10500"/>
    <x v="117"/>
  </r>
  <r>
    <x v="2305"/>
    <x v="80"/>
    <x v="277"/>
    <x v="10572"/>
    <n v="10500"/>
    <m/>
    <n v="-10500"/>
    <x v="117"/>
  </r>
  <r>
    <x v="2305"/>
    <x v="100"/>
    <x v="277"/>
    <x v="10572"/>
    <n v="10500"/>
    <m/>
    <n v="-10500"/>
    <x v="117"/>
  </r>
  <r>
    <x v="2306"/>
    <x v="120"/>
    <x v="474"/>
    <x v="233"/>
    <n v="2300"/>
    <m/>
    <n v="-2300"/>
    <x v="117"/>
  </r>
  <r>
    <x v="2306"/>
    <x v="115"/>
    <x v="474"/>
    <x v="233"/>
    <n v="2300"/>
    <m/>
    <n v="-2300"/>
    <x v="117"/>
  </r>
  <r>
    <x v="2306"/>
    <x v="73"/>
    <x v="278"/>
    <x v="10573"/>
    <n v="26600"/>
    <m/>
    <n v="-26600"/>
    <x v="117"/>
  </r>
  <r>
    <x v="2306"/>
    <x v="4"/>
    <x v="4"/>
    <x v="10574"/>
    <n v="2000"/>
    <m/>
    <n v="-2000"/>
    <x v="117"/>
  </r>
  <r>
    <x v="2306"/>
    <x v="113"/>
    <x v="278"/>
    <x v="10575"/>
    <n v="7880"/>
    <m/>
    <n v="-7880"/>
    <x v="117"/>
  </r>
  <r>
    <x v="2306"/>
    <x v="73"/>
    <x v="278"/>
    <x v="10576"/>
    <n v="8000"/>
    <m/>
    <n v="-8000"/>
    <x v="117"/>
  </r>
  <r>
    <x v="2306"/>
    <x v="126"/>
    <x v="278"/>
    <x v="10577"/>
    <n v="2250"/>
    <m/>
    <n v="-2250"/>
    <x v="117"/>
  </r>
  <r>
    <x v="2306"/>
    <x v="113"/>
    <x v="474"/>
    <x v="233"/>
    <n v="2000"/>
    <m/>
    <n v="-2000"/>
    <x v="117"/>
  </r>
  <r>
    <x v="2306"/>
    <x v="4"/>
    <x v="4"/>
    <x v="7512"/>
    <n v="4000"/>
    <m/>
    <n v="-4000"/>
    <x v="117"/>
  </r>
  <r>
    <x v="2306"/>
    <x v="120"/>
    <x v="806"/>
    <x v="10578"/>
    <n v="32000"/>
    <m/>
    <n v="-32000"/>
    <x v="117"/>
  </r>
  <r>
    <x v="2306"/>
    <x v="105"/>
    <x v="2"/>
    <x v="10579"/>
    <n v="40000"/>
    <m/>
    <n v="-40000"/>
    <x v="117"/>
  </r>
  <r>
    <x v="2306"/>
    <x v="114"/>
    <x v="278"/>
    <x v="10580"/>
    <n v="10500"/>
    <m/>
    <n v="-10500"/>
    <x v="117"/>
  </r>
  <r>
    <x v="2306"/>
    <x v="62"/>
    <x v="477"/>
    <x v="10581"/>
    <n v="15600"/>
    <m/>
    <n v="-15600"/>
    <x v="117"/>
  </r>
  <r>
    <x v="2306"/>
    <x v="81"/>
    <x v="477"/>
    <x v="10581"/>
    <n v="4500"/>
    <m/>
    <n v="-4500"/>
    <x v="117"/>
  </r>
  <r>
    <x v="2306"/>
    <x v="80"/>
    <x v="477"/>
    <x v="10581"/>
    <n v="86852"/>
    <m/>
    <n v="-86852"/>
    <x v="117"/>
  </r>
  <r>
    <x v="2306"/>
    <x v="67"/>
    <x v="477"/>
    <x v="10581"/>
    <n v="33900"/>
    <m/>
    <n v="-33900"/>
    <x v="117"/>
  </r>
  <r>
    <x v="2306"/>
    <x v="65"/>
    <x v="477"/>
    <x v="10581"/>
    <n v="29000"/>
    <m/>
    <n v="-29000"/>
    <x v="117"/>
  </r>
  <r>
    <x v="2306"/>
    <x v="91"/>
    <x v="477"/>
    <x v="10581"/>
    <n v="30148"/>
    <m/>
    <n v="-30148"/>
    <x v="117"/>
  </r>
  <r>
    <x v="2307"/>
    <x v="115"/>
    <x v="642"/>
    <x v="10582"/>
    <n v="50000"/>
    <m/>
    <n v="-50000"/>
    <x v="117"/>
  </r>
  <r>
    <x v="2307"/>
    <x v="115"/>
    <x v="43"/>
    <x v="10583"/>
    <n v="70000"/>
    <m/>
    <n v="-70000"/>
    <x v="117"/>
  </r>
  <r>
    <x v="2307"/>
    <x v="122"/>
    <x v="43"/>
    <x v="10584"/>
    <n v="58065"/>
    <m/>
    <n v="-58065"/>
    <x v="117"/>
  </r>
  <r>
    <x v="2307"/>
    <x v="23"/>
    <x v="43"/>
    <x v="4902"/>
    <n v="28000"/>
    <m/>
    <n v="-28000"/>
    <x v="117"/>
  </r>
  <r>
    <x v="2307"/>
    <x v="116"/>
    <x v="285"/>
    <x v="7872"/>
    <n v="1000"/>
    <m/>
    <n v="-1000"/>
    <x v="117"/>
  </r>
  <r>
    <x v="2307"/>
    <x v="120"/>
    <x v="474"/>
    <x v="233"/>
    <n v="1700"/>
    <m/>
    <n v="-1700"/>
    <x v="117"/>
  </r>
  <r>
    <x v="2307"/>
    <x v="126"/>
    <x v="474"/>
    <x v="233"/>
    <n v="800"/>
    <m/>
    <n v="-800"/>
    <x v="117"/>
  </r>
  <r>
    <x v="2307"/>
    <x v="98"/>
    <x v="474"/>
    <x v="233"/>
    <n v="500"/>
    <m/>
    <n v="-500"/>
    <x v="117"/>
  </r>
  <r>
    <x v="2307"/>
    <x v="109"/>
    <x v="865"/>
    <x v="10585"/>
    <n v="30000"/>
    <m/>
    <n v="-30000"/>
    <x v="117"/>
  </r>
  <r>
    <x v="2307"/>
    <x v="120"/>
    <x v="875"/>
    <x v="10585"/>
    <n v="10000"/>
    <m/>
    <n v="-10000"/>
    <x v="117"/>
  </r>
  <r>
    <x v="2307"/>
    <x v="113"/>
    <x v="474"/>
    <x v="10449"/>
    <n v="800"/>
    <m/>
    <n v="-800"/>
    <x v="117"/>
  </r>
  <r>
    <x v="2307"/>
    <x v="120"/>
    <x v="2"/>
    <x v="10586"/>
    <n v="200"/>
    <m/>
    <n v="-200"/>
    <x v="117"/>
  </r>
  <r>
    <x v="2307"/>
    <x v="115"/>
    <x v="278"/>
    <x v="10587"/>
    <n v="20000"/>
    <m/>
    <n v="-20000"/>
    <x v="117"/>
  </r>
  <r>
    <x v="2307"/>
    <x v="98"/>
    <x v="314"/>
    <x v="10588"/>
    <n v="30000"/>
    <m/>
    <n v="-30000"/>
    <x v="117"/>
  </r>
  <r>
    <x v="2307"/>
    <x v="122"/>
    <x v="43"/>
    <x v="10589"/>
    <n v="110550"/>
    <m/>
    <n v="-110550"/>
    <x v="117"/>
  </r>
  <r>
    <x v="2307"/>
    <x v="116"/>
    <x v="474"/>
    <x v="233"/>
    <n v="500"/>
    <m/>
    <n v="-500"/>
    <x v="117"/>
  </r>
  <r>
    <x v="2307"/>
    <x v="79"/>
    <x v="43"/>
    <x v="10590"/>
    <n v="15600"/>
    <m/>
    <n v="-15600"/>
    <x v="117"/>
  </r>
  <r>
    <x v="2307"/>
    <x v="113"/>
    <x v="734"/>
    <x v="10591"/>
    <n v="100000"/>
    <m/>
    <n v="-100000"/>
    <x v="117"/>
  </r>
  <r>
    <x v="2307"/>
    <x v="116"/>
    <x v="734"/>
    <x v="10591"/>
    <n v="100000"/>
    <m/>
    <n v="-100000"/>
    <x v="117"/>
  </r>
  <r>
    <x v="2307"/>
    <x v="115"/>
    <x v="761"/>
    <x v="10592"/>
    <n v="65000"/>
    <m/>
    <n v="-65000"/>
    <x v="117"/>
  </r>
  <r>
    <x v="2307"/>
    <x v="120"/>
    <x v="857"/>
    <x v="8439"/>
    <n v="100000"/>
    <m/>
    <n v="-100000"/>
    <x v="117"/>
  </r>
  <r>
    <x v="2308"/>
    <x v="122"/>
    <x v="278"/>
    <x v="10593"/>
    <n v="50000"/>
    <m/>
    <n v="-50000"/>
    <x v="117"/>
  </r>
  <r>
    <x v="2308"/>
    <x v="127"/>
    <x v="278"/>
    <x v="10594"/>
    <n v="61675"/>
    <m/>
    <n v="-61675"/>
    <x v="117"/>
  </r>
  <r>
    <x v="2309"/>
    <x v="4"/>
    <x v="4"/>
    <x v="7512"/>
    <n v="5000"/>
    <m/>
    <n v="-5000"/>
    <x v="117"/>
  </r>
  <r>
    <x v="2309"/>
    <x v="115"/>
    <x v="278"/>
    <x v="10595"/>
    <n v="9000"/>
    <m/>
    <n v="-9000"/>
    <x v="117"/>
  </r>
  <r>
    <x v="2309"/>
    <x v="120"/>
    <x v="278"/>
    <x v="10596"/>
    <n v="18200"/>
    <m/>
    <n v="-18200"/>
    <x v="117"/>
  </r>
  <r>
    <x v="2309"/>
    <x v="109"/>
    <x v="278"/>
    <x v="10597"/>
    <n v="3000"/>
    <m/>
    <n v="-3000"/>
    <x v="117"/>
  </r>
  <r>
    <x v="2309"/>
    <x v="109"/>
    <x v="474"/>
    <x v="233"/>
    <n v="2000"/>
    <m/>
    <n v="-2000"/>
    <x v="117"/>
  </r>
  <r>
    <x v="2309"/>
    <x v="73"/>
    <x v="474"/>
    <x v="233"/>
    <n v="2000"/>
    <m/>
    <n v="-2000"/>
    <x v="117"/>
  </r>
  <r>
    <x v="2309"/>
    <x v="116"/>
    <x v="474"/>
    <x v="233"/>
    <n v="3500"/>
    <m/>
    <n v="-3500"/>
    <x v="117"/>
  </r>
  <r>
    <x v="2309"/>
    <x v="73"/>
    <x v="43"/>
    <x v="10598"/>
    <n v="4400"/>
    <m/>
    <n v="-4400"/>
    <x v="117"/>
  </r>
  <r>
    <x v="2309"/>
    <x v="113"/>
    <x v="278"/>
    <x v="10599"/>
    <n v="3840"/>
    <m/>
    <n v="-3840"/>
    <x v="117"/>
  </r>
  <r>
    <x v="2309"/>
    <x v="116"/>
    <x v="474"/>
    <x v="8211"/>
    <n v="350"/>
    <m/>
    <n v="-350"/>
    <x v="117"/>
  </r>
  <r>
    <x v="2309"/>
    <x v="113"/>
    <x v="634"/>
    <x v="10600"/>
    <n v="10000"/>
    <m/>
    <n v="-10000"/>
    <x v="117"/>
  </r>
  <r>
    <x v="2310"/>
    <x v="116"/>
    <x v="474"/>
    <x v="233"/>
    <n v="3000"/>
    <m/>
    <n v="-3000"/>
    <x v="117"/>
  </r>
  <r>
    <x v="2310"/>
    <x v="120"/>
    <x v="806"/>
    <x v="10601"/>
    <n v="25000"/>
    <m/>
    <n v="-25000"/>
    <x v="117"/>
  </r>
  <r>
    <x v="2310"/>
    <x v="120"/>
    <x v="806"/>
    <x v="10578"/>
    <n v="45000"/>
    <m/>
    <n v="-45000"/>
    <x v="117"/>
  </r>
  <r>
    <x v="2310"/>
    <x v="4"/>
    <x v="4"/>
    <x v="7512"/>
    <n v="5000"/>
    <m/>
    <n v="-5000"/>
    <x v="117"/>
  </r>
  <r>
    <x v="2310"/>
    <x v="23"/>
    <x v="474"/>
    <x v="233"/>
    <n v="450"/>
    <m/>
    <n v="-450"/>
    <x v="117"/>
  </r>
  <r>
    <x v="2310"/>
    <x v="4"/>
    <x v="4"/>
    <x v="10602"/>
    <n v="1000"/>
    <m/>
    <n v="-1000"/>
    <x v="117"/>
  </r>
  <r>
    <x v="2310"/>
    <x v="4"/>
    <x v="4"/>
    <x v="10603"/>
    <n v="500"/>
    <m/>
    <n v="-500"/>
    <x v="117"/>
  </r>
  <r>
    <x v="2310"/>
    <x v="73"/>
    <x v="790"/>
    <x v="10604"/>
    <n v="15000"/>
    <m/>
    <n v="-15000"/>
    <x v="117"/>
  </r>
  <r>
    <x v="2310"/>
    <x v="99"/>
    <x v="278"/>
    <x v="10605"/>
    <n v="2000"/>
    <m/>
    <n v="-2000"/>
    <x v="117"/>
  </r>
  <r>
    <x v="2310"/>
    <x v="23"/>
    <x v="278"/>
    <x v="10606"/>
    <n v="47000"/>
    <m/>
    <n v="-47000"/>
    <x v="117"/>
  </r>
  <r>
    <x v="2311"/>
    <x v="116"/>
    <x v="757"/>
    <x v="10607"/>
    <n v="200000"/>
    <m/>
    <n v="-200000"/>
    <x v="117"/>
  </r>
  <r>
    <x v="2311"/>
    <x v="114"/>
    <x v="278"/>
    <x v="10608"/>
    <n v="32750"/>
    <m/>
    <n v="-32750"/>
    <x v="117"/>
  </r>
  <r>
    <x v="2311"/>
    <x v="115"/>
    <x v="2"/>
    <x v="10609"/>
    <n v="130000"/>
    <m/>
    <n v="-130000"/>
    <x v="117"/>
  </r>
  <r>
    <x v="2312"/>
    <x v="4"/>
    <x v="4"/>
    <x v="10610"/>
    <n v="1000"/>
    <m/>
    <n v="-1000"/>
    <x v="117"/>
  </r>
  <r>
    <x v="2312"/>
    <x v="114"/>
    <x v="278"/>
    <x v="10611"/>
    <n v="187482"/>
    <m/>
    <n v="-187482"/>
    <x v="117"/>
  </r>
  <r>
    <x v="2312"/>
    <x v="114"/>
    <x v="278"/>
    <x v="10612"/>
    <n v="21750"/>
    <m/>
    <n v="-21750"/>
    <x v="117"/>
  </r>
  <r>
    <x v="2312"/>
    <x v="122"/>
    <x v="278"/>
    <x v="10613"/>
    <n v="43500"/>
    <m/>
    <n v="-43500"/>
    <x v="117"/>
  </r>
  <r>
    <x v="2312"/>
    <x v="115"/>
    <x v="278"/>
    <x v="10614"/>
    <n v="31500"/>
    <m/>
    <n v="-31500"/>
    <x v="117"/>
  </r>
  <r>
    <x v="2312"/>
    <x v="126"/>
    <x v="278"/>
    <x v="3557"/>
    <n v="5650"/>
    <m/>
    <n v="-5650"/>
    <x v="117"/>
  </r>
  <r>
    <x v="2312"/>
    <x v="104"/>
    <x v="278"/>
    <x v="10615"/>
    <n v="159040"/>
    <m/>
    <n v="-159040"/>
    <x v="117"/>
  </r>
  <r>
    <x v="2313"/>
    <x v="4"/>
    <x v="4"/>
    <x v="7512"/>
    <n v="4000"/>
    <m/>
    <n v="-4000"/>
    <x v="117"/>
  </r>
  <r>
    <x v="2313"/>
    <x v="116"/>
    <x v="474"/>
    <x v="898"/>
    <n v="3000"/>
    <m/>
    <n v="-3000"/>
    <x v="117"/>
  </r>
  <r>
    <x v="2313"/>
    <x v="4"/>
    <x v="4"/>
    <x v="10616"/>
    <n v="5000"/>
    <m/>
    <n v="-5000"/>
    <x v="117"/>
  </r>
  <r>
    <x v="2313"/>
    <x v="115"/>
    <x v="278"/>
    <x v="10617"/>
    <n v="2300"/>
    <m/>
    <n v="-2300"/>
    <x v="117"/>
  </r>
  <r>
    <x v="2313"/>
    <x v="113"/>
    <x v="474"/>
    <x v="233"/>
    <n v="2400"/>
    <m/>
    <n v="-2400"/>
    <x v="117"/>
  </r>
  <r>
    <x v="2313"/>
    <x v="114"/>
    <x v="278"/>
    <x v="10618"/>
    <n v="100000"/>
    <m/>
    <n v="-100000"/>
    <x v="117"/>
  </r>
  <r>
    <x v="2313"/>
    <x v="105"/>
    <x v="278"/>
    <x v="10619"/>
    <n v="56026"/>
    <m/>
    <n v="-56026"/>
    <x v="117"/>
  </r>
  <r>
    <x v="2313"/>
    <x v="115"/>
    <x v="278"/>
    <x v="10620"/>
    <n v="63720"/>
    <m/>
    <n v="-63720"/>
    <x v="117"/>
  </r>
  <r>
    <x v="2313"/>
    <x v="122"/>
    <x v="278"/>
    <x v="10621"/>
    <n v="50000"/>
    <m/>
    <n v="-50000"/>
    <x v="117"/>
  </r>
  <r>
    <x v="2313"/>
    <x v="4"/>
    <x v="4"/>
    <x v="10622"/>
    <n v="2000"/>
    <m/>
    <n v="-2000"/>
    <x v="117"/>
  </r>
  <r>
    <x v="2314"/>
    <x v="113"/>
    <x v="278"/>
    <x v="10623"/>
    <n v="8000"/>
    <m/>
    <n v="-8000"/>
    <x v="117"/>
  </r>
  <r>
    <x v="2314"/>
    <x v="61"/>
    <x v="474"/>
    <x v="233"/>
    <n v="2000"/>
    <m/>
    <n v="-2000"/>
    <x v="117"/>
  </r>
  <r>
    <x v="2314"/>
    <x v="4"/>
    <x v="4"/>
    <x v="7512"/>
    <n v="2000"/>
    <m/>
    <n v="-2000"/>
    <x v="117"/>
  </r>
  <r>
    <x v="2314"/>
    <x v="113"/>
    <x v="278"/>
    <x v="10624"/>
    <n v="17000"/>
    <m/>
    <n v="-17000"/>
    <x v="117"/>
  </r>
  <r>
    <x v="2314"/>
    <x v="116"/>
    <x v="278"/>
    <x v="10624"/>
    <n v="17000"/>
    <m/>
    <n v="-17000"/>
    <x v="117"/>
  </r>
  <r>
    <x v="2314"/>
    <x v="100"/>
    <x v="278"/>
    <x v="10624"/>
    <n v="17000"/>
    <m/>
    <n v="-17000"/>
    <x v="117"/>
  </r>
  <r>
    <x v="2314"/>
    <x v="113"/>
    <x v="278"/>
    <x v="10625"/>
    <n v="47850"/>
    <m/>
    <n v="-47850"/>
    <x v="117"/>
  </r>
  <r>
    <x v="2314"/>
    <x v="116"/>
    <x v="278"/>
    <x v="10625"/>
    <n v="47850"/>
    <m/>
    <n v="-47850"/>
    <x v="117"/>
  </r>
  <r>
    <x v="2314"/>
    <x v="126"/>
    <x v="278"/>
    <x v="10625"/>
    <n v="47850"/>
    <m/>
    <n v="-47850"/>
    <x v="117"/>
  </r>
  <r>
    <x v="2314"/>
    <x v="73"/>
    <x v="278"/>
    <x v="10626"/>
    <n v="76000"/>
    <m/>
    <n v="-76000"/>
    <x v="117"/>
  </r>
  <r>
    <x v="2314"/>
    <x v="116"/>
    <x v="278"/>
    <x v="10626"/>
    <n v="78715"/>
    <m/>
    <n v="-78715"/>
    <x v="117"/>
  </r>
  <r>
    <x v="2314"/>
    <x v="126"/>
    <x v="278"/>
    <x v="10626"/>
    <n v="10000"/>
    <m/>
    <n v="-10000"/>
    <x v="117"/>
  </r>
  <r>
    <x v="2314"/>
    <x v="77"/>
    <x v="732"/>
    <x v="10627"/>
    <n v="121520"/>
    <m/>
    <n v="-121520"/>
    <x v="117"/>
  </r>
  <r>
    <x v="2314"/>
    <x v="120"/>
    <x v="278"/>
    <x v="10628"/>
    <n v="18000"/>
    <m/>
    <n v="-18000"/>
    <x v="117"/>
  </r>
  <r>
    <x v="2314"/>
    <x v="105"/>
    <x v="278"/>
    <x v="10629"/>
    <n v="11200"/>
    <m/>
    <n v="-11200"/>
    <x v="117"/>
  </r>
  <r>
    <x v="2314"/>
    <x v="116"/>
    <x v="278"/>
    <x v="10629"/>
    <n v="51500"/>
    <m/>
    <n v="-51500"/>
    <x v="117"/>
  </r>
  <r>
    <x v="2315"/>
    <x v="4"/>
    <x v="4"/>
    <x v="7512"/>
    <n v="4000"/>
    <m/>
    <n v="-4000"/>
    <x v="117"/>
  </r>
  <r>
    <x v="2315"/>
    <x v="115"/>
    <x v="474"/>
    <x v="10630"/>
    <n v="2000"/>
    <m/>
    <n v="-2000"/>
    <x v="117"/>
  </r>
  <r>
    <x v="2316"/>
    <x v="73"/>
    <x v="278"/>
    <x v="10631"/>
    <n v="41000"/>
    <m/>
    <n v="-41000"/>
    <x v="117"/>
  </r>
  <r>
    <x v="2316"/>
    <x v="116"/>
    <x v="278"/>
    <x v="2170"/>
    <n v="2800"/>
    <m/>
    <n v="-2800"/>
    <x v="117"/>
  </r>
  <r>
    <x v="2316"/>
    <x v="73"/>
    <x v="474"/>
    <x v="233"/>
    <n v="1000"/>
    <m/>
    <n v="-1000"/>
    <x v="117"/>
  </r>
  <r>
    <x v="2316"/>
    <x v="4"/>
    <x v="4"/>
    <x v="10632"/>
    <n v="1500"/>
    <m/>
    <n v="-1500"/>
    <x v="117"/>
  </r>
  <r>
    <x v="2316"/>
    <x v="73"/>
    <x v="474"/>
    <x v="233"/>
    <n v="2100"/>
    <m/>
    <n v="-2100"/>
    <x v="117"/>
  </r>
  <r>
    <x v="2316"/>
    <x v="115"/>
    <x v="474"/>
    <x v="233"/>
    <n v="2100"/>
    <m/>
    <n v="-2100"/>
    <x v="117"/>
  </r>
  <r>
    <x v="2316"/>
    <x v="4"/>
    <x v="4"/>
    <x v="10633"/>
    <n v="1500"/>
    <m/>
    <n v="-1500"/>
    <x v="117"/>
  </r>
  <r>
    <x v="2316"/>
    <x v="4"/>
    <x v="4"/>
    <x v="10634"/>
    <n v="1050"/>
    <m/>
    <n v="-1050"/>
    <x v="117"/>
  </r>
  <r>
    <x v="2316"/>
    <x v="109"/>
    <x v="474"/>
    <x v="233"/>
    <n v="1000"/>
    <m/>
    <n v="-1000"/>
    <x v="117"/>
  </r>
  <r>
    <x v="2316"/>
    <x v="4"/>
    <x v="4"/>
    <x v="10622"/>
    <n v="2000"/>
    <m/>
    <n v="-2000"/>
    <x v="117"/>
  </r>
  <r>
    <x v="2316"/>
    <x v="113"/>
    <x v="849"/>
    <x v="10635"/>
    <n v="65250"/>
    <m/>
    <n v="-65250"/>
    <x v="117"/>
  </r>
  <r>
    <x v="2316"/>
    <x v="109"/>
    <x v="865"/>
    <x v="10636"/>
    <n v="50000"/>
    <m/>
    <n v="-50000"/>
    <x v="117"/>
  </r>
  <r>
    <x v="2316"/>
    <x v="114"/>
    <x v="417"/>
    <x v="10637"/>
    <n v="300000"/>
    <m/>
    <n v="-300000"/>
    <x v="117"/>
  </r>
  <r>
    <x v="2316"/>
    <x v="116"/>
    <x v="2"/>
    <x v="10638"/>
    <n v="15000"/>
    <m/>
    <n v="-15000"/>
    <x v="117"/>
  </r>
  <r>
    <x v="2317"/>
    <x v="105"/>
    <x v="474"/>
    <x v="233"/>
    <n v="2500"/>
    <m/>
    <n v="-2500"/>
    <x v="117"/>
  </r>
  <r>
    <x v="2317"/>
    <x v="113"/>
    <x v="2"/>
    <x v="8173"/>
    <n v="1250"/>
    <m/>
    <n v="-1250"/>
    <x v="117"/>
  </r>
  <r>
    <x v="2317"/>
    <x v="23"/>
    <x v="390"/>
    <x v="10639"/>
    <n v="6000"/>
    <m/>
    <n v="-6000"/>
    <x v="117"/>
  </r>
  <r>
    <x v="2317"/>
    <x v="23"/>
    <x v="278"/>
    <x v="10640"/>
    <n v="1000"/>
    <m/>
    <n v="-1000"/>
    <x v="117"/>
  </r>
  <r>
    <x v="2317"/>
    <x v="120"/>
    <x v="278"/>
    <x v="10641"/>
    <n v="263000"/>
    <m/>
    <n v="-263000"/>
    <x v="117"/>
  </r>
  <r>
    <x v="2317"/>
    <x v="4"/>
    <x v="4"/>
    <x v="7512"/>
    <n v="3000"/>
    <m/>
    <n v="-3000"/>
    <x v="117"/>
  </r>
  <r>
    <x v="2317"/>
    <x v="4"/>
    <x v="27"/>
    <x v="5204"/>
    <n v="6900"/>
    <m/>
    <n v="-6900"/>
    <x v="117"/>
  </r>
  <r>
    <x v="2317"/>
    <x v="7"/>
    <x v="27"/>
    <x v="5204"/>
    <n v="1230"/>
    <m/>
    <n v="-1230"/>
    <x v="117"/>
  </r>
  <r>
    <x v="2317"/>
    <x v="104"/>
    <x v="474"/>
    <x v="10642"/>
    <n v="500"/>
    <m/>
    <n v="-500"/>
    <x v="117"/>
  </r>
  <r>
    <x v="2317"/>
    <x v="116"/>
    <x v="474"/>
    <x v="233"/>
    <n v="400"/>
    <m/>
    <n v="-400"/>
    <x v="117"/>
  </r>
  <r>
    <x v="2317"/>
    <x v="118"/>
    <x v="278"/>
    <x v="10643"/>
    <n v="500000"/>
    <m/>
    <n v="-500000"/>
    <x v="117"/>
  </r>
  <r>
    <x v="2317"/>
    <x v="124"/>
    <x v="278"/>
    <x v="10643"/>
    <n v="65808"/>
    <m/>
    <n v="-65808"/>
    <x v="117"/>
  </r>
  <r>
    <x v="2317"/>
    <x v="124"/>
    <x v="278"/>
    <x v="10644"/>
    <n v="25000"/>
    <m/>
    <n v="-25000"/>
    <x v="117"/>
  </r>
  <r>
    <x v="2317"/>
    <x v="118"/>
    <x v="278"/>
    <x v="10645"/>
    <n v="44000"/>
    <m/>
    <n v="-44000"/>
    <x v="117"/>
  </r>
  <r>
    <x v="2317"/>
    <x v="120"/>
    <x v="78"/>
    <x v="10646"/>
    <n v="400000"/>
    <m/>
    <n v="-400000"/>
    <x v="117"/>
  </r>
  <r>
    <x v="2317"/>
    <x v="115"/>
    <x v="518"/>
    <x v="10647"/>
    <n v="25000"/>
    <m/>
    <n v="-25000"/>
    <x v="117"/>
  </r>
  <r>
    <x v="2318"/>
    <x v="116"/>
    <x v="474"/>
    <x v="233"/>
    <n v="500"/>
    <m/>
    <n v="-500"/>
    <x v="117"/>
  </r>
  <r>
    <x v="2318"/>
    <x v="104"/>
    <x v="278"/>
    <x v="10648"/>
    <n v="5000"/>
    <m/>
    <n v="-5000"/>
    <x v="117"/>
  </r>
  <r>
    <x v="2318"/>
    <x v="73"/>
    <x v="278"/>
    <x v="6089"/>
    <n v="20622"/>
    <m/>
    <n v="-20622"/>
    <x v="117"/>
  </r>
  <r>
    <x v="2318"/>
    <x v="116"/>
    <x v="278"/>
    <x v="6089"/>
    <n v="11650"/>
    <m/>
    <n v="-11650"/>
    <x v="117"/>
  </r>
  <r>
    <x v="2318"/>
    <x v="113"/>
    <x v="278"/>
    <x v="6089"/>
    <n v="2750"/>
    <m/>
    <n v="-2750"/>
    <x v="117"/>
  </r>
  <r>
    <x v="2318"/>
    <x v="7"/>
    <x v="560"/>
    <x v="10649"/>
    <n v="98983"/>
    <m/>
    <n v="-98983"/>
    <x v="117"/>
  </r>
  <r>
    <x v="2318"/>
    <x v="105"/>
    <x v="278"/>
    <x v="10650"/>
    <n v="8500"/>
    <m/>
    <n v="-8500"/>
    <x v="117"/>
  </r>
  <r>
    <x v="2318"/>
    <x v="4"/>
    <x v="4"/>
    <x v="10651"/>
    <n v="1000"/>
    <m/>
    <n v="-1000"/>
    <x v="117"/>
  </r>
  <r>
    <x v="2318"/>
    <x v="100"/>
    <x v="278"/>
    <x v="10652"/>
    <n v="1050"/>
    <m/>
    <n v="-1050"/>
    <x v="117"/>
  </r>
  <r>
    <x v="2318"/>
    <x v="115"/>
    <x v="642"/>
    <x v="10653"/>
    <n v="50000"/>
    <m/>
    <n v="-50000"/>
    <x v="117"/>
  </r>
  <r>
    <x v="2318"/>
    <x v="4"/>
    <x v="4"/>
    <x v="7512"/>
    <n v="4000"/>
    <m/>
    <n v="-4000"/>
    <x v="117"/>
  </r>
  <r>
    <x v="2318"/>
    <x v="115"/>
    <x v="278"/>
    <x v="10654"/>
    <n v="420"/>
    <m/>
    <n v="-420"/>
    <x v="117"/>
  </r>
  <r>
    <x v="2318"/>
    <x v="100"/>
    <x v="474"/>
    <x v="233"/>
    <n v="1000"/>
    <m/>
    <n v="-1000"/>
    <x v="117"/>
  </r>
  <r>
    <x v="2318"/>
    <x v="23"/>
    <x v="353"/>
    <x v="10655"/>
    <n v="20000"/>
    <m/>
    <n v="-20000"/>
    <x v="117"/>
  </r>
  <r>
    <x v="2318"/>
    <x v="120"/>
    <x v="857"/>
    <x v="10656"/>
    <n v="100000"/>
    <m/>
    <n v="-100000"/>
    <x v="117"/>
  </r>
  <r>
    <x v="2318"/>
    <x v="128"/>
    <x v="2"/>
    <x v="10657"/>
    <n v="49900"/>
    <m/>
    <n v="-49900"/>
    <x v="117"/>
  </r>
  <r>
    <x v="2319"/>
    <x v="91"/>
    <x v="820"/>
    <x v="10658"/>
    <n v="400000"/>
    <m/>
    <n v="-400000"/>
    <x v="117"/>
  </r>
  <r>
    <x v="2318"/>
    <x v="116"/>
    <x v="474"/>
    <x v="233"/>
    <n v="2000"/>
    <m/>
    <n v="-2000"/>
    <x v="117"/>
  </r>
  <r>
    <x v="2319"/>
    <x v="120"/>
    <x v="875"/>
    <x v="898"/>
    <n v="10000"/>
    <m/>
    <n v="-10000"/>
    <x v="117"/>
  </r>
  <r>
    <x v="2319"/>
    <x v="120"/>
    <x v="285"/>
    <x v="10659"/>
    <n v="400"/>
    <m/>
    <n v="-400"/>
    <x v="117"/>
  </r>
  <r>
    <x v="2319"/>
    <x v="116"/>
    <x v="474"/>
    <x v="10660"/>
    <n v="7000"/>
    <m/>
    <n v="-7000"/>
    <x v="117"/>
  </r>
  <r>
    <x v="2319"/>
    <x v="113"/>
    <x v="474"/>
    <x v="233"/>
    <n v="800"/>
    <m/>
    <n v="-800"/>
    <x v="117"/>
  </r>
  <r>
    <x v="2319"/>
    <x v="4"/>
    <x v="4"/>
    <x v="10622"/>
    <n v="2000"/>
    <m/>
    <n v="-2000"/>
    <x v="117"/>
  </r>
  <r>
    <x v="2319"/>
    <x v="116"/>
    <x v="278"/>
    <x v="10661"/>
    <n v="4550"/>
    <m/>
    <n v="-4550"/>
    <x v="117"/>
  </r>
  <r>
    <x v="2319"/>
    <x v="109"/>
    <x v="278"/>
    <x v="10662"/>
    <n v="14400"/>
    <m/>
    <n v="-14400"/>
    <x v="117"/>
  </r>
  <r>
    <x v="2319"/>
    <x v="4"/>
    <x v="330"/>
    <x v="10663"/>
    <n v="30000"/>
    <m/>
    <n v="-30000"/>
    <x v="117"/>
  </r>
  <r>
    <x v="2319"/>
    <x v="100"/>
    <x v="474"/>
    <x v="233"/>
    <n v="2500"/>
    <m/>
    <n v="-2500"/>
    <x v="117"/>
  </r>
  <r>
    <x v="2319"/>
    <x v="99"/>
    <x v="2"/>
    <x v="10664"/>
    <n v="10000"/>
    <m/>
    <n v="-10000"/>
    <x v="117"/>
  </r>
  <r>
    <x v="2319"/>
    <x v="128"/>
    <x v="278"/>
    <x v="10665"/>
    <n v="4000"/>
    <m/>
    <n v="-4000"/>
    <x v="117"/>
  </r>
  <r>
    <x v="2319"/>
    <x v="73"/>
    <x v="661"/>
    <x v="9024"/>
    <n v="97400"/>
    <m/>
    <n v="-97400"/>
    <x v="117"/>
  </r>
  <r>
    <x v="2319"/>
    <x v="73"/>
    <x v="278"/>
    <x v="10666"/>
    <n v="63600"/>
    <m/>
    <n v="-63600"/>
    <x v="117"/>
  </r>
  <r>
    <x v="2319"/>
    <x v="114"/>
    <x v="278"/>
    <x v="10667"/>
    <n v="50000"/>
    <m/>
    <n v="-50000"/>
    <x v="117"/>
  </r>
  <r>
    <x v="2320"/>
    <x v="73"/>
    <x v="790"/>
    <x v="898"/>
    <n v="25000"/>
    <m/>
    <n v="-25000"/>
    <x v="117"/>
  </r>
  <r>
    <x v="2320"/>
    <x v="115"/>
    <x v="474"/>
    <x v="233"/>
    <n v="1200"/>
    <m/>
    <n v="-1200"/>
    <x v="117"/>
  </r>
  <r>
    <x v="2320"/>
    <x v="120"/>
    <x v="474"/>
    <x v="233"/>
    <n v="500"/>
    <m/>
    <n v="-500"/>
    <x v="117"/>
  </r>
  <r>
    <x v="2320"/>
    <x v="4"/>
    <x v="4"/>
    <x v="7512"/>
    <n v="5000"/>
    <m/>
    <n v="-5000"/>
    <x v="117"/>
  </r>
  <r>
    <x v="2320"/>
    <x v="109"/>
    <x v="278"/>
    <x v="10668"/>
    <n v="6300"/>
    <m/>
    <n v="-6300"/>
    <x v="117"/>
  </r>
  <r>
    <x v="2320"/>
    <x v="109"/>
    <x v="285"/>
    <x v="10669"/>
    <n v="200"/>
    <m/>
    <n v="-200"/>
    <x v="117"/>
  </r>
  <r>
    <x v="2320"/>
    <x v="109"/>
    <x v="474"/>
    <x v="233"/>
    <n v="1000"/>
    <m/>
    <n v="-1000"/>
    <x v="117"/>
  </r>
  <r>
    <x v="2320"/>
    <x v="77"/>
    <x v="474"/>
    <x v="233"/>
    <n v="1000"/>
    <m/>
    <n v="-1000"/>
    <x v="117"/>
  </r>
  <r>
    <x v="2320"/>
    <x v="94"/>
    <x v="278"/>
    <x v="10670"/>
    <n v="51000"/>
    <m/>
    <n v="-51000"/>
    <x v="117"/>
  </r>
  <r>
    <x v="2320"/>
    <x v="116"/>
    <x v="644"/>
    <x v="9024"/>
    <n v="1000000"/>
    <m/>
    <n v="-1000000"/>
    <x v="117"/>
  </r>
  <r>
    <x v="2320"/>
    <x v="109"/>
    <x v="286"/>
    <x v="10671"/>
    <n v="94800"/>
    <m/>
    <n v="-94800"/>
    <x v="117"/>
  </r>
  <r>
    <x v="2320"/>
    <x v="120"/>
    <x v="286"/>
    <x v="10671"/>
    <n v="30800"/>
    <m/>
    <n v="-30800"/>
    <x v="117"/>
  </r>
  <r>
    <x v="2320"/>
    <x v="116"/>
    <x v="145"/>
    <x v="10672"/>
    <n v="200000"/>
    <m/>
    <n v="-200000"/>
    <x v="117"/>
  </r>
  <r>
    <x v="2320"/>
    <x v="114"/>
    <x v="145"/>
    <x v="10672"/>
    <n v="200000"/>
    <m/>
    <n v="-200000"/>
    <x v="117"/>
  </r>
  <r>
    <x v="2320"/>
    <x v="122"/>
    <x v="145"/>
    <x v="10672"/>
    <n v="100000"/>
    <m/>
    <n v="-100000"/>
    <x v="117"/>
  </r>
  <r>
    <x v="2320"/>
    <x v="118"/>
    <x v="278"/>
    <x v="10673"/>
    <n v="84765"/>
    <m/>
    <n v="-84765"/>
    <x v="117"/>
  </r>
  <r>
    <x v="2320"/>
    <x v="122"/>
    <x v="278"/>
    <x v="10673"/>
    <n v="84765"/>
    <m/>
    <n v="-84765"/>
    <x v="117"/>
  </r>
  <r>
    <x v="2320"/>
    <x v="77"/>
    <x v="732"/>
    <x v="10674"/>
    <n v="32000"/>
    <m/>
    <n v="-32000"/>
    <x v="117"/>
  </r>
  <r>
    <x v="2320"/>
    <x v="100"/>
    <x v="876"/>
    <x v="10675"/>
    <n v="60000"/>
    <m/>
    <n v="-60000"/>
    <x v="117"/>
  </r>
  <r>
    <x v="2320"/>
    <x v="126"/>
    <x v="2"/>
    <x v="3557"/>
    <n v="5960"/>
    <m/>
    <n v="-5960"/>
    <x v="117"/>
  </r>
  <r>
    <x v="2321"/>
    <x v="113"/>
    <x v="278"/>
    <x v="10676"/>
    <n v="900"/>
    <m/>
    <n v="-900"/>
    <x v="117"/>
  </r>
  <r>
    <x v="2321"/>
    <x v="4"/>
    <x v="4"/>
    <x v="10622"/>
    <n v="2000"/>
    <m/>
    <n v="-2000"/>
    <x v="117"/>
  </r>
  <r>
    <x v="2321"/>
    <x v="116"/>
    <x v="278"/>
    <x v="10677"/>
    <n v="20667"/>
    <m/>
    <n v="-20667"/>
    <x v="117"/>
  </r>
  <r>
    <x v="2321"/>
    <x v="113"/>
    <x v="278"/>
    <x v="10677"/>
    <n v="20667"/>
    <m/>
    <n v="-20667"/>
    <x v="117"/>
  </r>
  <r>
    <x v="2321"/>
    <x v="73"/>
    <x v="278"/>
    <x v="10677"/>
    <n v="20666"/>
    <m/>
    <n v="-20666"/>
    <x v="117"/>
  </r>
  <r>
    <x v="2321"/>
    <x v="116"/>
    <x v="278"/>
    <x v="10678"/>
    <n v="31025"/>
    <m/>
    <n v="-31025"/>
    <x v="117"/>
  </r>
  <r>
    <x v="2321"/>
    <x v="105"/>
    <x v="278"/>
    <x v="10678"/>
    <n v="15500"/>
    <m/>
    <n v="-15500"/>
    <x v="117"/>
  </r>
  <r>
    <x v="2321"/>
    <x v="116"/>
    <x v="278"/>
    <x v="10679"/>
    <n v="35700"/>
    <m/>
    <n v="-35700"/>
    <x v="117"/>
  </r>
  <r>
    <x v="2321"/>
    <x v="120"/>
    <x v="278"/>
    <x v="10680"/>
    <n v="17000"/>
    <m/>
    <n v="-17000"/>
    <x v="117"/>
  </r>
  <r>
    <x v="2321"/>
    <x v="116"/>
    <x v="278"/>
    <x v="10681"/>
    <n v="17311"/>
    <m/>
    <n v="-17311"/>
    <x v="117"/>
  </r>
  <r>
    <x v="2321"/>
    <x v="113"/>
    <x v="278"/>
    <x v="10681"/>
    <n v="17311"/>
    <m/>
    <n v="-17311"/>
    <x v="117"/>
  </r>
  <r>
    <x v="2321"/>
    <x v="100"/>
    <x v="278"/>
    <x v="10681"/>
    <n v="17311"/>
    <m/>
    <n v="-17311"/>
    <x v="117"/>
  </r>
  <r>
    <x v="2321"/>
    <x v="126"/>
    <x v="278"/>
    <x v="10681"/>
    <n v="17312"/>
    <m/>
    <n v="-17312"/>
    <x v="117"/>
  </r>
  <r>
    <x v="2321"/>
    <x v="113"/>
    <x v="278"/>
    <x v="10676"/>
    <n v="900"/>
    <m/>
    <n v="-900"/>
    <x v="117"/>
  </r>
  <r>
    <x v="2321"/>
    <x v="4"/>
    <x v="4"/>
    <x v="10622"/>
    <n v="2000"/>
    <m/>
    <n v="-2000"/>
    <x v="117"/>
  </r>
  <r>
    <x v="2321"/>
    <x v="73"/>
    <x v="474"/>
    <x v="233"/>
    <n v="3000"/>
    <m/>
    <n v="-3000"/>
    <x v="117"/>
  </r>
  <r>
    <x v="2321"/>
    <x v="120"/>
    <x v="278"/>
    <x v="10682"/>
    <n v="900"/>
    <m/>
    <n v="-900"/>
    <x v="117"/>
  </r>
  <r>
    <x v="2321"/>
    <x v="99"/>
    <x v="278"/>
    <x v="10683"/>
    <n v="3000"/>
    <m/>
    <n v="-3000"/>
    <x v="117"/>
  </r>
  <r>
    <x v="2321"/>
    <x v="98"/>
    <x v="442"/>
    <x v="10684"/>
    <n v="5000"/>
    <m/>
    <n v="-5000"/>
    <x v="117"/>
  </r>
  <r>
    <x v="2321"/>
    <x v="98"/>
    <x v="2"/>
    <x v="10685"/>
    <n v="1000"/>
    <m/>
    <n v="-1000"/>
    <x v="117"/>
  </r>
  <r>
    <x v="2321"/>
    <x v="125"/>
    <x v="353"/>
    <x v="10686"/>
    <n v="15000"/>
    <m/>
    <n v="-15000"/>
    <x v="117"/>
  </r>
  <r>
    <x v="2322"/>
    <x v="4"/>
    <x v="4"/>
    <x v="7512"/>
    <n v="4000"/>
    <m/>
    <n v="-4000"/>
    <x v="117"/>
  </r>
  <r>
    <x v="2322"/>
    <x v="4"/>
    <x v="4"/>
    <x v="10687"/>
    <n v="1600"/>
    <m/>
    <n v="-1600"/>
    <x v="117"/>
  </r>
  <r>
    <x v="2322"/>
    <x v="122"/>
    <x v="278"/>
    <x v="10688"/>
    <n v="50000"/>
    <m/>
    <n v="-50000"/>
    <x v="117"/>
  </r>
  <r>
    <x v="2322"/>
    <x v="79"/>
    <x v="638"/>
    <x v="10689"/>
    <n v="400000"/>
    <m/>
    <n v="-400000"/>
    <x v="117"/>
  </r>
  <r>
    <x v="2322"/>
    <x v="122"/>
    <x v="390"/>
    <x v="10690"/>
    <n v="18500"/>
    <m/>
    <n v="-18500"/>
    <x v="117"/>
  </r>
  <r>
    <x v="2323"/>
    <x v="98"/>
    <x v="442"/>
    <x v="898"/>
    <n v="2000"/>
    <m/>
    <n v="-2000"/>
    <x v="117"/>
  </r>
  <r>
    <x v="2323"/>
    <x v="116"/>
    <x v="474"/>
    <x v="233"/>
    <n v="1700"/>
    <m/>
    <n v="-1700"/>
    <x v="117"/>
  </r>
  <r>
    <x v="2323"/>
    <x v="116"/>
    <x v="390"/>
    <x v="10660"/>
    <n v="7000"/>
    <m/>
    <n v="-7000"/>
    <x v="117"/>
  </r>
  <r>
    <x v="2323"/>
    <x v="105"/>
    <x v="390"/>
    <x v="10660"/>
    <n v="7000"/>
    <m/>
    <n v="-7000"/>
    <x v="117"/>
  </r>
  <r>
    <x v="2323"/>
    <x v="4"/>
    <x v="516"/>
    <x v="233"/>
    <n v="2830"/>
    <m/>
    <n v="-2830"/>
    <x v="117"/>
  </r>
  <r>
    <x v="2323"/>
    <x v="122"/>
    <x v="338"/>
    <x v="10691"/>
    <n v="400000"/>
    <m/>
    <n v="-400000"/>
    <x v="117"/>
  </r>
  <r>
    <x v="2323"/>
    <x v="122"/>
    <x v="278"/>
    <x v="10692"/>
    <n v="42000"/>
    <m/>
    <n v="-42000"/>
    <x v="117"/>
  </r>
  <r>
    <x v="2323"/>
    <x v="118"/>
    <x v="278"/>
    <x v="10693"/>
    <n v="24000"/>
    <m/>
    <n v="-24000"/>
    <x v="117"/>
  </r>
  <r>
    <x v="2323"/>
    <x v="118"/>
    <x v="415"/>
    <x v="10694"/>
    <n v="150000"/>
    <m/>
    <n v="-150000"/>
    <x v="117"/>
  </r>
  <r>
    <x v="2323"/>
    <x v="116"/>
    <x v="278"/>
    <x v="10695"/>
    <n v="8100"/>
    <m/>
    <n v="-8100"/>
    <x v="117"/>
  </r>
  <r>
    <x v="2323"/>
    <x v="113"/>
    <x v="278"/>
    <x v="10696"/>
    <n v="4200"/>
    <m/>
    <n v="-4200"/>
    <x v="117"/>
  </r>
  <r>
    <x v="2323"/>
    <x v="73"/>
    <x v="278"/>
    <x v="10697"/>
    <n v="3600"/>
    <m/>
    <n v="-3600"/>
    <x v="117"/>
  </r>
  <r>
    <x v="2323"/>
    <x v="122"/>
    <x v="278"/>
    <x v="10698"/>
    <n v="2000"/>
    <m/>
    <n v="-2000"/>
    <x v="117"/>
  </r>
  <r>
    <x v="2323"/>
    <x v="116"/>
    <x v="278"/>
    <x v="9034"/>
    <n v="870"/>
    <m/>
    <n v="-870"/>
    <x v="117"/>
  </r>
  <r>
    <x v="2323"/>
    <x v="73"/>
    <x v="278"/>
    <x v="10699"/>
    <n v="1750"/>
    <m/>
    <n v="-1750"/>
    <x v="117"/>
  </r>
  <r>
    <x v="2323"/>
    <x v="116"/>
    <x v="474"/>
    <x v="233"/>
    <n v="1100"/>
    <m/>
    <n v="-1100"/>
    <x v="117"/>
  </r>
  <r>
    <x v="2323"/>
    <x v="4"/>
    <x v="4"/>
    <x v="10700"/>
    <n v="500"/>
    <m/>
    <n v="-500"/>
    <x v="117"/>
  </r>
  <r>
    <x v="2324"/>
    <x v="105"/>
    <x v="474"/>
    <x v="233"/>
    <n v="1000"/>
    <m/>
    <n v="-1000"/>
    <x v="117"/>
  </r>
  <r>
    <x v="2324"/>
    <x v="4"/>
    <x v="4"/>
    <x v="7512"/>
    <n v="2500"/>
    <m/>
    <n v="-2500"/>
    <x v="117"/>
  </r>
  <r>
    <x v="2324"/>
    <x v="4"/>
    <x v="4"/>
    <x v="10701"/>
    <n v="1000"/>
    <m/>
    <n v="-1000"/>
    <x v="117"/>
  </r>
  <r>
    <x v="2325"/>
    <x v="91"/>
    <x v="2"/>
    <x v="10702"/>
    <n v="1000"/>
    <m/>
    <n v="-1000"/>
    <x v="117"/>
  </r>
  <r>
    <x v="2325"/>
    <x v="109"/>
    <x v="278"/>
    <x v="10703"/>
    <n v="300"/>
    <m/>
    <n v="-300"/>
    <x v="117"/>
  </r>
  <r>
    <x v="2325"/>
    <x v="4"/>
    <x v="4"/>
    <x v="10704"/>
    <n v="360"/>
    <m/>
    <n v="-360"/>
    <x v="117"/>
  </r>
  <r>
    <x v="2325"/>
    <x v="109"/>
    <x v="278"/>
    <x v="10705"/>
    <n v="3900"/>
    <m/>
    <n v="-3900"/>
    <x v="117"/>
  </r>
  <r>
    <x v="2325"/>
    <x v="4"/>
    <x v="4"/>
    <x v="10706"/>
    <n v="350"/>
    <m/>
    <n v="-350"/>
    <x v="117"/>
  </r>
  <r>
    <x v="2325"/>
    <x v="115"/>
    <x v="474"/>
    <x v="233"/>
    <n v="1100"/>
    <m/>
    <n v="-1100"/>
    <x v="117"/>
  </r>
  <r>
    <x v="2325"/>
    <x v="4"/>
    <x v="4"/>
    <x v="7512"/>
    <n v="5000"/>
    <m/>
    <n v="-5000"/>
    <x v="117"/>
  </r>
  <r>
    <x v="2325"/>
    <x v="109"/>
    <x v="278"/>
    <x v="4172"/>
    <n v="23740"/>
    <m/>
    <n v="-23740"/>
    <x v="117"/>
  </r>
  <r>
    <x v="2325"/>
    <x v="120"/>
    <x v="474"/>
    <x v="233"/>
    <n v="700"/>
    <m/>
    <n v="-700"/>
    <x v="117"/>
  </r>
  <r>
    <x v="2325"/>
    <x v="73"/>
    <x v="278"/>
    <x v="10707"/>
    <n v="18500"/>
    <m/>
    <n v="-18500"/>
    <x v="117"/>
  </r>
  <r>
    <x v="2325"/>
    <x v="120"/>
    <x v="474"/>
    <x v="233"/>
    <n v="600"/>
    <m/>
    <n v="-600"/>
    <x v="117"/>
  </r>
  <r>
    <x v="2325"/>
    <x v="116"/>
    <x v="474"/>
    <x v="233"/>
    <n v="2000"/>
    <m/>
    <n v="-2000"/>
    <x v="117"/>
  </r>
  <r>
    <x v="2325"/>
    <x v="109"/>
    <x v="865"/>
    <x v="10708"/>
    <n v="50000"/>
    <m/>
    <n v="-50000"/>
    <x v="117"/>
  </r>
  <r>
    <x v="2325"/>
    <x v="116"/>
    <x v="687"/>
    <x v="10709"/>
    <n v="117907"/>
    <m/>
    <n v="-117907"/>
    <x v="117"/>
  </r>
  <r>
    <x v="2325"/>
    <x v="120"/>
    <x v="687"/>
    <x v="10709"/>
    <n v="50603"/>
    <m/>
    <n v="-50603"/>
    <x v="117"/>
  </r>
  <r>
    <x v="2325"/>
    <x v="100"/>
    <x v="687"/>
    <x v="10709"/>
    <n v="102340"/>
    <m/>
    <n v="-102340"/>
    <x v="117"/>
  </r>
  <r>
    <x v="2325"/>
    <x v="115"/>
    <x v="687"/>
    <x v="10709"/>
    <n v="13350"/>
    <m/>
    <n v="-13350"/>
    <x v="117"/>
  </r>
  <r>
    <x v="2325"/>
    <x v="94"/>
    <x v="687"/>
    <x v="10709"/>
    <n v="9300"/>
    <m/>
    <n v="-9300"/>
    <x v="117"/>
  </r>
  <r>
    <x v="2325"/>
    <x v="109"/>
    <x v="278"/>
    <x v="10710"/>
    <n v="16000"/>
    <m/>
    <n v="-16000"/>
    <x v="117"/>
  </r>
  <r>
    <x v="2326"/>
    <x v="73"/>
    <x v="474"/>
    <x v="8211"/>
    <n v="520"/>
    <m/>
    <n v="-520"/>
    <x v="117"/>
  </r>
  <r>
    <x v="2326"/>
    <x v="113"/>
    <x v="285"/>
    <x v="10622"/>
    <n v="560"/>
    <m/>
    <n v="-560"/>
    <x v="117"/>
  </r>
  <r>
    <x v="2326"/>
    <x v="73"/>
    <x v="74"/>
    <x v="1696"/>
    <n v="1000"/>
    <m/>
    <n v="-1000"/>
    <x v="117"/>
  </r>
  <r>
    <x v="2326"/>
    <x v="104"/>
    <x v="278"/>
    <x v="10711"/>
    <n v="46120"/>
    <m/>
    <n v="-46120"/>
    <x v="117"/>
  </r>
  <r>
    <x v="2326"/>
    <x v="118"/>
    <x v="2"/>
    <x v="10712"/>
    <n v="50000"/>
    <m/>
    <n v="-50000"/>
    <x v="117"/>
  </r>
  <r>
    <x v="2326"/>
    <x v="23"/>
    <x v="583"/>
    <x v="10713"/>
    <n v="100000"/>
    <m/>
    <n v="-100000"/>
    <x v="117"/>
  </r>
  <r>
    <x v="2326"/>
    <x v="118"/>
    <x v="877"/>
    <x v="10714"/>
    <n v="60711"/>
    <m/>
    <n v="-60711"/>
    <x v="117"/>
  </r>
  <r>
    <x v="2326"/>
    <x v="116"/>
    <x v="878"/>
    <x v="10715"/>
    <n v="100000"/>
    <m/>
    <n v="-100000"/>
    <x v="117"/>
  </r>
  <r>
    <x v="2326"/>
    <x v="98"/>
    <x v="442"/>
    <x v="10716"/>
    <n v="114000"/>
    <m/>
    <n v="-114000"/>
    <x v="117"/>
  </r>
  <r>
    <x v="2326"/>
    <x v="98"/>
    <x v="278"/>
    <x v="10267"/>
    <n v="55800"/>
    <m/>
    <n v="-55800"/>
    <x v="117"/>
  </r>
  <r>
    <x v="2326"/>
    <x v="98"/>
    <x v="278"/>
    <x v="10267"/>
    <n v="61815"/>
    <m/>
    <n v="-61815"/>
    <x v="117"/>
  </r>
  <r>
    <x v="2326"/>
    <x v="98"/>
    <x v="278"/>
    <x v="10267"/>
    <n v="86380"/>
    <m/>
    <n v="-86380"/>
    <x v="117"/>
  </r>
  <r>
    <x v="2326"/>
    <x v="98"/>
    <x v="278"/>
    <x v="10267"/>
    <n v="107855"/>
    <m/>
    <n v="-107855"/>
    <x v="117"/>
  </r>
  <r>
    <x v="2326"/>
    <x v="98"/>
    <x v="278"/>
    <x v="10267"/>
    <n v="67705"/>
    <m/>
    <n v="-67705"/>
    <x v="117"/>
  </r>
  <r>
    <x v="2326"/>
    <x v="98"/>
    <x v="278"/>
    <x v="10267"/>
    <n v="19000"/>
    <m/>
    <n v="-19000"/>
    <x v="117"/>
  </r>
  <r>
    <x v="2326"/>
    <x v="98"/>
    <x v="278"/>
    <x v="10267"/>
    <n v="25020"/>
    <m/>
    <n v="-25020"/>
    <x v="117"/>
  </r>
  <r>
    <x v="2326"/>
    <x v="98"/>
    <x v="278"/>
    <x v="10267"/>
    <n v="33750"/>
    <m/>
    <n v="-33750"/>
    <x v="117"/>
  </r>
  <r>
    <x v="2327"/>
    <x v="4"/>
    <x v="285"/>
    <x v="10622"/>
    <n v="1000"/>
    <m/>
    <n v="-1000"/>
    <x v="117"/>
  </r>
  <r>
    <x v="2327"/>
    <x v="4"/>
    <x v="4"/>
    <x v="7512"/>
    <n v="3000"/>
    <m/>
    <n v="-3000"/>
    <x v="117"/>
  </r>
  <r>
    <x v="2327"/>
    <x v="73"/>
    <x v="278"/>
    <x v="10717"/>
    <n v="1270"/>
    <m/>
    <n v="-1270"/>
    <x v="117"/>
  </r>
  <r>
    <x v="2327"/>
    <x v="120"/>
    <x v="761"/>
    <x v="10718"/>
    <n v="28400"/>
    <m/>
    <n v="-28400"/>
    <x v="117"/>
  </r>
  <r>
    <x v="2327"/>
    <x v="115"/>
    <x v="278"/>
    <x v="10719"/>
    <n v="22000"/>
    <m/>
    <n v="-22000"/>
    <x v="117"/>
  </r>
  <r>
    <x v="2327"/>
    <x v="98"/>
    <x v="438"/>
    <x v="9489"/>
    <n v="15000"/>
    <m/>
    <n v="-15000"/>
    <x v="117"/>
  </r>
  <r>
    <x v="2327"/>
    <x v="116"/>
    <x v="2"/>
    <x v="10720"/>
    <n v="800"/>
    <m/>
    <n v="-800"/>
    <x v="117"/>
  </r>
  <r>
    <x v="2327"/>
    <x v="73"/>
    <x v="474"/>
    <x v="233"/>
    <n v="2000"/>
    <m/>
    <n v="-2000"/>
    <x v="117"/>
  </r>
  <r>
    <x v="2327"/>
    <x v="113"/>
    <x v="474"/>
    <x v="233"/>
    <n v="900"/>
    <m/>
    <n v="-900"/>
    <x v="117"/>
  </r>
  <r>
    <x v="2327"/>
    <x v="4"/>
    <x v="2"/>
    <x v="10721"/>
    <n v="2500"/>
    <m/>
    <n v="-2500"/>
    <x v="117"/>
  </r>
  <r>
    <x v="2327"/>
    <x v="113"/>
    <x v="660"/>
    <x v="10722"/>
    <n v="220400"/>
    <m/>
    <n v="-220400"/>
    <x v="117"/>
  </r>
  <r>
    <x v="2327"/>
    <x v="73"/>
    <x v="742"/>
    <x v="10723"/>
    <n v="10000"/>
    <m/>
    <n v="-10000"/>
    <x v="117"/>
  </r>
  <r>
    <x v="2302"/>
    <x v="73"/>
    <x v="78"/>
    <x v="10724"/>
    <n v="256037"/>
    <m/>
    <n v="-256037"/>
    <x v="117"/>
  </r>
  <r>
    <x v="2302"/>
    <x v="80"/>
    <x v="78"/>
    <x v="10724"/>
    <n v="31000"/>
    <m/>
    <n v="-31000"/>
    <x v="117"/>
  </r>
  <r>
    <x v="2302"/>
    <x v="67"/>
    <x v="78"/>
    <x v="10724"/>
    <n v="33000"/>
    <m/>
    <n v="-33000"/>
    <x v="117"/>
  </r>
  <r>
    <x v="2302"/>
    <x v="102"/>
    <x v="78"/>
    <x v="10724"/>
    <n v="27500"/>
    <m/>
    <n v="-27500"/>
    <x v="117"/>
  </r>
  <r>
    <x v="2302"/>
    <x v="107"/>
    <x v="78"/>
    <x v="10724"/>
    <n v="38500"/>
    <m/>
    <n v="-38500"/>
    <x v="117"/>
  </r>
  <r>
    <x v="2302"/>
    <x v="105"/>
    <x v="78"/>
    <x v="10724"/>
    <n v="12000"/>
    <m/>
    <n v="-12000"/>
    <x v="117"/>
  </r>
  <r>
    <x v="2302"/>
    <x v="94"/>
    <x v="78"/>
    <x v="10724"/>
    <n v="1963"/>
    <m/>
    <n v="-1963"/>
    <x v="117"/>
  </r>
  <r>
    <x v="2302"/>
    <x v="94"/>
    <x v="78"/>
    <x v="10725"/>
    <n v="167156"/>
    <m/>
    <n v="-167156"/>
    <x v="117"/>
  </r>
  <r>
    <x v="2302"/>
    <x v="109"/>
    <x v="78"/>
    <x v="10725"/>
    <n v="19000"/>
    <m/>
    <n v="-19000"/>
    <x v="117"/>
  </r>
  <r>
    <x v="2302"/>
    <x v="100"/>
    <x v="78"/>
    <x v="10725"/>
    <n v="42703"/>
    <m/>
    <n v="-42703"/>
    <x v="117"/>
  </r>
  <r>
    <x v="2302"/>
    <x v="115"/>
    <x v="78"/>
    <x v="10725"/>
    <n v="171005"/>
    <m/>
    <n v="-171005"/>
    <x v="117"/>
  </r>
  <r>
    <x v="2302"/>
    <x v="110"/>
    <x v="78"/>
    <x v="10725"/>
    <n v="48550"/>
    <m/>
    <n v="-48550"/>
    <x v="117"/>
  </r>
  <r>
    <x v="2302"/>
    <x v="126"/>
    <x v="78"/>
    <x v="10725"/>
    <n v="25000"/>
    <m/>
    <n v="-25000"/>
    <x v="117"/>
  </r>
  <r>
    <x v="2302"/>
    <x v="116"/>
    <x v="78"/>
    <x v="10725"/>
    <n v="206586"/>
    <m/>
    <n v="-206586"/>
    <x v="117"/>
  </r>
  <r>
    <x v="2302"/>
    <x v="79"/>
    <x v="638"/>
    <x v="10726"/>
    <n v="730000"/>
    <m/>
    <n v="-730000"/>
    <x v="117"/>
  </r>
  <r>
    <x v="2302"/>
    <x v="115"/>
    <x v="518"/>
    <x v="10727"/>
    <n v="100000"/>
    <m/>
    <n v="-100000"/>
    <x v="117"/>
  </r>
  <r>
    <x v="2302"/>
    <x v="104"/>
    <x v="518"/>
    <x v="10727"/>
    <n v="100000"/>
    <m/>
    <n v="-100000"/>
    <x v="117"/>
  </r>
  <r>
    <x v="2302"/>
    <x v="113"/>
    <x v="324"/>
    <x v="10728"/>
    <n v="250000"/>
    <m/>
    <n v="-250000"/>
    <x v="117"/>
  </r>
  <r>
    <x v="2302"/>
    <x v="84"/>
    <x v="592"/>
    <x v="10729"/>
    <n v="93755"/>
    <m/>
    <n v="-93755"/>
    <x v="117"/>
  </r>
  <r>
    <x v="2302"/>
    <x v="98"/>
    <x v="592"/>
    <x v="10729"/>
    <n v="45459"/>
    <m/>
    <n v="-45459"/>
    <x v="117"/>
  </r>
  <r>
    <x v="2302"/>
    <x v="94"/>
    <x v="592"/>
    <x v="10729"/>
    <n v="306006"/>
    <m/>
    <n v="-306006"/>
    <x v="117"/>
  </r>
  <r>
    <x v="2302"/>
    <x v="79"/>
    <x v="592"/>
    <x v="10729"/>
    <n v="32600"/>
    <m/>
    <n v="-32600"/>
    <x v="117"/>
  </r>
  <r>
    <x v="2302"/>
    <x v="65"/>
    <x v="592"/>
    <x v="10729"/>
    <n v="33559"/>
    <m/>
    <n v="-33559"/>
    <x v="117"/>
  </r>
  <r>
    <x v="2302"/>
    <x v="77"/>
    <x v="592"/>
    <x v="10729"/>
    <n v="43900"/>
    <m/>
    <n v="-43900"/>
    <x v="117"/>
  </r>
  <r>
    <x v="2302"/>
    <x v="109"/>
    <x v="592"/>
    <x v="10729"/>
    <n v="105607"/>
    <m/>
    <n v="-105607"/>
    <x v="117"/>
  </r>
  <r>
    <x v="2302"/>
    <x v="58"/>
    <x v="592"/>
    <x v="10729"/>
    <n v="29114"/>
    <m/>
    <n v="-29114"/>
    <x v="117"/>
  </r>
  <r>
    <x v="2304"/>
    <x v="113"/>
    <x v="870"/>
    <x v="10730"/>
    <n v="150000"/>
    <m/>
    <n v="-150000"/>
    <x v="117"/>
  </r>
  <r>
    <x v="2306"/>
    <x v="23"/>
    <x v="261"/>
    <x v="10731"/>
    <n v="65520"/>
    <m/>
    <n v="-65520"/>
    <x v="117"/>
  </r>
  <r>
    <x v="2306"/>
    <x v="22"/>
    <x v="261"/>
    <x v="10731"/>
    <n v="70728"/>
    <m/>
    <n v="-70728"/>
    <x v="117"/>
  </r>
  <r>
    <x v="2306"/>
    <x v="1"/>
    <x v="261"/>
    <x v="10731"/>
    <n v="41050"/>
    <m/>
    <n v="-41050"/>
    <x v="117"/>
  </r>
  <r>
    <x v="2306"/>
    <x v="91"/>
    <x v="261"/>
    <x v="10731"/>
    <n v="72406"/>
    <m/>
    <n v="-72406"/>
    <x v="117"/>
  </r>
  <r>
    <x v="2306"/>
    <x v="113"/>
    <x v="716"/>
    <x v="10732"/>
    <n v="200000"/>
    <m/>
    <n v="-200000"/>
    <x v="117"/>
  </r>
  <r>
    <x v="2312"/>
    <x v="116"/>
    <x v="553"/>
    <x v="10733"/>
    <n v="2000000"/>
    <m/>
    <n v="-2000000"/>
    <x v="117"/>
  </r>
  <r>
    <x v="2312"/>
    <x v="58"/>
    <x v="248"/>
    <x v="10734"/>
    <n v="3390"/>
    <m/>
    <n v="-3390"/>
    <x v="117"/>
  </r>
  <r>
    <x v="2312"/>
    <x v="73"/>
    <x v="248"/>
    <x v="10734"/>
    <n v="31324"/>
    <m/>
    <n v="-31324"/>
    <x v="117"/>
  </r>
  <r>
    <x v="2312"/>
    <x v="91"/>
    <x v="248"/>
    <x v="10734"/>
    <n v="8000"/>
    <m/>
    <n v="-8000"/>
    <x v="117"/>
  </r>
  <r>
    <x v="2312"/>
    <x v="97"/>
    <x v="248"/>
    <x v="10734"/>
    <n v="351969"/>
    <m/>
    <n v="-351969"/>
    <x v="117"/>
  </r>
  <r>
    <x v="2312"/>
    <x v="107"/>
    <x v="248"/>
    <x v="10734"/>
    <n v="14000"/>
    <m/>
    <n v="-14000"/>
    <x v="117"/>
  </r>
  <r>
    <x v="2312"/>
    <x v="100"/>
    <x v="248"/>
    <x v="10734"/>
    <n v="31500"/>
    <m/>
    <n v="-31500"/>
    <x v="117"/>
  </r>
  <r>
    <x v="2312"/>
    <x v="120"/>
    <x v="248"/>
    <x v="10734"/>
    <n v="131377"/>
    <m/>
    <n v="-131377"/>
    <x v="117"/>
  </r>
  <r>
    <x v="2312"/>
    <x v="104"/>
    <x v="248"/>
    <x v="10734"/>
    <n v="25454"/>
    <m/>
    <n v="-25454"/>
    <x v="117"/>
  </r>
  <r>
    <x v="2316"/>
    <x v="117"/>
    <x v="742"/>
    <x v="10735"/>
    <n v="130000"/>
    <m/>
    <n v="-130000"/>
    <x v="117"/>
  </r>
  <r>
    <x v="2316"/>
    <x v="23"/>
    <x v="261"/>
    <x v="10736"/>
    <n v="45000"/>
    <m/>
    <n v="-45000"/>
    <x v="117"/>
  </r>
  <r>
    <x v="2316"/>
    <x v="22"/>
    <x v="261"/>
    <x v="10736"/>
    <n v="49000"/>
    <m/>
    <n v="-49000"/>
    <x v="117"/>
  </r>
  <r>
    <x v="2316"/>
    <x v="47"/>
    <x v="261"/>
    <x v="10737"/>
    <n v="1085"/>
    <m/>
    <n v="-1085"/>
    <x v="117"/>
  </r>
  <r>
    <x v="2316"/>
    <x v="47"/>
    <x v="261"/>
    <x v="10738"/>
    <n v="1000"/>
    <m/>
    <n v="-1000"/>
    <x v="117"/>
  </r>
  <r>
    <x v="2316"/>
    <x v="84"/>
    <x v="261"/>
    <x v="10736"/>
    <n v="6000"/>
    <m/>
    <n v="-6000"/>
    <x v="117"/>
  </r>
  <r>
    <x v="2316"/>
    <x v="91"/>
    <x v="261"/>
    <x v="10736"/>
    <n v="8000"/>
    <m/>
    <n v="-8000"/>
    <x v="117"/>
  </r>
  <r>
    <x v="2320"/>
    <x v="118"/>
    <x v="389"/>
    <x v="10739"/>
    <n v="597559"/>
    <m/>
    <n v="-597559"/>
    <x v="117"/>
  </r>
  <r>
    <x v="2321"/>
    <x v="113"/>
    <x v="845"/>
    <x v="10740"/>
    <n v="343156"/>
    <m/>
    <n v="-343156"/>
    <x v="117"/>
  </r>
  <r>
    <x v="2321"/>
    <x v="115"/>
    <x v="845"/>
    <x v="10740"/>
    <n v="456844"/>
    <m/>
    <n v="-456844"/>
    <x v="117"/>
  </r>
  <r>
    <x v="2321"/>
    <x v="115"/>
    <x v="78"/>
    <x v="10741"/>
    <n v="515900"/>
    <m/>
    <n v="-515900"/>
    <x v="117"/>
  </r>
  <r>
    <x v="2323"/>
    <x v="115"/>
    <x v="340"/>
    <x v="10742"/>
    <n v="482096"/>
    <m/>
    <n v="-482096"/>
    <x v="117"/>
  </r>
  <r>
    <x v="2323"/>
    <x v="105"/>
    <x v="767"/>
    <x v="10743"/>
    <n v="741191"/>
    <m/>
    <n v="-741191"/>
    <x v="117"/>
  </r>
  <r>
    <x v="2325"/>
    <x v="110"/>
    <x v="575"/>
    <x v="10744"/>
    <n v="200000"/>
    <m/>
    <n v="-200000"/>
    <x v="117"/>
  </r>
  <r>
    <x v="2325"/>
    <x v="106"/>
    <x v="575"/>
    <x v="10745"/>
    <n v="193500"/>
    <m/>
    <n v="-193500"/>
    <x v="117"/>
  </r>
  <r>
    <x v="2325"/>
    <x v="105"/>
    <x v="742"/>
    <x v="10746"/>
    <n v="100000"/>
    <m/>
    <n v="-100000"/>
    <x v="117"/>
  </r>
  <r>
    <x v="2325"/>
    <x v="100"/>
    <x v="389"/>
    <x v="10747"/>
    <n v="695773"/>
    <m/>
    <n v="-695773"/>
    <x v="117"/>
  </r>
  <r>
    <x v="2300"/>
    <x v="81"/>
    <x v="97"/>
    <x v="8408"/>
    <m/>
    <n v="926500"/>
    <n v="926500"/>
    <x v="117"/>
  </r>
  <r>
    <x v="2300"/>
    <x v="62"/>
    <x v="97"/>
    <x v="8408"/>
    <m/>
    <n v="2000000"/>
    <n v="2000000"/>
    <x v="117"/>
  </r>
  <r>
    <x v="2300"/>
    <x v="62"/>
    <x v="97"/>
    <x v="9184"/>
    <n v="29265"/>
    <m/>
    <n v="-29265"/>
    <x v="117"/>
  </r>
  <r>
    <x v="2302"/>
    <x v="47"/>
    <x v="97"/>
    <x v="10748"/>
    <m/>
    <n v="399735"/>
    <n v="399735"/>
    <x v="117"/>
  </r>
  <r>
    <x v="2302"/>
    <x v="47"/>
    <x v="97"/>
    <x v="10749"/>
    <m/>
    <n v="97660"/>
    <n v="97660"/>
    <x v="117"/>
  </r>
  <r>
    <x v="2302"/>
    <x v="91"/>
    <x v="97"/>
    <x v="10750"/>
    <n v="20000"/>
    <m/>
    <n v="-20000"/>
    <x v="117"/>
  </r>
  <r>
    <x v="2305"/>
    <x v="22"/>
    <x v="97"/>
    <x v="10751"/>
    <m/>
    <n v="333522"/>
    <n v="333522"/>
    <x v="117"/>
  </r>
  <r>
    <x v="2310"/>
    <x v="23"/>
    <x v="97"/>
    <x v="10752"/>
    <m/>
    <n v="365160"/>
    <n v="365160"/>
    <x v="117"/>
  </r>
  <r>
    <x v="2312"/>
    <x v="120"/>
    <x v="97"/>
    <x v="10753"/>
    <m/>
    <n v="2000000"/>
    <n v="2000000"/>
    <x v="117"/>
  </r>
  <r>
    <x v="2312"/>
    <x v="120"/>
    <x v="97"/>
    <x v="10754"/>
    <m/>
    <n v="597014"/>
    <n v="597014"/>
    <x v="117"/>
  </r>
  <r>
    <x v="2312"/>
    <x v="120"/>
    <x v="97"/>
    <x v="10755"/>
    <m/>
    <n v="3000000"/>
    <n v="3000000"/>
    <x v="117"/>
  </r>
  <r>
    <x v="2312"/>
    <x v="62"/>
    <x v="97"/>
    <x v="9184"/>
    <n v="30000"/>
    <m/>
    <n v="-30000"/>
    <x v="117"/>
  </r>
  <r>
    <x v="2312"/>
    <x v="94"/>
    <x v="97"/>
    <x v="10756"/>
    <m/>
    <n v="6709743"/>
    <n v="6709743"/>
    <x v="117"/>
  </r>
  <r>
    <x v="2312"/>
    <x v="94"/>
    <x v="97"/>
    <x v="9184"/>
    <n v="67097"/>
    <m/>
    <n v="-67097"/>
    <x v="117"/>
  </r>
  <r>
    <x v="2312"/>
    <x v="107"/>
    <x v="97"/>
    <x v="10490"/>
    <m/>
    <n v="300000"/>
    <n v="300000"/>
    <x v="117"/>
  </r>
  <r>
    <x v="2312"/>
    <x v="102"/>
    <x v="97"/>
    <x v="10490"/>
    <m/>
    <n v="120000"/>
    <n v="120000"/>
    <x v="117"/>
  </r>
  <r>
    <x v="2314"/>
    <x v="73"/>
    <x v="97"/>
    <x v="10757"/>
    <m/>
    <n v="3000000"/>
    <n v="3000000"/>
    <x v="117"/>
  </r>
  <r>
    <x v="2314"/>
    <x v="73"/>
    <x v="97"/>
    <x v="10758"/>
    <m/>
    <n v="3689000"/>
    <n v="3689000"/>
    <x v="117"/>
  </r>
  <r>
    <x v="2316"/>
    <x v="117"/>
    <x v="97"/>
    <x v="10759"/>
    <m/>
    <n v="3500000"/>
    <n v="3500000"/>
    <x v="117"/>
  </r>
  <r>
    <x v="2316"/>
    <x v="1"/>
    <x v="97"/>
    <x v="10760"/>
    <m/>
    <n v="246087"/>
    <n v="246087"/>
    <x v="117"/>
  </r>
  <r>
    <x v="2319"/>
    <x v="91"/>
    <x v="97"/>
    <x v="10761"/>
    <m/>
    <n v="1947260"/>
    <n v="1947260"/>
    <x v="117"/>
  </r>
  <r>
    <x v="2320"/>
    <x v="73"/>
    <x v="97"/>
    <x v="10762"/>
    <m/>
    <n v="3725071"/>
    <n v="3725071"/>
    <x v="117"/>
  </r>
  <r>
    <x v="2320"/>
    <x v="73"/>
    <x v="97"/>
    <x v="9184"/>
    <n v="37251"/>
    <m/>
    <n v="-37251"/>
    <x v="117"/>
  </r>
  <r>
    <x v="2320"/>
    <x v="115"/>
    <x v="97"/>
    <x v="10741"/>
    <m/>
    <n v="515900"/>
    <n v="515900"/>
    <x v="117"/>
  </r>
  <r>
    <x v="2320"/>
    <x v="115"/>
    <x v="97"/>
    <x v="10763"/>
    <m/>
    <n v="800000"/>
    <n v="800000"/>
    <x v="117"/>
  </r>
  <r>
    <x v="2320"/>
    <x v="115"/>
    <x v="97"/>
    <x v="10764"/>
    <m/>
    <n v="1884105"/>
    <n v="1884105"/>
    <x v="117"/>
  </r>
  <r>
    <x v="2320"/>
    <x v="115"/>
    <x v="97"/>
    <x v="9184"/>
    <n v="18841"/>
    <m/>
    <n v="-18841"/>
    <x v="117"/>
  </r>
  <r>
    <x v="2322"/>
    <x v="79"/>
    <x v="97"/>
    <x v="10743"/>
    <m/>
    <n v="741191"/>
    <n v="741191"/>
    <x v="117"/>
  </r>
  <r>
    <x v="2322"/>
    <x v="79"/>
    <x v="97"/>
    <x v="10765"/>
    <m/>
    <n v="18405"/>
    <n v="18405"/>
    <x v="117"/>
  </r>
  <r>
    <x v="2322"/>
    <x v="65"/>
    <x v="97"/>
    <x v="10765"/>
    <m/>
    <n v="463691"/>
    <n v="463691"/>
    <x v="117"/>
  </r>
  <r>
    <x v="2325"/>
    <x v="79"/>
    <x v="97"/>
    <x v="10747"/>
    <m/>
    <n v="695773"/>
    <n v="695773"/>
    <x v="117"/>
  </r>
  <r>
    <x v="2326"/>
    <x v="47"/>
    <x v="97"/>
    <x v="10766"/>
    <m/>
    <n v="419296"/>
    <n v="419296"/>
    <x v="117"/>
  </r>
  <r>
    <x v="2326"/>
    <x v="47"/>
    <x v="97"/>
    <x v="10767"/>
    <m/>
    <n v="495359"/>
    <n v="495359"/>
    <x v="117"/>
  </r>
  <r>
    <x v="2328"/>
    <x v="4"/>
    <x v="4"/>
    <x v="7512"/>
    <n v="4000"/>
    <m/>
    <n v="-4000"/>
    <x v="118"/>
  </r>
  <r>
    <x v="2328"/>
    <x v="98"/>
    <x v="43"/>
    <x v="9857"/>
    <n v="50000"/>
    <m/>
    <n v="-50000"/>
    <x v="118"/>
  </r>
  <r>
    <x v="2328"/>
    <x v="3"/>
    <x v="43"/>
    <x v="6877"/>
    <n v="5000"/>
    <m/>
    <n v="-5000"/>
    <x v="118"/>
  </r>
  <r>
    <x v="2328"/>
    <x v="116"/>
    <x v="43"/>
    <x v="9225"/>
    <n v="50000"/>
    <m/>
    <n v="-50000"/>
    <x v="118"/>
  </r>
  <r>
    <x v="2328"/>
    <x v="4"/>
    <x v="43"/>
    <x v="9858"/>
    <n v="105000"/>
    <m/>
    <n v="-105000"/>
    <x v="118"/>
  </r>
  <r>
    <x v="2328"/>
    <x v="4"/>
    <x v="43"/>
    <x v="10301"/>
    <n v="22000"/>
    <m/>
    <n v="-22000"/>
    <x v="118"/>
  </r>
  <r>
    <x v="2328"/>
    <x v="4"/>
    <x v="43"/>
    <x v="9816"/>
    <n v="6000"/>
    <m/>
    <n v="-6000"/>
    <x v="118"/>
  </r>
  <r>
    <x v="2328"/>
    <x v="116"/>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6"/>
    <x v="879"/>
    <x v="10768"/>
    <n v="20000"/>
    <m/>
    <n v="-20000"/>
    <x v="118"/>
  </r>
  <r>
    <x v="2328"/>
    <x v="23"/>
    <x v="43"/>
    <x v="9227"/>
    <n v="145409.27419354839"/>
    <m/>
    <n v="-145409.27419354839"/>
    <x v="118"/>
  </r>
  <r>
    <x v="2328"/>
    <x v="113"/>
    <x v="278"/>
    <x v="10769"/>
    <n v="2570"/>
    <m/>
    <n v="-2570"/>
    <x v="118"/>
  </r>
  <r>
    <x v="2328"/>
    <x v="100"/>
    <x v="278"/>
    <x v="10770"/>
    <n v="600"/>
    <m/>
    <n v="-600"/>
    <x v="118"/>
  </r>
  <r>
    <x v="2328"/>
    <x v="100"/>
    <x v="474"/>
    <x v="233"/>
    <n v="800"/>
    <m/>
    <n v="-800"/>
    <x v="118"/>
  </r>
  <r>
    <x v="2328"/>
    <x v="91"/>
    <x v="474"/>
    <x v="10771"/>
    <n v="300"/>
    <m/>
    <n v="-300"/>
    <x v="118"/>
  </r>
  <r>
    <x v="2328"/>
    <x v="4"/>
    <x v="43"/>
    <x v="7771"/>
    <n v="287500"/>
    <m/>
    <n v="-287500"/>
    <x v="118"/>
  </r>
  <r>
    <x v="2328"/>
    <x v="104"/>
    <x v="286"/>
    <x v="10772"/>
    <n v="31000"/>
    <m/>
    <n v="-31000"/>
    <x v="118"/>
  </r>
  <r>
    <x v="2328"/>
    <x v="100"/>
    <x v="876"/>
    <x v="10675"/>
    <n v="30000"/>
    <m/>
    <n v="-30000"/>
    <x v="118"/>
  </r>
  <r>
    <x v="2328"/>
    <x v="122"/>
    <x v="661"/>
    <x v="10773"/>
    <n v="282000"/>
    <m/>
    <n v="-282000"/>
    <x v="118"/>
  </r>
  <r>
    <x v="2328"/>
    <x v="116"/>
    <x v="814"/>
    <x v="10774"/>
    <n v="150000"/>
    <m/>
    <n v="-150000"/>
    <x v="118"/>
  </r>
  <r>
    <x v="2328"/>
    <x v="120"/>
    <x v="278"/>
    <x v="10628"/>
    <n v="18000"/>
    <m/>
    <n v="-18000"/>
    <x v="118"/>
  </r>
  <r>
    <x v="2328"/>
    <x v="98"/>
    <x v="314"/>
    <x v="10775"/>
    <n v="10000"/>
    <m/>
    <n v="-10000"/>
    <x v="118"/>
  </r>
  <r>
    <x v="2329"/>
    <x v="1"/>
    <x v="43"/>
    <x v="6874"/>
    <n v="209604.83870967745"/>
    <m/>
    <n v="-209604.83870967745"/>
    <x v="118"/>
  </r>
  <r>
    <x v="2329"/>
    <x v="1"/>
    <x v="2"/>
    <x v="4693"/>
    <n v="3000"/>
    <m/>
    <n v="-3000"/>
    <x v="118"/>
  </r>
  <r>
    <x v="2329"/>
    <x v="105"/>
    <x v="278"/>
    <x v="10776"/>
    <n v="4630"/>
    <m/>
    <n v="-4630"/>
    <x v="118"/>
  </r>
  <r>
    <x v="2329"/>
    <x v="4"/>
    <x v="285"/>
    <x v="10511"/>
    <n v="500"/>
    <m/>
    <n v="-500"/>
    <x v="118"/>
  </r>
  <r>
    <x v="2329"/>
    <x v="120"/>
    <x v="278"/>
    <x v="10777"/>
    <n v="5000"/>
    <m/>
    <n v="-5000"/>
    <x v="118"/>
  </r>
  <r>
    <x v="2329"/>
    <x v="98"/>
    <x v="43"/>
    <x v="10778"/>
    <n v="284284.27419354836"/>
    <m/>
    <n v="-284284.27419354836"/>
    <x v="118"/>
  </r>
  <r>
    <x v="2329"/>
    <x v="109"/>
    <x v="474"/>
    <x v="233"/>
    <n v="700"/>
    <m/>
    <n v="-700"/>
    <x v="118"/>
  </r>
  <r>
    <x v="2329"/>
    <x v="115"/>
    <x v="278"/>
    <x v="8211"/>
    <n v="200"/>
    <m/>
    <n v="-200"/>
    <x v="118"/>
  </r>
  <r>
    <x v="2329"/>
    <x v="4"/>
    <x v="4"/>
    <x v="7512"/>
    <n v="4000"/>
    <m/>
    <n v="-4000"/>
    <x v="118"/>
  </r>
  <r>
    <x v="2329"/>
    <x v="105"/>
    <x v="474"/>
    <x v="10779"/>
    <n v="5500"/>
    <m/>
    <n v="-5500"/>
    <x v="118"/>
  </r>
  <r>
    <x v="2329"/>
    <x v="100"/>
    <x v="390"/>
    <x v="10780"/>
    <n v="14000"/>
    <m/>
    <n v="-14000"/>
    <x v="118"/>
  </r>
  <r>
    <x v="2329"/>
    <x v="100"/>
    <x v="2"/>
    <x v="10781"/>
    <n v="700"/>
    <m/>
    <n v="-700"/>
    <x v="118"/>
  </r>
  <r>
    <x v="2329"/>
    <x v="4"/>
    <x v="2"/>
    <x v="10782"/>
    <n v="150"/>
    <m/>
    <n v="-150"/>
    <x v="118"/>
  </r>
  <r>
    <x v="2329"/>
    <x v="73"/>
    <x v="43"/>
    <x v="10783"/>
    <n v="92903"/>
    <m/>
    <n v="-92903"/>
    <x v="118"/>
  </r>
  <r>
    <x v="2329"/>
    <x v="113"/>
    <x v="43"/>
    <x v="10784"/>
    <n v="73772"/>
    <m/>
    <n v="-73772"/>
    <x v="118"/>
  </r>
  <r>
    <x v="2329"/>
    <x v="100"/>
    <x v="474"/>
    <x v="233"/>
    <n v="2500"/>
    <m/>
    <n v="-2500"/>
    <x v="118"/>
  </r>
  <r>
    <x v="2329"/>
    <x v="100"/>
    <x v="474"/>
    <x v="233"/>
    <n v="3000"/>
    <m/>
    <n v="-3000"/>
    <x v="118"/>
  </r>
  <r>
    <x v="2329"/>
    <x v="100"/>
    <x v="278"/>
    <x v="10785"/>
    <n v="16800"/>
    <m/>
    <n v="-16800"/>
    <x v="118"/>
  </r>
  <r>
    <x v="2329"/>
    <x v="98"/>
    <x v="442"/>
    <x v="898"/>
    <n v="3000"/>
    <m/>
    <n v="-3000"/>
    <x v="118"/>
  </r>
  <r>
    <x v="2329"/>
    <x v="100"/>
    <x v="548"/>
    <x v="10786"/>
    <n v="400000"/>
    <m/>
    <n v="-400000"/>
    <x v="118"/>
  </r>
  <r>
    <x v="2329"/>
    <x v="115"/>
    <x v="880"/>
    <x v="10787"/>
    <n v="500000"/>
    <m/>
    <n v="-500000"/>
    <x v="118"/>
  </r>
  <r>
    <x v="2329"/>
    <x v="100"/>
    <x v="870"/>
    <x v="10788"/>
    <n v="100000"/>
    <m/>
    <n v="-100000"/>
    <x v="118"/>
  </r>
  <r>
    <x v="2329"/>
    <x v="115"/>
    <x v="764"/>
    <x v="10789"/>
    <n v="90000"/>
    <m/>
    <n v="-90000"/>
    <x v="118"/>
  </r>
  <r>
    <x v="2329"/>
    <x v="116"/>
    <x v="761"/>
    <x v="10790"/>
    <n v="63000"/>
    <m/>
    <n v="-63000"/>
    <x v="118"/>
  </r>
  <r>
    <x v="2329"/>
    <x v="115"/>
    <x v="286"/>
    <x v="10791"/>
    <n v="20000"/>
    <m/>
    <n v="-20000"/>
    <x v="118"/>
  </r>
  <r>
    <x v="2329"/>
    <x v="4"/>
    <x v="4"/>
    <x v="10792"/>
    <n v="30000"/>
    <m/>
    <n v="-30000"/>
    <x v="118"/>
  </r>
  <r>
    <x v="2329"/>
    <x v="73"/>
    <x v="285"/>
    <x v="10793"/>
    <n v="11180"/>
    <m/>
    <n v="-11180"/>
    <x v="118"/>
  </r>
  <r>
    <x v="2329"/>
    <x v="120"/>
    <x v="285"/>
    <x v="10793"/>
    <n v="7110"/>
    <m/>
    <n v="-7110"/>
    <x v="118"/>
  </r>
  <r>
    <x v="2329"/>
    <x v="113"/>
    <x v="278"/>
    <x v="10794"/>
    <n v="22000"/>
    <m/>
    <n v="-22000"/>
    <x v="118"/>
  </r>
  <r>
    <x v="2329"/>
    <x v="73"/>
    <x v="278"/>
    <x v="10795"/>
    <n v="25880"/>
    <m/>
    <n v="-25880"/>
    <x v="118"/>
  </r>
  <r>
    <x v="2330"/>
    <x v="109"/>
    <x v="474"/>
    <x v="898"/>
    <n v="400"/>
    <m/>
    <n v="-400"/>
    <x v="118"/>
  </r>
  <r>
    <x v="2330"/>
    <x v="100"/>
    <x v="474"/>
    <x v="898"/>
    <n v="3300"/>
    <m/>
    <n v="-3300"/>
    <x v="118"/>
  </r>
  <r>
    <x v="2330"/>
    <x v="100"/>
    <x v="474"/>
    <x v="898"/>
    <n v="2500"/>
    <m/>
    <n v="-2500"/>
    <x v="118"/>
  </r>
  <r>
    <x v="2330"/>
    <x v="100"/>
    <x v="278"/>
    <x v="10796"/>
    <n v="500"/>
    <m/>
    <n v="-500"/>
    <x v="118"/>
  </r>
  <r>
    <x v="2330"/>
    <x v="4"/>
    <x v="4"/>
    <x v="7512"/>
    <n v="1500"/>
    <m/>
    <n v="-1500"/>
    <x v="118"/>
  </r>
  <r>
    <x v="2330"/>
    <x v="100"/>
    <x v="278"/>
    <x v="10797"/>
    <n v="13160"/>
    <m/>
    <n v="-13160"/>
    <x v="118"/>
  </r>
  <r>
    <x v="2330"/>
    <x v="109"/>
    <x v="644"/>
    <x v="10798"/>
    <n v="400000"/>
    <m/>
    <n v="-400000"/>
    <x v="118"/>
  </r>
  <r>
    <x v="2330"/>
    <x v="116"/>
    <x v="644"/>
    <x v="10798"/>
    <n v="400000"/>
    <m/>
    <n v="-400000"/>
    <x v="118"/>
  </r>
  <r>
    <x v="2330"/>
    <x v="115"/>
    <x v="880"/>
    <x v="10787"/>
    <n v="500000"/>
    <m/>
    <n v="-500000"/>
    <x v="118"/>
  </r>
  <r>
    <x v="2330"/>
    <x v="105"/>
    <x v="881"/>
    <x v="10799"/>
    <n v="200000"/>
    <m/>
    <n v="-200000"/>
    <x v="118"/>
  </r>
  <r>
    <x v="2330"/>
    <x v="105"/>
    <x v="881"/>
    <x v="10799"/>
    <n v="50000"/>
    <m/>
    <n v="-50000"/>
    <x v="118"/>
  </r>
  <r>
    <x v="2331"/>
    <x v="91"/>
    <x v="278"/>
    <x v="10800"/>
    <n v="10000"/>
    <m/>
    <n v="-10000"/>
    <x v="118"/>
  </r>
  <r>
    <x v="2331"/>
    <x v="7"/>
    <x v="2"/>
    <x v="10801"/>
    <n v="1100"/>
    <m/>
    <n v="-1100"/>
    <x v="118"/>
  </r>
  <r>
    <x v="2331"/>
    <x v="120"/>
    <x v="465"/>
    <x v="10802"/>
    <n v="10000"/>
    <m/>
    <n v="-10000"/>
    <x v="118"/>
  </r>
  <r>
    <x v="2331"/>
    <x v="109"/>
    <x v="278"/>
    <x v="10803"/>
    <n v="960"/>
    <m/>
    <n v="-960"/>
    <x v="118"/>
  </r>
  <r>
    <x v="2331"/>
    <x v="91"/>
    <x v="43"/>
    <x v="9522"/>
    <n v="817499.32258064533"/>
    <m/>
    <n v="-817499.32258064533"/>
    <x v="118"/>
  </r>
  <r>
    <x v="2331"/>
    <x v="98"/>
    <x v="314"/>
    <x v="898"/>
    <n v="20000"/>
    <m/>
    <n v="-20000"/>
    <x v="118"/>
  </r>
  <r>
    <x v="2331"/>
    <x v="100"/>
    <x v="474"/>
    <x v="898"/>
    <n v="1000"/>
    <m/>
    <n v="-1000"/>
    <x v="118"/>
  </r>
  <r>
    <x v="2331"/>
    <x v="73"/>
    <x v="278"/>
    <x v="10804"/>
    <n v="3750"/>
    <m/>
    <n v="-3750"/>
    <x v="118"/>
  </r>
  <r>
    <x v="2331"/>
    <x v="105"/>
    <x v="474"/>
    <x v="898"/>
    <n v="3500"/>
    <m/>
    <n v="-3500"/>
    <x v="118"/>
  </r>
  <r>
    <x v="2331"/>
    <x v="100"/>
    <x v="474"/>
    <x v="898"/>
    <n v="1400"/>
    <m/>
    <n v="-1400"/>
    <x v="118"/>
  </r>
  <r>
    <x v="2331"/>
    <x v="98"/>
    <x v="442"/>
    <x v="898"/>
    <n v="30000"/>
    <m/>
    <n v="-30000"/>
    <x v="118"/>
  </r>
  <r>
    <x v="2331"/>
    <x v="116"/>
    <x v="474"/>
    <x v="233"/>
    <n v="1500"/>
    <m/>
    <n v="-1500"/>
    <x v="118"/>
  </r>
  <r>
    <x v="2331"/>
    <x v="113"/>
    <x v="474"/>
    <x v="10805"/>
    <n v="3100"/>
    <m/>
    <n v="-3100"/>
    <x v="118"/>
  </r>
  <r>
    <x v="2331"/>
    <x v="4"/>
    <x v="4"/>
    <x v="10622"/>
    <n v="1500"/>
    <m/>
    <n v="-1500"/>
    <x v="118"/>
  </r>
  <r>
    <x v="2331"/>
    <x v="115"/>
    <x v="518"/>
    <x v="10806"/>
    <n v="150000"/>
    <m/>
    <n v="-150000"/>
    <x v="118"/>
  </r>
  <r>
    <x v="2331"/>
    <x v="127"/>
    <x v="2"/>
    <x v="10712"/>
    <n v="50000"/>
    <m/>
    <n v="-50000"/>
    <x v="118"/>
  </r>
  <r>
    <x v="2331"/>
    <x v="116"/>
    <x v="882"/>
    <x v="10807"/>
    <n v="120000"/>
    <m/>
    <n v="-120000"/>
    <x v="118"/>
  </r>
  <r>
    <x v="2331"/>
    <x v="118"/>
    <x v="278"/>
    <x v="10808"/>
    <n v="133965"/>
    <m/>
    <n v="-133965"/>
    <x v="118"/>
  </r>
  <r>
    <x v="2331"/>
    <x v="110"/>
    <x v="278"/>
    <x v="10809"/>
    <n v="65100"/>
    <m/>
    <n v="-65100"/>
    <x v="118"/>
  </r>
  <r>
    <x v="2331"/>
    <x v="4"/>
    <x v="43"/>
    <x v="10810"/>
    <n v="70000"/>
    <m/>
    <n v="-70000"/>
    <x v="118"/>
  </r>
  <r>
    <x v="2332"/>
    <x v="22"/>
    <x v="43"/>
    <x v="8535"/>
    <n v="120691.53225806452"/>
    <m/>
    <n v="-120691.53225806452"/>
    <x v="118"/>
  </r>
  <r>
    <x v="2332"/>
    <x v="73"/>
    <x v="43"/>
    <x v="10811"/>
    <n v="109516.12903225806"/>
    <m/>
    <n v="-109516.12903225806"/>
    <x v="118"/>
  </r>
  <r>
    <x v="2332"/>
    <x v="105"/>
    <x v="43"/>
    <x v="10812"/>
    <n v="17419.354838709674"/>
    <m/>
    <n v="-17419.354838709674"/>
    <x v="118"/>
  </r>
  <r>
    <x v="2332"/>
    <x v="23"/>
    <x v="43"/>
    <x v="4902"/>
    <n v="28000"/>
    <m/>
    <n v="-28000"/>
    <x v="118"/>
  </r>
  <r>
    <x v="2332"/>
    <x v="4"/>
    <x v="43"/>
    <x v="7781"/>
    <n v="45048.387096774197"/>
    <m/>
    <n v="-45048.387096774197"/>
    <x v="118"/>
  </r>
  <r>
    <x v="2332"/>
    <x v="4"/>
    <x v="4"/>
    <x v="7512"/>
    <n v="5000"/>
    <m/>
    <n v="-5000"/>
    <x v="118"/>
  </r>
  <r>
    <x v="2332"/>
    <x v="110"/>
    <x v="278"/>
    <x v="10813"/>
    <n v="1000"/>
    <m/>
    <n v="-1000"/>
    <x v="118"/>
  </r>
  <r>
    <x v="2332"/>
    <x v="113"/>
    <x v="278"/>
    <x v="10814"/>
    <n v="1000"/>
    <m/>
    <n v="-1000"/>
    <x v="118"/>
  </r>
  <r>
    <x v="2332"/>
    <x v="100"/>
    <x v="278"/>
    <x v="10815"/>
    <n v="9750"/>
    <m/>
    <n v="-9750"/>
    <x v="118"/>
  </r>
  <r>
    <x v="2332"/>
    <x v="99"/>
    <x v="43"/>
    <x v="10547"/>
    <n v="36129.032258064522"/>
    <m/>
    <n v="-36129.032258064522"/>
    <x v="118"/>
  </r>
  <r>
    <x v="2332"/>
    <x v="113"/>
    <x v="43"/>
    <x v="10816"/>
    <n v="147983.87096774194"/>
    <m/>
    <n v="-147983.87096774194"/>
    <x v="118"/>
  </r>
  <r>
    <x v="2332"/>
    <x v="100"/>
    <x v="43"/>
    <x v="10817"/>
    <n v="56130"/>
    <m/>
    <n v="-56130"/>
    <x v="118"/>
  </r>
  <r>
    <x v="2332"/>
    <x v="113"/>
    <x v="324"/>
    <x v="898"/>
    <n v="100000"/>
    <m/>
    <n v="-100000"/>
    <x v="118"/>
  </r>
  <r>
    <x v="2332"/>
    <x v="113"/>
    <x v="474"/>
    <x v="10818"/>
    <n v="1000"/>
    <m/>
    <n v="-1000"/>
    <x v="118"/>
  </r>
  <r>
    <x v="2332"/>
    <x v="100"/>
    <x v="417"/>
    <x v="10819"/>
    <n v="400000"/>
    <m/>
    <n v="-400000"/>
    <x v="118"/>
  </r>
  <r>
    <x v="2332"/>
    <x v="124"/>
    <x v="278"/>
    <x v="10820"/>
    <n v="37100"/>
    <m/>
    <n v="-37100"/>
    <x v="118"/>
  </r>
  <r>
    <x v="2332"/>
    <x v="116"/>
    <x v="757"/>
    <x v="10821"/>
    <n v="100000"/>
    <m/>
    <n v="-100000"/>
    <x v="118"/>
  </r>
  <r>
    <x v="2332"/>
    <x v="120"/>
    <x v="857"/>
    <x v="10822"/>
    <n v="150000"/>
    <m/>
    <n v="-150000"/>
    <x v="118"/>
  </r>
  <r>
    <x v="2332"/>
    <x v="120"/>
    <x v="278"/>
    <x v="10823"/>
    <n v="16000"/>
    <m/>
    <n v="-16000"/>
    <x v="118"/>
  </r>
  <r>
    <x v="2333"/>
    <x v="4"/>
    <x v="285"/>
    <x v="10824"/>
    <n v="1000"/>
    <m/>
    <n v="-1000"/>
    <x v="118"/>
  </r>
  <r>
    <x v="2333"/>
    <x v="4"/>
    <x v="4"/>
    <x v="7512"/>
    <n v="3000"/>
    <m/>
    <n v="-3000"/>
    <x v="118"/>
  </r>
  <r>
    <x v="2333"/>
    <x v="113"/>
    <x v="474"/>
    <x v="233"/>
    <n v="2500"/>
    <m/>
    <n v="-2500"/>
    <x v="118"/>
  </r>
  <r>
    <x v="2333"/>
    <x v="116"/>
    <x v="474"/>
    <x v="233"/>
    <n v="500"/>
    <m/>
    <n v="-500"/>
    <x v="118"/>
  </r>
  <r>
    <x v="2333"/>
    <x v="113"/>
    <x v="474"/>
    <x v="10825"/>
    <n v="3700"/>
    <m/>
    <n v="-3700"/>
    <x v="118"/>
  </r>
  <r>
    <x v="2333"/>
    <x v="100"/>
    <x v="278"/>
    <x v="10826"/>
    <n v="2570"/>
    <m/>
    <n v="-2570"/>
    <x v="118"/>
  </r>
  <r>
    <x v="2333"/>
    <x v="129"/>
    <x v="883"/>
    <x v="10827"/>
    <n v="50000"/>
    <m/>
    <n v="-50000"/>
    <x v="118"/>
  </r>
  <r>
    <x v="2333"/>
    <x v="122"/>
    <x v="43"/>
    <x v="10828"/>
    <n v="166000"/>
    <m/>
    <n v="-166000"/>
    <x v="118"/>
  </r>
  <r>
    <x v="2333"/>
    <x v="118"/>
    <x v="278"/>
    <x v="10829"/>
    <n v="19000"/>
    <m/>
    <n v="-19000"/>
    <x v="118"/>
  </r>
  <r>
    <x v="2333"/>
    <x v="113"/>
    <x v="277"/>
    <x v="10830"/>
    <n v="5230"/>
    <m/>
    <n v="-5230"/>
    <x v="118"/>
  </r>
  <r>
    <x v="2333"/>
    <x v="116"/>
    <x v="277"/>
    <x v="10830"/>
    <n v="5230"/>
    <m/>
    <n v="-5230"/>
    <x v="118"/>
  </r>
  <r>
    <x v="2333"/>
    <x v="100"/>
    <x v="277"/>
    <x v="10830"/>
    <n v="5300"/>
    <m/>
    <n v="-5300"/>
    <x v="118"/>
  </r>
  <r>
    <x v="2333"/>
    <x v="105"/>
    <x v="277"/>
    <x v="10830"/>
    <n v="4920"/>
    <m/>
    <n v="-4920"/>
    <x v="118"/>
  </r>
  <r>
    <x v="2333"/>
    <x v="100"/>
    <x v="278"/>
    <x v="10831"/>
    <n v="29000"/>
    <m/>
    <n v="-29000"/>
    <x v="118"/>
  </r>
  <r>
    <x v="2333"/>
    <x v="122"/>
    <x v="661"/>
    <x v="10832"/>
    <n v="281000"/>
    <m/>
    <n v="-281000"/>
    <x v="118"/>
  </r>
  <r>
    <x v="2334"/>
    <x v="100"/>
    <x v="278"/>
    <x v="10833"/>
    <n v="520"/>
    <m/>
    <n v="-520"/>
    <x v="118"/>
  </r>
  <r>
    <x v="2334"/>
    <x v="100"/>
    <x v="474"/>
    <x v="233"/>
    <n v="1500"/>
    <m/>
    <n v="-1500"/>
    <x v="118"/>
  </r>
  <r>
    <x v="2334"/>
    <x v="105"/>
    <x v="474"/>
    <x v="233"/>
    <n v="300"/>
    <m/>
    <n v="-300"/>
    <x v="118"/>
  </r>
  <r>
    <x v="2334"/>
    <x v="4"/>
    <x v="4"/>
    <x v="7512"/>
    <n v="4000"/>
    <m/>
    <n v="-4000"/>
    <x v="118"/>
  </r>
  <r>
    <x v="2334"/>
    <x v="91"/>
    <x v="43"/>
    <x v="10834"/>
    <n v="3550"/>
    <m/>
    <n v="-3550"/>
    <x v="118"/>
  </r>
  <r>
    <x v="2334"/>
    <x v="91"/>
    <x v="434"/>
    <x v="10835"/>
    <n v="6200"/>
    <m/>
    <n v="-6200"/>
    <x v="118"/>
  </r>
  <r>
    <x v="2334"/>
    <x v="91"/>
    <x v="884"/>
    <x v="10101"/>
    <n v="10000"/>
    <m/>
    <n v="-10000"/>
    <x v="118"/>
  </r>
  <r>
    <x v="2334"/>
    <x v="98"/>
    <x v="2"/>
    <x v="10836"/>
    <n v="2700"/>
    <m/>
    <n v="-2700"/>
    <x v="118"/>
  </r>
  <r>
    <x v="2334"/>
    <x v="100"/>
    <x v="474"/>
    <x v="233"/>
    <n v="400"/>
    <m/>
    <n v="-400"/>
    <x v="118"/>
  </r>
  <r>
    <x v="2334"/>
    <x v="100"/>
    <x v="474"/>
    <x v="233"/>
    <n v="2200"/>
    <m/>
    <n v="-2200"/>
    <x v="118"/>
  </r>
  <r>
    <x v="2334"/>
    <x v="120"/>
    <x v="474"/>
    <x v="233"/>
    <n v="2300"/>
    <m/>
    <n v="-2300"/>
    <x v="118"/>
  </r>
  <r>
    <x v="2334"/>
    <x v="100"/>
    <x v="278"/>
    <x v="1241"/>
    <n v="1300"/>
    <m/>
    <n v="-1300"/>
    <x v="118"/>
  </r>
  <r>
    <x v="2334"/>
    <x v="100"/>
    <x v="474"/>
    <x v="233"/>
    <n v="700"/>
    <m/>
    <n v="-700"/>
    <x v="118"/>
  </r>
  <r>
    <x v="2334"/>
    <x v="113"/>
    <x v="634"/>
    <x v="10837"/>
    <n v="24700"/>
    <m/>
    <n v="-24700"/>
    <x v="118"/>
  </r>
  <r>
    <x v="2334"/>
    <x v="73"/>
    <x v="634"/>
    <x v="10837"/>
    <n v="24700"/>
    <m/>
    <n v="-24700"/>
    <x v="118"/>
  </r>
  <r>
    <x v="2334"/>
    <x v="98"/>
    <x v="634"/>
    <x v="10837"/>
    <n v="24700"/>
    <m/>
    <n v="-24700"/>
    <x v="118"/>
  </r>
  <r>
    <x v="2334"/>
    <x v="114"/>
    <x v="854"/>
    <x v="10838"/>
    <n v="500000"/>
    <m/>
    <n v="-500000"/>
    <x v="118"/>
  </r>
  <r>
    <x v="2334"/>
    <x v="115"/>
    <x v="518"/>
    <x v="10806"/>
    <n v="150000"/>
    <m/>
    <n v="-150000"/>
    <x v="118"/>
  </r>
  <r>
    <x v="2334"/>
    <x v="7"/>
    <x v="2"/>
    <x v="10839"/>
    <n v="21000"/>
    <m/>
    <n v="-21000"/>
    <x v="118"/>
  </r>
  <r>
    <x v="2334"/>
    <x v="116"/>
    <x v="285"/>
    <x v="10840"/>
    <n v="25000"/>
    <m/>
    <n v="-25000"/>
    <x v="118"/>
  </r>
  <r>
    <x v="2335"/>
    <x v="116"/>
    <x v="278"/>
    <x v="10841"/>
    <n v="24000"/>
    <m/>
    <n v="-24000"/>
    <x v="118"/>
  </r>
  <r>
    <x v="2335"/>
    <x v="98"/>
    <x v="442"/>
    <x v="898"/>
    <n v="28000"/>
    <m/>
    <n v="-28000"/>
    <x v="118"/>
  </r>
  <r>
    <x v="2335"/>
    <x v="116"/>
    <x v="278"/>
    <x v="10842"/>
    <n v="16000"/>
    <m/>
    <n v="-16000"/>
    <x v="118"/>
  </r>
  <r>
    <x v="2335"/>
    <x v="4"/>
    <x v="285"/>
    <x v="10511"/>
    <n v="2000"/>
    <m/>
    <n v="-2000"/>
    <x v="118"/>
  </r>
  <r>
    <x v="2335"/>
    <x v="91"/>
    <x v="278"/>
    <x v="10843"/>
    <n v="30000"/>
    <m/>
    <n v="-30000"/>
    <x v="118"/>
  </r>
  <r>
    <x v="2335"/>
    <x v="98"/>
    <x v="864"/>
    <x v="10844"/>
    <n v="200000"/>
    <m/>
    <n v="-200000"/>
    <x v="118"/>
  </r>
  <r>
    <x v="2335"/>
    <x v="116"/>
    <x v="278"/>
    <x v="10845"/>
    <n v="6820"/>
    <m/>
    <n v="-6820"/>
    <x v="118"/>
  </r>
  <r>
    <x v="2335"/>
    <x v="4"/>
    <x v="434"/>
    <x v="898"/>
    <n v="2150"/>
    <m/>
    <n v="-2150"/>
    <x v="118"/>
  </r>
  <r>
    <x v="2335"/>
    <x v="4"/>
    <x v="2"/>
    <x v="10846"/>
    <n v="2000"/>
    <m/>
    <n v="-2000"/>
    <x v="118"/>
  </r>
  <r>
    <x v="2335"/>
    <x v="4"/>
    <x v="516"/>
    <x v="4789"/>
    <n v="5330"/>
    <m/>
    <n v="-5330"/>
    <x v="118"/>
  </r>
  <r>
    <x v="2335"/>
    <x v="116"/>
    <x v="474"/>
    <x v="10847"/>
    <n v="700"/>
    <m/>
    <n v="-700"/>
    <x v="118"/>
  </r>
  <r>
    <x v="2335"/>
    <x v="100"/>
    <x v="43"/>
    <x v="10848"/>
    <n v="50000"/>
    <m/>
    <n v="-50000"/>
    <x v="118"/>
  </r>
  <r>
    <x v="2335"/>
    <x v="73"/>
    <x v="790"/>
    <x v="10849"/>
    <n v="100000"/>
    <m/>
    <n v="-100000"/>
    <x v="118"/>
  </r>
  <r>
    <x v="2335"/>
    <x v="3"/>
    <x v="885"/>
    <x v="10850"/>
    <n v="170000"/>
    <m/>
    <n v="-170000"/>
    <x v="118"/>
  </r>
  <r>
    <x v="2335"/>
    <x v="114"/>
    <x v="698"/>
    <x v="10851"/>
    <n v="500000"/>
    <m/>
    <n v="-500000"/>
    <x v="118"/>
  </r>
  <r>
    <x v="2336"/>
    <x v="110"/>
    <x v="278"/>
    <x v="10852"/>
    <n v="6100"/>
    <m/>
    <n v="-6100"/>
    <x v="118"/>
  </r>
  <r>
    <x v="2336"/>
    <x v="4"/>
    <x v="4"/>
    <x v="7512"/>
    <n v="4000"/>
    <m/>
    <n v="-4000"/>
    <x v="118"/>
  </r>
  <r>
    <x v="2336"/>
    <x v="100"/>
    <x v="474"/>
    <x v="233"/>
    <n v="1700"/>
    <m/>
    <n v="-1700"/>
    <x v="118"/>
  </r>
  <r>
    <x v="2336"/>
    <x v="115"/>
    <x v="278"/>
    <x v="10853"/>
    <n v="7016"/>
    <m/>
    <n v="-7016"/>
    <x v="118"/>
  </r>
  <r>
    <x v="2336"/>
    <x v="91"/>
    <x v="278"/>
    <x v="10854"/>
    <n v="20000"/>
    <m/>
    <n v="-20000"/>
    <x v="118"/>
  </r>
  <r>
    <x v="2336"/>
    <x v="100"/>
    <x v="278"/>
    <x v="10855"/>
    <n v="1800"/>
    <m/>
    <n v="-1800"/>
    <x v="118"/>
  </r>
  <r>
    <x v="2336"/>
    <x v="115"/>
    <x v="474"/>
    <x v="233"/>
    <n v="1500"/>
    <m/>
    <n v="-1500"/>
    <x v="118"/>
  </r>
  <r>
    <x v="2336"/>
    <x v="4"/>
    <x v="4"/>
    <x v="10856"/>
    <n v="200"/>
    <m/>
    <n v="-200"/>
    <x v="118"/>
  </r>
  <r>
    <x v="2336"/>
    <x v="99"/>
    <x v="278"/>
    <x v="10857"/>
    <n v="400"/>
    <m/>
    <n v="-400"/>
    <x v="118"/>
  </r>
  <r>
    <x v="2336"/>
    <x v="98"/>
    <x v="314"/>
    <x v="898"/>
    <n v="15000"/>
    <m/>
    <n v="-15000"/>
    <x v="118"/>
  </r>
  <r>
    <x v="2336"/>
    <x v="99"/>
    <x v="2"/>
    <x v="10858"/>
    <n v="6000"/>
    <m/>
    <n v="-6000"/>
    <x v="118"/>
  </r>
  <r>
    <x v="2336"/>
    <x v="99"/>
    <x v="278"/>
    <x v="10857"/>
    <n v="3000"/>
    <m/>
    <n v="-3000"/>
    <x v="118"/>
  </r>
  <r>
    <x v="2336"/>
    <x v="115"/>
    <x v="474"/>
    <x v="8211"/>
    <n v="720"/>
    <m/>
    <n v="-720"/>
    <x v="118"/>
  </r>
  <r>
    <x v="2336"/>
    <x v="115"/>
    <x v="886"/>
    <x v="10859"/>
    <n v="29500"/>
    <m/>
    <n v="-29500"/>
    <x v="118"/>
  </r>
  <r>
    <x v="2336"/>
    <x v="116"/>
    <x v="58"/>
    <x v="10860"/>
    <n v="10200"/>
    <m/>
    <n v="-10200"/>
    <x v="118"/>
  </r>
  <r>
    <x v="2336"/>
    <x v="115"/>
    <x v="58"/>
    <x v="10860"/>
    <n v="10200"/>
    <m/>
    <n v="-10200"/>
    <x v="118"/>
  </r>
  <r>
    <x v="2336"/>
    <x v="100"/>
    <x v="58"/>
    <x v="10860"/>
    <n v="10200"/>
    <m/>
    <n v="-10200"/>
    <x v="118"/>
  </r>
  <r>
    <x v="2336"/>
    <x v="113"/>
    <x v="58"/>
    <x v="10860"/>
    <n v="10200"/>
    <m/>
    <n v="-10200"/>
    <x v="118"/>
  </r>
  <r>
    <x v="2336"/>
    <x v="105"/>
    <x v="278"/>
    <x v="10861"/>
    <n v="10800"/>
    <m/>
    <n v="-10800"/>
    <x v="118"/>
  </r>
  <r>
    <x v="2336"/>
    <x v="100"/>
    <x v="278"/>
    <x v="10861"/>
    <n v="10800"/>
    <m/>
    <n v="-10800"/>
    <x v="118"/>
  </r>
  <r>
    <x v="2336"/>
    <x v="116"/>
    <x v="278"/>
    <x v="10861"/>
    <n v="10800"/>
    <m/>
    <n v="-10800"/>
    <x v="118"/>
  </r>
  <r>
    <x v="2336"/>
    <x v="122"/>
    <x v="2"/>
    <x v="10862"/>
    <n v="17430"/>
    <m/>
    <n v="-17430"/>
    <x v="118"/>
  </r>
  <r>
    <x v="2336"/>
    <x v="114"/>
    <x v="278"/>
    <x v="10863"/>
    <n v="220000"/>
    <m/>
    <n v="-220000"/>
    <x v="118"/>
  </r>
  <r>
    <x v="2336"/>
    <x v="114"/>
    <x v="887"/>
    <x v="10864"/>
    <n v="100000"/>
    <m/>
    <n v="-100000"/>
    <x v="118"/>
  </r>
  <r>
    <x v="2336"/>
    <x v="115"/>
    <x v="278"/>
    <x v="10865"/>
    <n v="10000"/>
    <m/>
    <n v="-10000"/>
    <x v="118"/>
  </r>
  <r>
    <x v="2336"/>
    <x v="115"/>
    <x v="2"/>
    <x v="10866"/>
    <n v="2500"/>
    <m/>
    <n v="-2500"/>
    <x v="118"/>
  </r>
  <r>
    <x v="2336"/>
    <x v="120"/>
    <x v="2"/>
    <x v="10867"/>
    <n v="2500"/>
    <m/>
    <n v="-2500"/>
    <x v="118"/>
  </r>
  <r>
    <x v="2336"/>
    <x v="115"/>
    <x v="278"/>
    <x v="10868"/>
    <n v="15000"/>
    <m/>
    <n v="-15000"/>
    <x v="118"/>
  </r>
  <r>
    <x v="2336"/>
    <x v="116"/>
    <x v="278"/>
    <x v="10869"/>
    <n v="10000"/>
    <m/>
    <n v="-10000"/>
    <x v="118"/>
  </r>
  <r>
    <x v="2337"/>
    <x v="4"/>
    <x v="4"/>
    <x v="7512"/>
    <n v="3000"/>
    <m/>
    <n v="-3000"/>
    <x v="118"/>
  </r>
  <r>
    <x v="2337"/>
    <x v="4"/>
    <x v="285"/>
    <x v="10511"/>
    <n v="2000"/>
    <m/>
    <n v="-2000"/>
    <x v="118"/>
  </r>
  <r>
    <x v="2337"/>
    <x v="7"/>
    <x v="198"/>
    <x v="10870"/>
    <n v="1500"/>
    <m/>
    <n v="-1500"/>
    <x v="118"/>
  </r>
  <r>
    <x v="2337"/>
    <x v="116"/>
    <x v="278"/>
    <x v="1241"/>
    <n v="1500"/>
    <m/>
    <n v="-1500"/>
    <x v="118"/>
  </r>
  <r>
    <x v="2337"/>
    <x v="100"/>
    <x v="474"/>
    <x v="233"/>
    <n v="700"/>
    <m/>
    <n v="-700"/>
    <x v="118"/>
  </r>
  <r>
    <x v="2337"/>
    <x v="115"/>
    <x v="298"/>
    <x v="10871"/>
    <n v="15000"/>
    <m/>
    <n v="-15000"/>
    <x v="118"/>
  </r>
  <r>
    <x v="2337"/>
    <x v="100"/>
    <x v="474"/>
    <x v="233"/>
    <n v="700"/>
    <m/>
    <n v="-700"/>
    <x v="118"/>
  </r>
  <r>
    <x v="2337"/>
    <x v="118"/>
    <x v="2"/>
    <x v="10712"/>
    <n v="50000"/>
    <m/>
    <n v="-50000"/>
    <x v="118"/>
  </r>
  <r>
    <x v="2337"/>
    <x v="114"/>
    <x v="887"/>
    <x v="10872"/>
    <n v="50000"/>
    <m/>
    <n v="-50000"/>
    <x v="118"/>
  </r>
  <r>
    <x v="2338"/>
    <x v="4"/>
    <x v="888"/>
    <x v="10873"/>
    <n v="8000"/>
    <m/>
    <n v="-8000"/>
    <x v="118"/>
  </r>
  <r>
    <x v="2338"/>
    <x v="105"/>
    <x v="474"/>
    <x v="233"/>
    <n v="1800"/>
    <m/>
    <n v="-1800"/>
    <x v="118"/>
  </r>
  <r>
    <x v="2338"/>
    <x v="110"/>
    <x v="824"/>
    <x v="10874"/>
    <n v="4000"/>
    <m/>
    <n v="-4000"/>
    <x v="118"/>
  </r>
  <r>
    <x v="2338"/>
    <x v="114"/>
    <x v="390"/>
    <x v="10875"/>
    <n v="600"/>
    <m/>
    <n v="-600"/>
    <x v="118"/>
  </r>
  <r>
    <x v="2338"/>
    <x v="126"/>
    <x v="278"/>
    <x v="10876"/>
    <n v="480"/>
    <m/>
    <n v="-480"/>
    <x v="118"/>
  </r>
  <r>
    <x v="2338"/>
    <x v="116"/>
    <x v="474"/>
    <x v="233"/>
    <n v="2500"/>
    <m/>
    <n v="-2500"/>
    <x v="118"/>
  </r>
  <r>
    <x v="2338"/>
    <x v="122"/>
    <x v="389"/>
    <x v="10877"/>
    <n v="163887"/>
    <m/>
    <n v="-163887"/>
    <x v="118"/>
  </r>
  <r>
    <x v="2338"/>
    <x v="120"/>
    <x v="888"/>
    <x v="10878"/>
    <n v="100000"/>
    <m/>
    <n v="-100000"/>
    <x v="118"/>
  </r>
  <r>
    <x v="2338"/>
    <x v="120"/>
    <x v="763"/>
    <x v="10879"/>
    <n v="48900"/>
    <m/>
    <n v="-48900"/>
    <x v="118"/>
  </r>
  <r>
    <x v="2338"/>
    <x v="61"/>
    <x v="742"/>
    <x v="10880"/>
    <n v="30000"/>
    <m/>
    <n v="-30000"/>
    <x v="118"/>
  </r>
  <r>
    <x v="2339"/>
    <x v="4"/>
    <x v="4"/>
    <x v="7512"/>
    <n v="2000"/>
    <m/>
    <n v="-2000"/>
    <x v="118"/>
  </r>
  <r>
    <x v="2339"/>
    <x v="73"/>
    <x v="278"/>
    <x v="10881"/>
    <n v="3000"/>
    <m/>
    <n v="-3000"/>
    <x v="118"/>
  </r>
  <r>
    <x v="2339"/>
    <x v="100"/>
    <x v="278"/>
    <x v="10882"/>
    <n v="3790"/>
    <m/>
    <n v="-3790"/>
    <x v="118"/>
  </r>
  <r>
    <x v="2339"/>
    <x v="116"/>
    <x v="278"/>
    <x v="10883"/>
    <n v="6400"/>
    <m/>
    <n v="-6400"/>
    <x v="118"/>
  </r>
  <r>
    <x v="2339"/>
    <x v="122"/>
    <x v="889"/>
    <x v="10884"/>
    <n v="20000"/>
    <m/>
    <n v="-20000"/>
    <x v="118"/>
  </r>
  <r>
    <x v="2340"/>
    <x v="116"/>
    <x v="465"/>
    <x v="10885"/>
    <n v="5000"/>
    <m/>
    <n v="-5000"/>
    <x v="118"/>
  </r>
  <r>
    <x v="2340"/>
    <x v="4"/>
    <x v="27"/>
    <x v="5204"/>
    <n v="3140"/>
    <m/>
    <n v="-3140"/>
    <x v="118"/>
  </r>
  <r>
    <x v="2340"/>
    <x v="7"/>
    <x v="27"/>
    <x v="5204"/>
    <n v="10590"/>
    <m/>
    <n v="-10590"/>
    <x v="118"/>
  </r>
  <r>
    <x v="2340"/>
    <x v="126"/>
    <x v="465"/>
    <x v="10802"/>
    <n v="5000"/>
    <m/>
    <n v="-5000"/>
    <x v="118"/>
  </r>
  <r>
    <x v="2340"/>
    <x v="4"/>
    <x v="4"/>
    <x v="8114"/>
    <n v="3000"/>
    <m/>
    <n v="-3000"/>
    <x v="118"/>
  </r>
  <r>
    <x v="2340"/>
    <x v="100"/>
    <x v="879"/>
    <x v="10886"/>
    <n v="20000"/>
    <m/>
    <n v="-20000"/>
    <x v="118"/>
  </r>
  <r>
    <x v="2340"/>
    <x v="116"/>
    <x v="474"/>
    <x v="233"/>
    <n v="700"/>
    <m/>
    <n v="-700"/>
    <x v="118"/>
  </r>
  <r>
    <x v="2340"/>
    <x v="61"/>
    <x v="742"/>
    <x v="898"/>
    <n v="20000"/>
    <m/>
    <n v="-20000"/>
    <x v="118"/>
  </r>
  <r>
    <x v="2340"/>
    <x v="116"/>
    <x v="742"/>
    <x v="898"/>
    <n v="85000"/>
    <m/>
    <n v="-85000"/>
    <x v="118"/>
  </r>
  <r>
    <x v="2340"/>
    <x v="113"/>
    <x v="742"/>
    <x v="898"/>
    <n v="35000"/>
    <m/>
    <n v="-35000"/>
    <x v="118"/>
  </r>
  <r>
    <x v="2340"/>
    <x v="122"/>
    <x v="2"/>
    <x v="10887"/>
    <n v="5500"/>
    <m/>
    <n v="-5500"/>
    <x v="118"/>
  </r>
  <r>
    <x v="2340"/>
    <x v="122"/>
    <x v="753"/>
    <x v="10888"/>
    <n v="30000"/>
    <m/>
    <n v="-30000"/>
    <x v="118"/>
  </r>
  <r>
    <x v="2340"/>
    <x v="115"/>
    <x v="43"/>
    <x v="10889"/>
    <n v="60000"/>
    <m/>
    <n v="-60000"/>
    <x v="118"/>
  </r>
  <r>
    <x v="2340"/>
    <x v="73"/>
    <x v="890"/>
    <x v="10890"/>
    <n v="600000"/>
    <m/>
    <n v="-600000"/>
    <x v="118"/>
  </r>
  <r>
    <x v="2340"/>
    <x v="105"/>
    <x v="890"/>
    <x v="10890"/>
    <n v="600000"/>
    <m/>
    <n v="-600000"/>
    <x v="118"/>
  </r>
  <r>
    <x v="2340"/>
    <x v="116"/>
    <x v="890"/>
    <x v="10890"/>
    <n v="300000"/>
    <m/>
    <n v="-300000"/>
    <x v="118"/>
  </r>
  <r>
    <x v="2340"/>
    <x v="130"/>
    <x v="891"/>
    <x v="10891"/>
    <n v="450000"/>
    <m/>
    <n v="-450000"/>
    <x v="118"/>
  </r>
  <r>
    <x v="2340"/>
    <x v="130"/>
    <x v="338"/>
    <x v="10892"/>
    <n v="400000"/>
    <m/>
    <n v="-400000"/>
    <x v="118"/>
  </r>
  <r>
    <x v="2340"/>
    <x v="116"/>
    <x v="278"/>
    <x v="10893"/>
    <n v="5320"/>
    <m/>
    <n v="-5320"/>
    <x v="118"/>
  </r>
  <r>
    <x v="2340"/>
    <x v="113"/>
    <x v="278"/>
    <x v="10894"/>
    <n v="8610"/>
    <m/>
    <n v="-8610"/>
    <x v="118"/>
  </r>
  <r>
    <x v="2341"/>
    <x v="4"/>
    <x v="4"/>
    <x v="8114"/>
    <n v="3000"/>
    <m/>
    <n v="-3000"/>
    <x v="118"/>
  </r>
  <r>
    <x v="2341"/>
    <x v="73"/>
    <x v="474"/>
    <x v="10895"/>
    <n v="700"/>
    <m/>
    <n v="-700"/>
    <x v="118"/>
  </r>
  <r>
    <x v="2341"/>
    <x v="4"/>
    <x v="278"/>
    <x v="10896"/>
    <n v="2100"/>
    <m/>
    <n v="-2100"/>
    <x v="118"/>
  </r>
  <r>
    <x v="2341"/>
    <x v="116"/>
    <x v="474"/>
    <x v="10897"/>
    <n v="1000"/>
    <m/>
    <n v="-1000"/>
    <x v="118"/>
  </r>
  <r>
    <x v="2341"/>
    <x v="116"/>
    <x v="474"/>
    <x v="233"/>
    <n v="3500"/>
    <m/>
    <n v="-3500"/>
    <x v="118"/>
  </r>
  <r>
    <x v="2341"/>
    <x v="73"/>
    <x v="485"/>
    <x v="10898"/>
    <n v="360000"/>
    <m/>
    <n v="-360000"/>
    <x v="118"/>
  </r>
  <r>
    <x v="2341"/>
    <x v="114"/>
    <x v="892"/>
    <x v="10899"/>
    <n v="150000"/>
    <m/>
    <n v="-150000"/>
    <x v="118"/>
  </r>
  <r>
    <x v="2341"/>
    <x v="114"/>
    <x v="892"/>
    <x v="10899"/>
    <n v="350000"/>
    <m/>
    <n v="-350000"/>
    <x v="118"/>
  </r>
  <r>
    <x v="2341"/>
    <x v="37"/>
    <x v="278"/>
    <x v="10900"/>
    <n v="29460"/>
    <m/>
    <n v="-29460"/>
    <x v="118"/>
  </r>
  <r>
    <x v="2342"/>
    <x v="16"/>
    <x v="43"/>
    <x v="10901"/>
    <n v="30000"/>
    <m/>
    <n v="-30000"/>
    <x v="118"/>
  </r>
  <r>
    <x v="2342"/>
    <x v="116"/>
    <x v="285"/>
    <x v="10511"/>
    <n v="2000"/>
    <m/>
    <n v="-2000"/>
    <x v="118"/>
  </r>
  <r>
    <x v="2342"/>
    <x v="113"/>
    <x v="2"/>
    <x v="8173"/>
    <n v="1500"/>
    <m/>
    <n v="-1500"/>
    <x v="118"/>
  </r>
  <r>
    <x v="2342"/>
    <x v="4"/>
    <x v="4"/>
    <x v="8114"/>
    <n v="4000"/>
    <m/>
    <n v="-4000"/>
    <x v="118"/>
  </r>
  <r>
    <x v="2342"/>
    <x v="22"/>
    <x v="285"/>
    <x v="10423"/>
    <n v="500"/>
    <m/>
    <n v="-500"/>
    <x v="118"/>
  </r>
  <r>
    <x v="2342"/>
    <x v="104"/>
    <x v="761"/>
    <x v="10902"/>
    <n v="19150"/>
    <m/>
    <n v="-19150"/>
    <x v="118"/>
  </r>
  <r>
    <x v="2342"/>
    <x v="105"/>
    <x v="474"/>
    <x v="233"/>
    <n v="700"/>
    <m/>
    <n v="-700"/>
    <x v="118"/>
  </r>
  <r>
    <x v="2342"/>
    <x v="120"/>
    <x v="278"/>
    <x v="10903"/>
    <n v="18300"/>
    <m/>
    <n v="-18300"/>
    <x v="118"/>
  </r>
  <r>
    <x v="2342"/>
    <x v="116"/>
    <x v="278"/>
    <x v="10845"/>
    <n v="9600"/>
    <m/>
    <n v="-9600"/>
    <x v="118"/>
  </r>
  <r>
    <x v="2342"/>
    <x v="4"/>
    <x v="2"/>
    <x v="10904"/>
    <n v="460"/>
    <m/>
    <n v="-460"/>
    <x v="118"/>
  </r>
  <r>
    <x v="2342"/>
    <x v="113"/>
    <x v="278"/>
    <x v="10905"/>
    <n v="500"/>
    <m/>
    <n v="-500"/>
    <x v="118"/>
  </r>
  <r>
    <x v="2342"/>
    <x v="73"/>
    <x v="2"/>
    <x v="10906"/>
    <n v="1500"/>
    <m/>
    <n v="-1500"/>
    <x v="118"/>
  </r>
  <r>
    <x v="2342"/>
    <x v="73"/>
    <x v="474"/>
    <x v="10907"/>
    <n v="500"/>
    <m/>
    <n v="-500"/>
    <x v="118"/>
  </r>
  <r>
    <x v="2342"/>
    <x v="4"/>
    <x v="2"/>
    <x v="10908"/>
    <n v="2000"/>
    <m/>
    <n v="-2000"/>
    <x v="118"/>
  </r>
  <r>
    <x v="2342"/>
    <x v="122"/>
    <x v="2"/>
    <x v="10712"/>
    <n v="50000"/>
    <m/>
    <n v="-50000"/>
    <x v="118"/>
  </r>
  <r>
    <x v="2343"/>
    <x v="4"/>
    <x v="4"/>
    <x v="8114"/>
    <n v="2000"/>
    <m/>
    <n v="-2000"/>
    <x v="118"/>
  </r>
  <r>
    <x v="2343"/>
    <x v="4"/>
    <x v="2"/>
    <x v="10909"/>
    <n v="500"/>
    <m/>
    <n v="-500"/>
    <x v="118"/>
  </r>
  <r>
    <x v="2343"/>
    <x v="116"/>
    <x v="285"/>
    <x v="10511"/>
    <n v="900"/>
    <m/>
    <n v="-900"/>
    <x v="118"/>
  </r>
  <r>
    <x v="2343"/>
    <x v="98"/>
    <x v="314"/>
    <x v="10910"/>
    <n v="50000"/>
    <m/>
    <n v="-50000"/>
    <x v="118"/>
  </r>
  <r>
    <x v="2343"/>
    <x v="1"/>
    <x v="278"/>
    <x v="10911"/>
    <n v="3000"/>
    <m/>
    <n v="-3000"/>
    <x v="118"/>
  </r>
  <r>
    <x v="2343"/>
    <x v="104"/>
    <x v="278"/>
    <x v="10912"/>
    <n v="2000"/>
    <m/>
    <n v="-2000"/>
    <x v="118"/>
  </r>
  <r>
    <x v="2343"/>
    <x v="105"/>
    <x v="592"/>
    <x v="10913"/>
    <n v="13500"/>
    <m/>
    <n v="-13500"/>
    <x v="118"/>
  </r>
  <r>
    <x v="2343"/>
    <x v="116"/>
    <x v="31"/>
    <x v="10914"/>
    <n v="1000"/>
    <m/>
    <n v="-1000"/>
    <x v="118"/>
  </r>
  <r>
    <x v="2343"/>
    <x v="116"/>
    <x v="893"/>
    <x v="10915"/>
    <n v="14000"/>
    <m/>
    <n v="-14000"/>
    <x v="118"/>
  </r>
  <r>
    <x v="2343"/>
    <x v="109"/>
    <x v="742"/>
    <x v="898"/>
    <n v="15000"/>
    <m/>
    <n v="-15000"/>
    <x v="118"/>
  </r>
  <r>
    <x v="2343"/>
    <x v="120"/>
    <x v="894"/>
    <x v="10916"/>
    <n v="60000"/>
    <m/>
    <n v="-60000"/>
    <x v="118"/>
  </r>
  <r>
    <x v="2343"/>
    <x v="120"/>
    <x v="894"/>
    <x v="10917"/>
    <n v="40000"/>
    <m/>
    <n v="-40000"/>
    <x v="118"/>
  </r>
  <r>
    <x v="2343"/>
    <x v="131"/>
    <x v="895"/>
    <x v="10918"/>
    <n v="200000"/>
    <m/>
    <n v="-200000"/>
    <x v="118"/>
  </r>
  <r>
    <x v="2343"/>
    <x v="73"/>
    <x v="278"/>
    <x v="6089"/>
    <n v="9500"/>
    <m/>
    <n v="-9500"/>
    <x v="118"/>
  </r>
  <r>
    <x v="2344"/>
    <x v="23"/>
    <x v="896"/>
    <x v="10919"/>
    <n v="78000"/>
    <m/>
    <n v="-78000"/>
    <x v="118"/>
  </r>
  <r>
    <x v="2344"/>
    <x v="4"/>
    <x v="4"/>
    <x v="8114"/>
    <n v="5000"/>
    <m/>
    <n v="-5000"/>
    <x v="118"/>
  </r>
  <r>
    <x v="2344"/>
    <x v="116"/>
    <x v="278"/>
    <x v="3557"/>
    <n v="14115"/>
    <m/>
    <n v="-14115"/>
    <x v="118"/>
  </r>
  <r>
    <x v="2344"/>
    <x v="105"/>
    <x v="734"/>
    <x v="10920"/>
    <n v="100000"/>
    <m/>
    <n v="-100000"/>
    <x v="118"/>
  </r>
  <r>
    <x v="2344"/>
    <x v="120"/>
    <x v="897"/>
    <x v="10921"/>
    <n v="150000"/>
    <m/>
    <n v="-150000"/>
    <x v="118"/>
  </r>
  <r>
    <x v="2344"/>
    <x v="113"/>
    <x v="897"/>
    <x v="10922"/>
    <n v="55000"/>
    <m/>
    <n v="-55000"/>
    <x v="118"/>
  </r>
  <r>
    <x v="2344"/>
    <x v="98"/>
    <x v="898"/>
    <x v="10923"/>
    <n v="500000"/>
    <m/>
    <n v="-500000"/>
    <x v="118"/>
  </r>
  <r>
    <x v="2329"/>
    <x v="116"/>
    <x v="78"/>
    <x v="10924"/>
    <n v="2500000"/>
    <m/>
    <n v="-2500000"/>
    <x v="118"/>
  </r>
  <r>
    <x v="2340"/>
    <x v="23"/>
    <x v="261"/>
    <x v="10925"/>
    <n v="45000"/>
    <m/>
    <n v="-45000"/>
    <x v="118"/>
  </r>
  <r>
    <x v="2340"/>
    <x v="22"/>
    <x v="261"/>
    <x v="10925"/>
    <n v="49000"/>
    <m/>
    <n v="-49000"/>
    <x v="118"/>
  </r>
  <r>
    <x v="2340"/>
    <x v="1"/>
    <x v="261"/>
    <x v="10925"/>
    <n v="67744.56"/>
    <m/>
    <n v="-67744.56"/>
    <x v="118"/>
  </r>
  <r>
    <x v="2340"/>
    <x v="91"/>
    <x v="261"/>
    <x v="10925"/>
    <n v="99597"/>
    <m/>
    <n v="-99597"/>
    <x v="118"/>
  </r>
  <r>
    <x v="2342"/>
    <x v="126"/>
    <x v="870"/>
    <x v="10926"/>
    <n v="60000"/>
    <m/>
    <n v="-60000"/>
    <x v="118"/>
  </r>
  <r>
    <x v="2342"/>
    <x v="100"/>
    <x v="870"/>
    <x v="10926"/>
    <n v="22670"/>
    <m/>
    <n v="-22670"/>
    <x v="118"/>
  </r>
  <r>
    <x v="2342"/>
    <x v="128"/>
    <x v="870"/>
    <x v="10926"/>
    <n v="9800"/>
    <m/>
    <n v="-9800"/>
    <x v="118"/>
  </r>
  <r>
    <x v="2343"/>
    <x v="116"/>
    <x v="757"/>
    <x v="10927"/>
    <n v="200000"/>
    <m/>
    <n v="-200000"/>
    <x v="118"/>
  </r>
  <r>
    <x v="2343"/>
    <x v="80"/>
    <x v="574"/>
    <x v="10928"/>
    <n v="73916"/>
    <m/>
    <n v="-73916"/>
    <x v="118"/>
  </r>
  <r>
    <x v="2343"/>
    <x v="116"/>
    <x v="574"/>
    <x v="10928"/>
    <n v="73916"/>
    <m/>
    <n v="-73916"/>
    <x v="118"/>
  </r>
  <r>
    <x v="2343"/>
    <x v="113"/>
    <x v="574"/>
    <x v="10928"/>
    <n v="73917"/>
    <m/>
    <n v="-73917"/>
    <x v="118"/>
  </r>
  <r>
    <x v="2343"/>
    <x v="100"/>
    <x v="574"/>
    <x v="10928"/>
    <n v="73917"/>
    <m/>
    <n v="-73917"/>
    <x v="118"/>
  </r>
  <r>
    <x v="2343"/>
    <x v="73"/>
    <x v="574"/>
    <x v="10928"/>
    <n v="73917"/>
    <m/>
    <n v="-73917"/>
    <x v="118"/>
  </r>
  <r>
    <x v="2343"/>
    <x v="98"/>
    <x v="574"/>
    <x v="10928"/>
    <n v="73917"/>
    <m/>
    <n v="-73917"/>
    <x v="118"/>
  </r>
  <r>
    <x v="2343"/>
    <x v="73"/>
    <x v="338"/>
    <x v="10929"/>
    <n v="150000"/>
    <m/>
    <n v="-150000"/>
    <x v="118"/>
  </r>
  <r>
    <x v="2328"/>
    <x v="120"/>
    <x v="97"/>
    <x v="10924"/>
    <m/>
    <n v="2500000"/>
    <n v="2500000"/>
    <x v="118"/>
  </r>
  <r>
    <x v="2328"/>
    <x v="122"/>
    <x v="97"/>
    <x v="10930"/>
    <m/>
    <n v="1560000"/>
    <n v="1560000"/>
    <x v="118"/>
  </r>
  <r>
    <x v="2328"/>
    <x v="122"/>
    <x v="97"/>
    <x v="9184"/>
    <n v="15600"/>
    <m/>
    <n v="-15600"/>
    <x v="118"/>
  </r>
  <r>
    <x v="2332"/>
    <x v="1"/>
    <x v="97"/>
    <x v="10931"/>
    <m/>
    <n v="280434"/>
    <n v="280434"/>
    <x v="118"/>
  </r>
  <r>
    <x v="2336"/>
    <x v="98"/>
    <x v="97"/>
    <x v="10932"/>
    <m/>
    <n v="6497364"/>
    <n v="6497364"/>
    <x v="118"/>
  </r>
  <r>
    <x v="2337"/>
    <x v="114"/>
    <x v="97"/>
    <x v="10933"/>
    <m/>
    <n v="6001008"/>
    <n v="6001008"/>
    <x v="118"/>
  </r>
  <r>
    <x v="2337"/>
    <x v="114"/>
    <x v="97"/>
    <x v="9184"/>
    <n v="45010"/>
    <m/>
    <n v="-45010"/>
    <x v="118"/>
  </r>
  <r>
    <x v="2339"/>
    <x v="23"/>
    <x v="97"/>
    <x v="10934"/>
    <m/>
    <n v="365160"/>
    <n v="365160"/>
    <x v="118"/>
  </r>
  <r>
    <x v="2342"/>
    <x v="22"/>
    <x v="97"/>
    <x v="10935"/>
    <m/>
    <n v="338310"/>
    <n v="338310"/>
    <x v="118"/>
  </r>
  <r>
    <x v="2342"/>
    <x v="22"/>
    <x v="97"/>
    <x v="10936"/>
    <m/>
    <n v="338310"/>
    <n v="338310"/>
    <x v="118"/>
  </r>
  <r>
    <x v="2344"/>
    <x v="124"/>
    <x v="97"/>
    <x v="8408"/>
    <m/>
    <n v="508849"/>
    <n v="508849"/>
    <x v="118"/>
  </r>
  <r>
    <x v="2344"/>
    <x v="127"/>
    <x v="97"/>
    <x v="8408"/>
    <m/>
    <n v="547332"/>
    <n v="547332"/>
    <x v="118"/>
  </r>
  <r>
    <x v="2344"/>
    <x v="104"/>
    <x v="97"/>
    <x v="8408"/>
    <m/>
    <n v="850004"/>
    <n v="850004"/>
    <x v="118"/>
  </r>
  <r>
    <x v="2344"/>
    <x v="99"/>
    <x v="97"/>
    <x v="10923"/>
    <m/>
    <n v="500000"/>
    <n v="500000"/>
    <x v="118"/>
  </r>
  <r>
    <x v="2345"/>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0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14"/>
    <x v="19"/>
    <s v="106"/>
    <n v="35941"/>
    <m/>
    <n v="35941"/>
    <m/>
  </r>
  <r>
    <x v="1068"/>
    <x v="118"/>
    <x v="19"/>
    <m/>
    <n v="158865"/>
    <m/>
    <n v="158865"/>
    <m/>
  </r>
  <r>
    <x v="1068"/>
    <x v="103"/>
    <x v="19"/>
    <s v="107"/>
    <n v="909670"/>
    <m/>
    <n v="909670"/>
    <m/>
  </r>
  <r>
    <x v="1068"/>
    <x v="98"/>
    <x v="19"/>
    <s v="108"/>
    <n v="3870"/>
    <m/>
    <n v="3870"/>
    <m/>
  </r>
  <r>
    <x v="1068"/>
    <x v="118"/>
    <x v="19"/>
    <m/>
    <n v="44691"/>
    <m/>
    <n v="44691"/>
    <m/>
  </r>
  <r>
    <x v="1068"/>
    <x v="98"/>
    <x v="14"/>
    <s v="1703"/>
    <n v="113296"/>
    <m/>
    <n v="113296"/>
    <m/>
  </r>
  <r>
    <x v="1068"/>
    <x v="102"/>
    <x v="21"/>
    <s v="1800"/>
    <n v="1554800"/>
    <m/>
    <n v="1554800"/>
    <m/>
  </r>
  <r>
    <x v="1068"/>
    <x v="46"/>
    <x v="13"/>
    <m/>
    <n v="13918"/>
    <m/>
    <n v="13918"/>
    <s v="adjustements)"/>
  </r>
  <r>
    <x v="1069"/>
    <x v="98"/>
    <x v="14"/>
    <s v="1704"/>
    <n v="16000"/>
    <m/>
    <n v="16000"/>
    <m/>
  </r>
  <r>
    <x v="1069"/>
    <x v="108"/>
    <x v="14"/>
    <s v="1705"/>
    <n v="684336"/>
    <m/>
    <n v="684336"/>
    <m/>
  </r>
  <r>
    <x v="1069"/>
    <x v="88"/>
    <x v="14"/>
    <s v="1706"/>
    <n v="43900"/>
    <m/>
    <n v="43900"/>
    <m/>
  </r>
  <r>
    <x v="1069"/>
    <x v="98"/>
    <x v="14"/>
    <s v="1707"/>
    <n v="67648"/>
    <m/>
    <n v="67648"/>
    <m/>
  </r>
  <r>
    <x v="1069"/>
    <x v="103"/>
    <x v="14"/>
    <s v="1708"/>
    <n v="804137"/>
    <m/>
    <n v="804137"/>
    <m/>
  </r>
  <r>
    <x v="1070"/>
    <x v="108"/>
    <x v="3"/>
    <s v="1364"/>
    <n v="5649"/>
    <m/>
    <n v="5649"/>
    <m/>
  </r>
  <r>
    <x v="1070"/>
    <x v="102"/>
    <x v="21"/>
    <s v="1812"/>
    <n v="90200"/>
    <m/>
    <n v="90200"/>
    <m/>
  </r>
  <r>
    <x v="1071"/>
    <x v="117"/>
    <x v="4"/>
    <s v="4689"/>
    <n v="11750"/>
    <m/>
    <n v="11750"/>
    <m/>
  </r>
  <r>
    <x v="1072"/>
    <x v="108"/>
    <x v="3"/>
    <s v="1430"/>
    <n v="12678"/>
    <m/>
    <n v="12678"/>
    <m/>
  </r>
  <r>
    <x v="1073"/>
    <x v="96"/>
    <x v="3"/>
    <m/>
    <m/>
    <n v="4370"/>
    <n v="-4370"/>
    <s v="Online transfer by Al madina = 133,000"/>
  </r>
  <r>
    <x v="1073"/>
    <x v="110"/>
    <x v="3"/>
    <m/>
    <m/>
    <n v="1260"/>
    <n v="-1260"/>
    <m/>
  </r>
  <r>
    <x v="1073"/>
    <x v="106"/>
    <x v="3"/>
    <m/>
    <m/>
    <n v="9626"/>
    <n v="-9626"/>
    <m/>
  </r>
  <r>
    <x v="1073"/>
    <x v="88"/>
    <x v="3"/>
    <m/>
    <m/>
    <n v="6023"/>
    <n v="-6023"/>
    <m/>
  </r>
  <r>
    <x v="1073"/>
    <x v="112"/>
    <x v="3"/>
    <m/>
    <m/>
    <n v="6055"/>
    <n v="-6055"/>
    <m/>
  </r>
  <r>
    <x v="1073"/>
    <x v="113"/>
    <x v="3"/>
    <m/>
    <m/>
    <n v="60002"/>
    <n v="-60002"/>
    <m/>
  </r>
  <r>
    <x v="1073"/>
    <x v="108"/>
    <x v="3"/>
    <m/>
    <m/>
    <n v="9551"/>
    <n v="-9551"/>
    <m/>
  </r>
  <r>
    <x v="1073"/>
    <x v="98"/>
    <x v="3"/>
    <m/>
    <m/>
    <n v="20807"/>
    <n v="-20807"/>
    <m/>
  </r>
  <r>
    <x v="1073"/>
    <x v="114"/>
    <x v="3"/>
    <m/>
    <m/>
    <n v="14924"/>
    <n v="-14924"/>
    <m/>
  </r>
  <r>
    <x v="1073"/>
    <x v="98"/>
    <x v="1"/>
    <s v="1142"/>
    <n v="44544"/>
    <m/>
    <n v="44544"/>
    <m/>
  </r>
  <r>
    <x v="1069"/>
    <x v="103"/>
    <x v="0"/>
    <m/>
    <m/>
    <n v="1000000"/>
    <n v="-1000000"/>
    <s v="cash given from Al madina steel"/>
  </r>
  <r>
    <x v="1068"/>
    <x v="106"/>
    <x v="1"/>
    <m/>
    <m/>
    <n v="100000"/>
    <n v="-100000"/>
    <s v="Online transfer by al madina = 500,000"/>
  </r>
  <r>
    <x v="1068"/>
    <x v="115"/>
    <x v="1"/>
    <m/>
    <m/>
    <n v="100000"/>
    <n v="-100000"/>
    <m/>
  </r>
  <r>
    <x v="1068"/>
    <x v="98"/>
    <x v="1"/>
    <m/>
    <m/>
    <n v="300000"/>
    <n v="-300000"/>
    <m/>
  </r>
  <r>
    <x v="1068"/>
    <x v="108"/>
    <x v="19"/>
    <m/>
    <m/>
    <n v="500000"/>
    <n v="-500000"/>
    <s v="Chq rec from Al madina steel"/>
  </r>
  <r>
    <x v="1070"/>
    <x v="98"/>
    <x v="14"/>
    <s v="1709"/>
    <n v="16000"/>
    <m/>
    <n v="16000"/>
    <m/>
  </r>
  <r>
    <x v="1071"/>
    <x v="108"/>
    <x v="0"/>
    <s v="499"/>
    <n v="18060"/>
    <m/>
    <n v="18060"/>
    <m/>
  </r>
  <r>
    <x v="1071"/>
    <x v="110"/>
    <x v="1"/>
    <s v="1204"/>
    <n v="15350"/>
    <m/>
    <n v="15350"/>
    <m/>
  </r>
  <r>
    <x v="1071"/>
    <x v="108"/>
    <x v="22"/>
    <m/>
    <m/>
    <n v="1000000"/>
    <n v="-1000000"/>
    <s v="from al madina"/>
  </r>
  <r>
    <x v="1071"/>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5"/>
    <m/>
    <n v="300000"/>
    <m/>
    <n v="300000"/>
    <s v="Remaining bal"/>
  </r>
  <r>
    <x v="1086"/>
    <x v="101"/>
    <x v="25"/>
    <m/>
    <m/>
    <n v="100000"/>
    <n v="-100000"/>
    <s v="adjusted"/>
  </r>
  <r>
    <x v="1086"/>
    <x v="116"/>
    <x v="26"/>
    <m/>
    <n v="1061510"/>
    <m/>
    <n v="1061510"/>
    <s v="Remaining bal"/>
  </r>
  <r>
    <x v="1086"/>
    <x v="103"/>
    <x v="27"/>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6"/>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5"/>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7"/>
    <m/>
    <m/>
    <n v="400000"/>
    <n v="-400000"/>
    <s v="MCB 1968625802"/>
  </r>
  <r>
    <x v="1103"/>
    <x v="103"/>
    <x v="27"/>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8"/>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6"/>
    <m/>
    <m/>
    <n v="340000"/>
    <n v="-340000"/>
    <s v="Cash from Al madina steel"/>
  </r>
  <r>
    <x v="1131"/>
    <x v="116"/>
    <x v="26"/>
    <m/>
    <m/>
    <n v="21510"/>
    <n v="-21510"/>
    <s v="adjusted"/>
  </r>
  <r>
    <x v="1132"/>
    <x v="104"/>
    <x v="19"/>
    <s v="152"/>
    <n v="32566"/>
    <m/>
    <n v="32566"/>
    <m/>
  </r>
  <r>
    <x v="1132"/>
    <x v="107"/>
    <x v="21"/>
    <s v="2129"/>
    <n v="55000"/>
    <m/>
    <n v="55000"/>
    <m/>
  </r>
  <r>
    <x v="1132"/>
    <x v="107"/>
    <x v="21"/>
    <s v="2130"/>
    <n v="45000"/>
    <m/>
    <n v="45000"/>
    <m/>
  </r>
  <r>
    <x v="1133"/>
    <x v="119"/>
    <x v="4"/>
    <s v="4869"/>
    <n v="4380"/>
    <m/>
    <n v="4380"/>
    <m/>
  </r>
  <r>
    <x v="1134"/>
    <x v="104"/>
    <x v="3"/>
    <s v="2842"/>
    <n v="5396"/>
    <m/>
    <n v="5396"/>
    <m/>
  </r>
  <r>
    <x v="1134"/>
    <x v="104"/>
    <x v="4"/>
    <s v="4873"/>
    <n v="9125"/>
    <m/>
    <n v="9125"/>
    <m/>
  </r>
  <r>
    <x v="1134"/>
    <x v="105"/>
    <x v="0"/>
    <m/>
    <m/>
    <n v="1500000"/>
    <n v="-1500000"/>
    <s v="Online By Total Construction in ac of BAH (rec on 15- Dec 23)"/>
  </r>
  <r>
    <x v="1134"/>
    <x v="108"/>
    <x v="19"/>
    <m/>
    <m/>
    <n v="250000"/>
    <n v="-250000"/>
    <s v="Online By Total Construction in ac of BAH (rec on 15- Dec 23)"/>
  </r>
  <r>
    <x v="1134"/>
    <x v="103"/>
    <x v="19"/>
    <m/>
    <m/>
    <n v="250000"/>
    <n v="-250000"/>
    <s v="Online By Total Construction in ac of BAH (rec on 15- Dec 23)"/>
  </r>
  <r>
    <x v="1134"/>
    <x v="107"/>
    <x v="19"/>
    <m/>
    <m/>
    <n v="250000"/>
    <n v="-250000"/>
    <s v="Online By Total Construction in ac of BAH (rec on 15- Dec 23)"/>
  </r>
  <r>
    <x v="1134"/>
    <x v="119"/>
    <x v="19"/>
    <m/>
    <m/>
    <n v="250000"/>
    <n v="-250000"/>
    <s v="Online By Total Construction in ac of BAH (rec on 15- Dec 23)"/>
  </r>
  <r>
    <x v="1134"/>
    <x v="108"/>
    <x v="14"/>
    <m/>
    <m/>
    <n v="1000000"/>
    <n v="-1000000"/>
    <s v="Online By Total Construction in ac of BAH (rec on 15- Dec 23)"/>
  </r>
  <r>
    <x v="1135"/>
    <x v="110"/>
    <x v="3"/>
    <m/>
    <m/>
    <n v="14707"/>
    <n v="-14707"/>
    <s v="Online by al madina sttel = 160,000"/>
  </r>
  <r>
    <x v="1135"/>
    <x v="106"/>
    <x v="3"/>
    <m/>
    <m/>
    <n v="41074"/>
    <n v="-41074"/>
    <s v="Online by al madina sttel = 160,000"/>
  </r>
  <r>
    <x v="1135"/>
    <x v="108"/>
    <x v="3"/>
    <m/>
    <m/>
    <n v="32306"/>
    <n v="-32306"/>
    <s v="Online by al madina sttel = 160,000"/>
  </r>
  <r>
    <x v="1135"/>
    <x v="103"/>
    <x v="3"/>
    <m/>
    <m/>
    <n v="5887"/>
    <n v="-5887"/>
    <s v="Online by al madina sttel = 160,000"/>
  </r>
  <r>
    <x v="1135"/>
    <x v="119"/>
    <x v="3"/>
    <m/>
    <m/>
    <n v="52104"/>
    <n v="-52104"/>
    <s v="Online by al madina sttel = 160,000"/>
  </r>
  <r>
    <x v="1135"/>
    <x v="120"/>
    <x v="3"/>
    <m/>
    <m/>
    <n v="1420"/>
    <n v="-1420"/>
    <s v="Online by al madina sttel = 160,000"/>
  </r>
  <r>
    <x v="1135"/>
    <x v="104"/>
    <x v="3"/>
    <m/>
    <m/>
    <n v="12502"/>
    <n v="-12502"/>
    <s v="Online by al madina sttel = 160,000"/>
  </r>
  <r>
    <x v="1135"/>
    <x v="105"/>
    <x v="0"/>
    <s v="533"/>
    <n v="1343560"/>
    <m/>
    <n v="1343560"/>
    <m/>
  </r>
  <r>
    <x v="1135"/>
    <x v="104"/>
    <x v="3"/>
    <s v="2858"/>
    <n v="1113"/>
    <m/>
    <n v="1113"/>
    <m/>
  </r>
  <r>
    <x v="1136"/>
    <x v="104"/>
    <x v="4"/>
    <s v="4875"/>
    <n v="6580"/>
    <m/>
    <n v="6580"/>
    <m/>
  </r>
  <r>
    <x v="1137"/>
    <x v="107"/>
    <x v="21"/>
    <s v="2166"/>
    <n v="44000"/>
    <m/>
    <n v="44000"/>
    <m/>
  </r>
  <r>
    <x v="1138"/>
    <x v="105"/>
    <x v="0"/>
    <s v="538"/>
    <n v="987960"/>
    <m/>
    <n v="987960"/>
    <m/>
  </r>
  <r>
    <x v="1139"/>
    <x v="107"/>
    <x v="24"/>
    <m/>
    <m/>
    <n v="189553"/>
    <n v="-189553"/>
    <s v="CHQ rec from NEC in Engro Acc"/>
  </r>
  <r>
    <x v="1140"/>
    <x v="104"/>
    <x v="19"/>
    <s v="153"/>
    <n v="717268"/>
    <m/>
    <n v="717268"/>
    <m/>
  </r>
  <r>
    <x v="1140"/>
    <x v="107"/>
    <x v="24"/>
    <m/>
    <m/>
    <n v="472526"/>
    <n v="-472526"/>
    <s v="CHQ rec from NEC in Engro Acc"/>
  </r>
  <r>
    <x v="1141"/>
    <x v="107"/>
    <x v="15"/>
    <s v="742"/>
    <n v="11148"/>
    <m/>
    <n v="11148"/>
    <s v="discounted bill"/>
  </r>
  <r>
    <x v="1141"/>
    <x v="108"/>
    <x v="21"/>
    <s v="2175"/>
    <n v="14520"/>
    <m/>
    <n v="14520"/>
    <m/>
  </r>
  <r>
    <x v="1141"/>
    <x v="104"/>
    <x v="21"/>
    <s v="2176"/>
    <n v="382500"/>
    <m/>
    <n v="382500"/>
    <m/>
  </r>
  <r>
    <x v="1141"/>
    <x v="98"/>
    <x v="9"/>
    <m/>
    <m/>
    <n v="500000"/>
    <n v="-500000"/>
    <s v="online by adeel steel"/>
  </r>
  <r>
    <x v="1141"/>
    <x v="106"/>
    <x v="1"/>
    <m/>
    <m/>
    <n v="250000"/>
    <n v="-250000"/>
    <s v="online by adeel steel"/>
  </r>
  <r>
    <x v="1141"/>
    <x v="106"/>
    <x v="4"/>
    <m/>
    <m/>
    <n v="91980"/>
    <n v="-91980"/>
    <s v="CHQ given to sheikh traders care off Adeel steel (Rec from Total in BAH deal) = 1,075,700"/>
  </r>
  <r>
    <x v="1141"/>
    <x v="88"/>
    <x v="4"/>
    <m/>
    <m/>
    <n v="21340"/>
    <n v="-21340"/>
    <m/>
  </r>
  <r>
    <x v="1141"/>
    <x v="113"/>
    <x v="4"/>
    <m/>
    <m/>
    <n v="140985"/>
    <n v="-140985"/>
    <m/>
  </r>
  <r>
    <x v="1141"/>
    <x v="108"/>
    <x v="4"/>
    <m/>
    <m/>
    <n v="15980"/>
    <n v="-15980"/>
    <m/>
  </r>
  <r>
    <x v="1141"/>
    <x v="115"/>
    <x v="4"/>
    <m/>
    <m/>
    <n v="45000"/>
    <n v="-45000"/>
    <m/>
  </r>
  <r>
    <x v="1141"/>
    <x v="114"/>
    <x v="4"/>
    <m/>
    <m/>
    <n v="114255"/>
    <n v="-114255"/>
    <m/>
  </r>
  <r>
    <x v="1141"/>
    <x v="107"/>
    <x v="4"/>
    <m/>
    <m/>
    <n v="83530"/>
    <n v="-83530"/>
    <m/>
  </r>
  <r>
    <x v="1141"/>
    <x v="117"/>
    <x v="4"/>
    <m/>
    <m/>
    <n v="65500"/>
    <n v="-65500"/>
    <m/>
  </r>
  <r>
    <x v="1141"/>
    <x v="119"/>
    <x v="4"/>
    <m/>
    <m/>
    <n v="250855"/>
    <n v="-250855"/>
    <m/>
  </r>
  <r>
    <x v="1141"/>
    <x v="104"/>
    <x v="4"/>
    <m/>
    <m/>
    <n v="41135"/>
    <n v="-41135"/>
    <m/>
  </r>
  <r>
    <x v="1141"/>
    <x v="107"/>
    <x v="4"/>
    <m/>
    <m/>
    <n v="103490"/>
    <n v="-103490"/>
    <m/>
  </r>
  <r>
    <x v="1141"/>
    <x v="105"/>
    <x v="4"/>
    <m/>
    <m/>
    <n v="56000"/>
    <n v="-56000"/>
    <m/>
  </r>
  <r>
    <x v="1141"/>
    <x v="123"/>
    <x v="4"/>
    <m/>
    <m/>
    <n v="45650"/>
    <n v="-45650"/>
    <m/>
  </r>
  <r>
    <x v="1141"/>
    <x v="107"/>
    <x v="4"/>
    <s v="4893"/>
    <n v="3500"/>
    <m/>
    <n v="3500"/>
    <m/>
  </r>
  <r>
    <x v="1142"/>
    <x v="105"/>
    <x v="29"/>
    <m/>
    <n v="1044000"/>
    <m/>
    <n v="1044000"/>
    <m/>
  </r>
  <r>
    <x v="1142"/>
    <x v="107"/>
    <x v="19"/>
    <s v="154"/>
    <n v="26569"/>
    <m/>
    <n v="26569"/>
    <m/>
  </r>
  <r>
    <x v="1142"/>
    <x v="119"/>
    <x v="19"/>
    <s v="155"/>
    <n v="15289"/>
    <m/>
    <n v="15289"/>
    <m/>
  </r>
  <r>
    <x v="1142"/>
    <x v="105"/>
    <x v="29"/>
    <m/>
    <m/>
    <n v="1000000"/>
    <n v="-1000000"/>
    <s v="CHQ Paid (CHQ given from Total in BAH deal Rec)"/>
  </r>
  <r>
    <x v="1142"/>
    <x v="24"/>
    <x v="6"/>
    <m/>
    <m/>
    <n v="159545"/>
    <n v="-159545"/>
    <s v="Online by al madina steel = 250,000"/>
  </r>
  <r>
    <x v="1142"/>
    <x v="65"/>
    <x v="6"/>
    <m/>
    <m/>
    <n v="80843"/>
    <n v="-80843"/>
    <m/>
  </r>
  <r>
    <x v="1142"/>
    <x v="70"/>
    <x v="6"/>
    <m/>
    <m/>
    <n v="4245"/>
    <n v="-4245"/>
    <m/>
  </r>
  <r>
    <x v="1142"/>
    <x v="112"/>
    <x v="6"/>
    <m/>
    <m/>
    <n v="5367"/>
    <n v="-5367"/>
    <m/>
  </r>
  <r>
    <x v="1143"/>
    <x v="103"/>
    <x v="14"/>
    <m/>
    <m/>
    <n v="1500000"/>
    <n v="-1500000"/>
    <s v="CHQ Paid (CHQ given from Total in BAH deal Rec)"/>
  </r>
  <r>
    <x v="1143"/>
    <x v="107"/>
    <x v="4"/>
    <s v="4897"/>
    <n v="7000"/>
    <m/>
    <n v="7000"/>
    <m/>
  </r>
  <r>
    <x v="1144"/>
    <x v="103"/>
    <x v="18"/>
    <m/>
    <m/>
    <n v="1000000"/>
    <n v="-1000000"/>
    <s v="CHQ Paid (CHQ given from Total in BAH deal Rec)"/>
  </r>
  <r>
    <x v="1144"/>
    <x v="104"/>
    <x v="0"/>
    <m/>
    <m/>
    <n v="250000"/>
    <n v="-250000"/>
    <s v="Online by al madina steel "/>
  </r>
  <r>
    <x v="1144"/>
    <x v="108"/>
    <x v="14"/>
    <m/>
    <m/>
    <n v="1000000"/>
    <n v="-1000000"/>
    <s v="CHQ Paid (CHQ given from Total in BAH deal Rec)"/>
  </r>
  <r>
    <x v="1144"/>
    <x v="105"/>
    <x v="18"/>
    <m/>
    <n v="2000000"/>
    <m/>
    <n v="2000000"/>
    <s v="deal lock in eY"/>
  </r>
  <r>
    <x v="1144"/>
    <x v="105"/>
    <x v="18"/>
    <m/>
    <m/>
    <n v="1000000"/>
    <n v="-1000000"/>
    <s v="Advance given in EY deal (Cash collect by tajammul from Al madina steel)"/>
  </r>
  <r>
    <x v="1144"/>
    <x v="105"/>
    <x v="18"/>
    <m/>
    <m/>
    <n v="250000"/>
    <n v="-250000"/>
    <s v="Online by adeel steel"/>
  </r>
  <r>
    <x v="1144"/>
    <x v="105"/>
    <x v="18"/>
    <m/>
    <m/>
    <n v="250000"/>
    <n v="-250000"/>
    <s v="Online by adeel steel"/>
  </r>
  <r>
    <x v="1145"/>
    <x v="102"/>
    <x v="0"/>
    <m/>
    <n v="199500"/>
    <m/>
    <n v="199500"/>
    <m/>
  </r>
  <r>
    <x v="1146"/>
    <x v="115"/>
    <x v="9"/>
    <m/>
    <m/>
    <n v="60000"/>
    <n v="-60000"/>
    <s v="online by adeel steel"/>
  </r>
  <r>
    <x v="1146"/>
    <x v="114"/>
    <x v="9"/>
    <m/>
    <m/>
    <n v="190000"/>
    <n v="-190000"/>
    <m/>
  </r>
  <r>
    <x v="1146"/>
    <x v="107"/>
    <x v="23"/>
    <m/>
    <m/>
    <n v="500000"/>
    <n v="-500000"/>
    <s v="Online by adeel steel"/>
  </r>
  <r>
    <x v="1146"/>
    <x v="102"/>
    <x v="0"/>
    <s v="5660"/>
    <n v="1154145"/>
    <m/>
    <n v="1154145"/>
    <s v="GST invoice in the name of IK Associates"/>
  </r>
  <r>
    <x v="1147"/>
    <x v="102"/>
    <x v="0"/>
    <m/>
    <m/>
    <n v="1154145"/>
    <n v="-1154145"/>
    <s v="CHq rec from IK in Dawood center"/>
  </r>
  <r>
    <x v="1147"/>
    <x v="91"/>
    <x v="3"/>
    <s v="3182"/>
    <n v="111994"/>
    <m/>
    <n v="111994"/>
    <m/>
  </r>
  <r>
    <x v="1147"/>
    <x v="108"/>
    <x v="19"/>
    <m/>
    <m/>
    <n v="250000"/>
    <n v="-250000"/>
    <s v="sheet hawala from al madina steel"/>
  </r>
  <r>
    <x v="1147"/>
    <x v="119"/>
    <x v="19"/>
    <m/>
    <m/>
    <n v="250000"/>
    <n v="-250000"/>
    <m/>
  </r>
  <r>
    <x v="1147"/>
    <x v="104"/>
    <x v="19"/>
    <m/>
    <m/>
    <n v="500000"/>
    <n v="-500000"/>
    <m/>
  </r>
  <r>
    <x v="1147"/>
    <x v="105"/>
    <x v="0"/>
    <s v="545"/>
    <n v="94520"/>
    <m/>
    <n v="94520"/>
    <m/>
  </r>
  <r>
    <x v="1147"/>
    <x v="107"/>
    <x v="21"/>
    <s v="2212"/>
    <n v="8400"/>
    <m/>
    <n v="8400"/>
    <m/>
  </r>
  <r>
    <x v="1148"/>
    <x v="105"/>
    <x v="0"/>
    <s v="547"/>
    <n v="9630"/>
    <m/>
    <n v="9630"/>
    <m/>
  </r>
  <r>
    <x v="1149"/>
    <x v="102"/>
    <x v="4"/>
    <s v="4918"/>
    <n v="33840"/>
    <m/>
    <n v="33840"/>
    <m/>
  </r>
  <r>
    <x v="1149"/>
    <x v="104"/>
    <x v="21"/>
    <s v="2228"/>
    <n v="102000"/>
    <m/>
    <n v="102000"/>
    <m/>
  </r>
  <r>
    <x v="1149"/>
    <x v="109"/>
    <x v="21"/>
    <s v="2229"/>
    <n v="82500"/>
    <m/>
    <n v="82500"/>
    <m/>
  </r>
  <r>
    <x v="1149"/>
    <x v="102"/>
    <x v="3"/>
    <s v="3242"/>
    <n v="34317"/>
    <m/>
    <n v="34317"/>
    <m/>
  </r>
  <r>
    <x v="1150"/>
    <x v="112"/>
    <x v="19"/>
    <m/>
    <m/>
    <n v="25780"/>
    <n v="-25780"/>
    <s v="sheet hawala adjust from al madina steel = 900,000"/>
  </r>
  <r>
    <x v="1150"/>
    <x v="108"/>
    <x v="19"/>
    <m/>
    <m/>
    <n v="10470"/>
    <n v="-10470"/>
    <m/>
  </r>
  <r>
    <x v="1150"/>
    <x v="103"/>
    <x v="19"/>
    <m/>
    <m/>
    <n v="1347"/>
    <n v="-1347"/>
    <m/>
  </r>
  <r>
    <x v="1150"/>
    <x v="107"/>
    <x v="19"/>
    <m/>
    <m/>
    <n v="187415"/>
    <n v="-187415"/>
    <m/>
  </r>
  <r>
    <x v="1150"/>
    <x v="117"/>
    <x v="19"/>
    <m/>
    <m/>
    <n v="4390"/>
    <n v="-4390"/>
    <m/>
  </r>
  <r>
    <x v="1150"/>
    <x v="118"/>
    <x v="19"/>
    <m/>
    <m/>
    <n v="75122"/>
    <n v="-75122"/>
    <m/>
  </r>
  <r>
    <x v="1150"/>
    <x v="119"/>
    <x v="19"/>
    <m/>
    <m/>
    <n v="130168"/>
    <n v="-130168"/>
    <m/>
  </r>
  <r>
    <x v="1150"/>
    <x v="120"/>
    <x v="19"/>
    <m/>
    <m/>
    <n v="13416"/>
    <n v="-13416"/>
    <m/>
  </r>
  <r>
    <x v="1150"/>
    <x v="121"/>
    <x v="19"/>
    <m/>
    <m/>
    <n v="56173"/>
    <n v="-56173"/>
    <m/>
  </r>
  <r>
    <x v="1150"/>
    <x v="122"/>
    <x v="19"/>
    <m/>
    <m/>
    <n v="73043"/>
    <n v="-73043"/>
    <m/>
  </r>
  <r>
    <x v="1150"/>
    <x v="104"/>
    <x v="19"/>
    <m/>
    <m/>
    <n v="322676"/>
    <n v="-322676"/>
    <m/>
  </r>
  <r>
    <x v="1150"/>
    <x v="102"/>
    <x v="3"/>
    <s v="3282"/>
    <n v="30000"/>
    <m/>
    <n v="30000"/>
    <m/>
  </r>
  <r>
    <x v="1151"/>
    <x v="107"/>
    <x v="4"/>
    <s v="4924"/>
    <n v="10500"/>
    <m/>
    <n v="10500"/>
    <m/>
  </r>
  <r>
    <x v="1151"/>
    <x v="105"/>
    <x v="21"/>
    <s v="2235"/>
    <n v="239352"/>
    <m/>
    <n v="239352"/>
    <m/>
  </r>
  <r>
    <x v="1151"/>
    <x v="105"/>
    <x v="21"/>
    <s v="2236"/>
    <n v="115501"/>
    <m/>
    <n v="115501"/>
    <m/>
  </r>
  <r>
    <x v="1152"/>
    <x v="110"/>
    <x v="21"/>
    <m/>
    <m/>
    <n v="148537"/>
    <n v="-148537"/>
    <s v="Cash given by Bilal bhai = 750,000"/>
  </r>
  <r>
    <x v="1152"/>
    <x v="112"/>
    <x v="21"/>
    <m/>
    <m/>
    <n v="8740"/>
    <n v="-8740"/>
    <m/>
  </r>
  <r>
    <x v="1152"/>
    <x v="115"/>
    <x v="21"/>
    <m/>
    <m/>
    <n v="91300"/>
    <n v="-91300"/>
    <m/>
  </r>
  <r>
    <x v="1152"/>
    <x v="116"/>
    <x v="21"/>
    <m/>
    <m/>
    <n v="10980"/>
    <n v="-10980"/>
    <m/>
  </r>
  <r>
    <x v="1152"/>
    <x v="114"/>
    <x v="21"/>
    <m/>
    <m/>
    <n v="206520"/>
    <n v="-206520"/>
    <m/>
  </r>
  <r>
    <x v="1152"/>
    <x v="120"/>
    <x v="21"/>
    <m/>
    <m/>
    <n v="19640"/>
    <n v="-19640"/>
    <m/>
  </r>
  <r>
    <x v="1152"/>
    <x v="113"/>
    <x v="21"/>
    <m/>
    <m/>
    <n v="259118"/>
    <n v="-259118"/>
    <m/>
  </r>
  <r>
    <x v="1152"/>
    <x v="103"/>
    <x v="21"/>
    <m/>
    <m/>
    <n v="5165"/>
    <n v="-5165"/>
    <m/>
  </r>
  <r>
    <x v="1153"/>
    <x v="105"/>
    <x v="14"/>
    <s v="1805"/>
    <n v="816740"/>
    <m/>
    <n v="816740"/>
    <m/>
  </r>
  <r>
    <x v="1153"/>
    <x v="105"/>
    <x v="21"/>
    <s v="2256"/>
    <n v="328130"/>
    <m/>
    <n v="328130"/>
    <m/>
  </r>
  <r>
    <x v="1153"/>
    <x v="105"/>
    <x v="21"/>
    <s v="2257"/>
    <n v="151031"/>
    <m/>
    <n v="151031"/>
    <m/>
  </r>
  <r>
    <x v="1153"/>
    <x v="105"/>
    <x v="0"/>
    <s v="553"/>
    <n v="408700"/>
    <m/>
    <n v="408700"/>
    <m/>
  </r>
  <r>
    <x v="1154"/>
    <x v="105"/>
    <x v="30"/>
    <m/>
    <m/>
    <n v="550000"/>
    <n v="-550000"/>
    <s v="CHQ given (rec from Total in BAH project)"/>
  </r>
  <r>
    <x v="1154"/>
    <x v="105"/>
    <x v="14"/>
    <s v="1808"/>
    <n v="831940"/>
    <m/>
    <n v="831940"/>
    <m/>
  </r>
  <r>
    <x v="1154"/>
    <x v="105"/>
    <x v="21"/>
    <s v="2263"/>
    <n v="57332"/>
    <m/>
    <n v="57332"/>
    <m/>
  </r>
  <r>
    <x v="1155"/>
    <x v="107"/>
    <x v="0"/>
    <s v="554"/>
    <n v="36300"/>
    <m/>
    <n v="36300"/>
    <m/>
  </r>
  <r>
    <x v="1155"/>
    <x v="107"/>
    <x v="23"/>
    <s v="24"/>
    <n v="57719"/>
    <m/>
    <n v="57719"/>
    <m/>
  </r>
  <r>
    <x v="1156"/>
    <x v="105"/>
    <x v="21"/>
    <s v="2271"/>
    <n v="24244"/>
    <m/>
    <n v="24244"/>
    <m/>
  </r>
  <r>
    <x v="1156"/>
    <x v="107"/>
    <x v="21"/>
    <s v="2272"/>
    <n v="28900"/>
    <m/>
    <n v="28900"/>
    <m/>
  </r>
  <r>
    <x v="1156"/>
    <x v="107"/>
    <x v="4"/>
    <s v="4938"/>
    <n v="5100"/>
    <m/>
    <n v="5100"/>
    <m/>
  </r>
  <r>
    <x v="1157"/>
    <x v="107"/>
    <x v="4"/>
    <s v="4940"/>
    <n v="7000"/>
    <m/>
    <n v="7000"/>
    <m/>
  </r>
  <r>
    <x v="1157"/>
    <x v="93"/>
    <x v="15"/>
    <m/>
    <m/>
    <n v="200000"/>
    <n v="-200000"/>
    <s v="CHQ rec from Adeel steel (meezan cross chq A-87074027 400,000"/>
  </r>
  <r>
    <x v="1157"/>
    <x v="94"/>
    <x v="15"/>
    <m/>
    <m/>
    <n v="200000"/>
    <n v="-200000"/>
    <m/>
  </r>
  <r>
    <x v="1157"/>
    <x v="105"/>
    <x v="30"/>
    <m/>
    <n v="1680000"/>
    <m/>
    <n v="1680000"/>
    <m/>
  </r>
  <r>
    <x v="1157"/>
    <x v="105"/>
    <x v="30"/>
    <m/>
    <m/>
    <n v="600000"/>
    <n v="-600000"/>
    <s v="CHQ rec from Total construction in BAH project"/>
  </r>
  <r>
    <x v="1157"/>
    <x v="87"/>
    <x v="7"/>
    <m/>
    <m/>
    <n v="56522"/>
    <n v="-56522"/>
    <s v="adjusted"/>
  </r>
  <r>
    <x v="1157"/>
    <x v="87"/>
    <x v="17"/>
    <m/>
    <m/>
    <n v="24000"/>
    <n v="-24000"/>
    <s v="adjusted"/>
  </r>
  <r>
    <x v="1157"/>
    <x v="50"/>
    <x v="11"/>
    <m/>
    <m/>
    <n v="76350"/>
    <n v="-76350"/>
    <s v="adjusted"/>
  </r>
  <r>
    <x v="1157"/>
    <x v="87"/>
    <x v="2"/>
    <m/>
    <m/>
    <n v="33213"/>
    <n v="-33213"/>
    <s v="adjusted"/>
  </r>
  <r>
    <x v="1157"/>
    <x v="24"/>
    <x v="5"/>
    <m/>
    <m/>
    <n v="101800"/>
    <n v="-101800"/>
    <s v="adjusted"/>
  </r>
  <r>
    <x v="1157"/>
    <x v="51"/>
    <x v="5"/>
    <m/>
    <m/>
    <n v="99334"/>
    <n v="-99334"/>
    <s v="adjusted"/>
  </r>
  <r>
    <x v="1157"/>
    <x v="108"/>
    <x v="22"/>
    <m/>
    <m/>
    <n v="120000"/>
    <n v="-120000"/>
    <s v="less commissioning amount"/>
  </r>
  <r>
    <x v="1158"/>
    <x v="105"/>
    <x v="14"/>
    <s v="1812"/>
    <n v="774131"/>
    <m/>
    <n v="774131"/>
    <m/>
  </r>
  <r>
    <x v="1159"/>
    <x v="105"/>
    <x v="0"/>
    <m/>
    <m/>
    <n v="1119250"/>
    <n v="-1119250"/>
    <s v="CHQ rec from IK in Riazeda project"/>
  </r>
  <r>
    <x v="1159"/>
    <x v="123"/>
    <x v="0"/>
    <s v="557"/>
    <n v="33710"/>
    <m/>
    <n v="33710"/>
    <s v="fittings "/>
  </r>
  <r>
    <x v="1159"/>
    <x v="123"/>
    <x v="0"/>
    <s v="561"/>
    <n v="712701"/>
    <m/>
    <n v="712701"/>
    <s v="pipe"/>
  </r>
  <r>
    <x v="1159"/>
    <x v="123"/>
    <x v="19"/>
    <s v="157"/>
    <n v="128444"/>
    <m/>
    <n v="128444"/>
    <m/>
  </r>
  <r>
    <x v="1159"/>
    <x v="123"/>
    <x v="4"/>
    <s v="20652"/>
    <n v="140000"/>
    <m/>
    <n v="140000"/>
    <m/>
  </r>
  <r>
    <x v="1160"/>
    <x v="123"/>
    <x v="4"/>
    <s v="20651"/>
    <n v="140000"/>
    <m/>
    <n v="140000"/>
    <m/>
  </r>
  <r>
    <x v="1160"/>
    <x v="105"/>
    <x v="14"/>
    <s v="1813"/>
    <n v="816740"/>
    <m/>
    <n v="816740"/>
    <m/>
  </r>
  <r>
    <x v="1161"/>
    <x v="105"/>
    <x v="14"/>
    <s v="1814"/>
    <n v="45600"/>
    <m/>
    <n v="45600"/>
    <m/>
  </r>
  <r>
    <x v="1161"/>
    <x v="123"/>
    <x v="4"/>
    <s v="20653"/>
    <n v="140000"/>
    <m/>
    <n v="140000"/>
    <m/>
  </r>
  <r>
    <x v="1161"/>
    <x v="108"/>
    <x v="14"/>
    <m/>
    <m/>
    <n v="1000000"/>
    <n v="-1000000"/>
    <s v="Online by adeel steel"/>
  </r>
  <r>
    <x v="1161"/>
    <x v="123"/>
    <x v="25"/>
    <m/>
    <n v="312552"/>
    <m/>
    <n v="312552"/>
    <m/>
  </r>
  <r>
    <x v="1161"/>
    <x v="123"/>
    <x v="25"/>
    <m/>
    <m/>
    <n v="150000"/>
    <n v="-150000"/>
    <s v="Online by Al  madina"/>
  </r>
  <r>
    <x v="1161"/>
    <x v="105"/>
    <x v="19"/>
    <s v="156"/>
    <n v="2308000"/>
    <m/>
    <n v="2308000"/>
    <m/>
  </r>
  <r>
    <x v="1161"/>
    <x v="107"/>
    <x v="19"/>
    <s v="158"/>
    <n v="20637"/>
    <m/>
    <n v="20637"/>
    <m/>
  </r>
  <r>
    <x v="1161"/>
    <x v="102"/>
    <x v="19"/>
    <s v="159"/>
    <n v="15317"/>
    <m/>
    <n v="15317"/>
    <m/>
  </r>
  <r>
    <x v="1162"/>
    <x v="108"/>
    <x v="3"/>
    <s v="3611"/>
    <n v="6729"/>
    <m/>
    <n v="6729"/>
    <m/>
  </r>
  <r>
    <x v="1162"/>
    <x v="107"/>
    <x v="23"/>
    <s v="27"/>
    <n v="27608"/>
    <m/>
    <n v="27608"/>
    <m/>
  </r>
  <r>
    <x v="1162"/>
    <x v="105"/>
    <x v="31"/>
    <m/>
    <n v="903164"/>
    <m/>
    <n v="903164"/>
    <m/>
  </r>
  <r>
    <x v="1162"/>
    <x v="105"/>
    <x v="31"/>
    <m/>
    <m/>
    <n v="500000"/>
    <n v="-500000"/>
    <s v="Online by adeel steel"/>
  </r>
  <r>
    <x v="1162"/>
    <x v="105"/>
    <x v="19"/>
    <m/>
    <m/>
    <n v="1000000"/>
    <n v="-1000000"/>
    <s v="Sheet hawala from al madina steel "/>
  </r>
  <r>
    <x v="1163"/>
    <x v="107"/>
    <x v="4"/>
    <s v="4952"/>
    <n v="22950"/>
    <m/>
    <n v="22950"/>
    <m/>
  </r>
  <r>
    <x v="1163"/>
    <x v="103"/>
    <x v="18"/>
    <m/>
    <m/>
    <n v="500000"/>
    <n v="-500000"/>
    <s v="Online transfer in Naveed ali nawab acc"/>
  </r>
  <r>
    <x v="1164"/>
    <x v="102"/>
    <x v="0"/>
    <m/>
    <m/>
    <n v="491000"/>
    <n v="-491000"/>
    <s v="Rec chq from adeel steel"/>
  </r>
  <r>
    <x v="1164"/>
    <x v="105"/>
    <x v="14"/>
    <m/>
    <m/>
    <n v="650000"/>
    <n v="-650000"/>
    <s v="Rec chq from Mughal in safee hospital"/>
  </r>
  <r>
    <x v="1164"/>
    <x v="103"/>
    <x v="14"/>
    <m/>
    <m/>
    <n v="700000"/>
    <n v="-700000"/>
    <s v="Rec chq from Mughal in safee hospital"/>
  </r>
  <r>
    <x v="1164"/>
    <x v="91"/>
    <x v="14"/>
    <s v="1819"/>
    <n v="174312"/>
    <m/>
    <n v="174312"/>
    <m/>
  </r>
  <r>
    <x v="1164"/>
    <x v="104"/>
    <x v="0"/>
    <s v="567"/>
    <n v="127710"/>
    <m/>
    <n v="127710"/>
    <m/>
  </r>
  <r>
    <x v="1165"/>
    <x v="123"/>
    <x v="0"/>
    <s v="566"/>
    <n v="63855"/>
    <m/>
    <n v="63855"/>
    <m/>
  </r>
  <r>
    <x v="1165"/>
    <x v="105"/>
    <x v="14"/>
    <s v="1821"/>
    <n v="789331"/>
    <m/>
    <n v="789331"/>
    <m/>
  </r>
  <r>
    <x v="1165"/>
    <x v="123"/>
    <x v="4"/>
    <s v="20681"/>
    <n v="140000"/>
    <m/>
    <n v="140000"/>
    <m/>
  </r>
  <r>
    <x v="1165"/>
    <x v="123"/>
    <x v="4"/>
    <s v="20682"/>
    <n v="140000"/>
    <m/>
    <n v="140000"/>
    <m/>
  </r>
  <r>
    <x v="1165"/>
    <x v="105"/>
    <x v="21"/>
    <s v="2318"/>
    <n v="169119"/>
    <m/>
    <n v="169119"/>
    <m/>
  </r>
  <r>
    <x v="1165"/>
    <x v="105"/>
    <x v="1"/>
    <s v="1707"/>
    <n v="73000"/>
    <m/>
    <n v="73000"/>
    <m/>
  </r>
  <r>
    <x v="1166"/>
    <x v="106"/>
    <x v="1"/>
    <m/>
    <m/>
    <n v="100000"/>
    <n v="-100000"/>
    <s v="Online by Al madina steel = 300,000"/>
  </r>
  <r>
    <x v="1166"/>
    <x v="103"/>
    <x v="1"/>
    <m/>
    <m/>
    <n v="200000"/>
    <n v="-200000"/>
    <m/>
  </r>
  <r>
    <x v="1166"/>
    <x v="105"/>
    <x v="4"/>
    <s v="4965"/>
    <n v="56000"/>
    <m/>
    <n v="56000"/>
    <m/>
  </r>
  <r>
    <x v="1167"/>
    <x v="105"/>
    <x v="19"/>
    <s v="160"/>
    <n v="294353"/>
    <m/>
    <n v="294353"/>
    <m/>
  </r>
  <r>
    <x v="1167"/>
    <x v="102"/>
    <x v="19"/>
    <s v="161"/>
    <n v="186369"/>
    <m/>
    <n v="186369"/>
    <m/>
  </r>
  <r>
    <x v="1168"/>
    <x v="51"/>
    <x v="19"/>
    <s v="162"/>
    <n v="162620"/>
    <m/>
    <n v="162620"/>
    <m/>
  </r>
  <r>
    <x v="1168"/>
    <x v="107"/>
    <x v="3"/>
    <s v="3791"/>
    <n v="756"/>
    <m/>
    <n v="756"/>
    <m/>
  </r>
  <r>
    <x v="1168"/>
    <x v="123"/>
    <x v="19"/>
    <s v="163"/>
    <n v="220142"/>
    <m/>
    <n v="220142"/>
    <m/>
  </r>
  <r>
    <x v="1168"/>
    <x v="102"/>
    <x v="14"/>
    <s v="1825"/>
    <n v="138352"/>
    <m/>
    <n v="138352"/>
    <m/>
  </r>
  <r>
    <x v="1168"/>
    <x v="102"/>
    <x v="14"/>
    <s v="1827"/>
    <n v="131702"/>
    <m/>
    <n v="131702"/>
    <m/>
  </r>
  <r>
    <x v="1169"/>
    <x v="105"/>
    <x v="21"/>
    <m/>
    <m/>
    <n v="158688"/>
    <n v="-158688"/>
    <s v="cash paid"/>
  </r>
  <r>
    <x v="1170"/>
    <x v="105"/>
    <x v="14"/>
    <s v="1828"/>
    <n v="704112"/>
    <m/>
    <n v="704112"/>
    <m/>
  </r>
  <r>
    <x v="1170"/>
    <x v="123"/>
    <x v="25"/>
    <m/>
    <m/>
    <n v="162500"/>
    <n v="-162500"/>
    <s v="Online by adeel steel"/>
  </r>
  <r>
    <x v="1170"/>
    <x v="123"/>
    <x v="25"/>
    <m/>
    <m/>
    <n v="52"/>
    <n v="-52"/>
    <s v="adjust"/>
  </r>
  <r>
    <x v="1170"/>
    <x v="105"/>
    <x v="21"/>
    <s v="2343"/>
    <n v="158688"/>
    <m/>
    <n v="158688"/>
    <m/>
  </r>
  <r>
    <x v="1171"/>
    <x v="105"/>
    <x v="29"/>
    <m/>
    <n v="850000"/>
    <m/>
    <n v="850000"/>
    <s v="Special basin 12 Nos"/>
  </r>
  <r>
    <x v="1171"/>
    <x v="107"/>
    <x v="4"/>
    <s v="4987"/>
    <n v="8000"/>
    <m/>
    <n v="8000"/>
    <m/>
  </r>
  <r>
    <x v="1172"/>
    <x v="105"/>
    <x v="29"/>
    <m/>
    <m/>
    <n v="500000"/>
    <n v="-500000"/>
    <s v="Online by adeel steel"/>
  </r>
  <r>
    <x v="1173"/>
    <x v="105"/>
    <x v="18"/>
    <m/>
    <m/>
    <n v="500000"/>
    <n v="-500000"/>
    <s v="cash from al madina steel"/>
  </r>
  <r>
    <x v="1174"/>
    <x v="105"/>
    <x v="14"/>
    <s v="1830"/>
    <n v="688912"/>
    <m/>
    <n v="688912"/>
    <m/>
  </r>
  <r>
    <x v="1174"/>
    <x v="91"/>
    <x v="14"/>
    <s v="1835"/>
    <n v="52109"/>
    <m/>
    <n v="52109"/>
    <m/>
  </r>
  <r>
    <x v="1174"/>
    <x v="105"/>
    <x v="14"/>
    <s v="1837"/>
    <n v="90000"/>
    <m/>
    <n v="90000"/>
    <m/>
  </r>
  <r>
    <x v="1175"/>
    <x v="105"/>
    <x v="19"/>
    <m/>
    <m/>
    <n v="1000000"/>
    <n v="-1000000"/>
    <s v="Sheet hawala from al madina steel "/>
  </r>
  <r>
    <x v="1175"/>
    <x v="91"/>
    <x v="19"/>
    <s v="164"/>
    <n v="38932"/>
    <m/>
    <n v="38932"/>
    <m/>
  </r>
  <r>
    <x v="1176"/>
    <x v="105"/>
    <x v="19"/>
    <s v="165"/>
    <n v="23692"/>
    <m/>
    <n v="23692"/>
    <m/>
  </r>
  <r>
    <x v="1176"/>
    <x v="122"/>
    <x v="19"/>
    <s v="166"/>
    <n v="59502"/>
    <m/>
    <n v="59502"/>
    <m/>
  </r>
  <r>
    <x v="1176"/>
    <x v="123"/>
    <x v="19"/>
    <s v="167"/>
    <n v="136842"/>
    <m/>
    <n v="136842"/>
    <m/>
  </r>
  <r>
    <x v="1176"/>
    <x v="109"/>
    <x v="21"/>
    <s v="2365"/>
    <n v="27500"/>
    <m/>
    <n v="27500"/>
    <m/>
  </r>
  <r>
    <x v="1177"/>
    <x v="105"/>
    <x v="14"/>
    <s v="1836"/>
    <n v="549168"/>
    <m/>
    <n v="549168"/>
    <m/>
  </r>
  <r>
    <x v="1177"/>
    <x v="105"/>
    <x v="14"/>
    <s v="1842"/>
    <n v="336414"/>
    <m/>
    <n v="336414"/>
    <m/>
  </r>
  <r>
    <x v="1178"/>
    <x v="105"/>
    <x v="19"/>
    <s v="168"/>
    <n v="23879"/>
    <m/>
    <n v="23879"/>
    <m/>
  </r>
  <r>
    <x v="1178"/>
    <x v="121"/>
    <x v="19"/>
    <s v="169"/>
    <n v="6768"/>
    <m/>
    <n v="6768"/>
    <m/>
  </r>
  <r>
    <x v="1178"/>
    <x v="102"/>
    <x v="21"/>
    <m/>
    <m/>
    <n v="480000"/>
    <n v="-480000"/>
    <s v="CHQ rec from Adeel steel on 25-1-24 (P3 ducting from fakhri)"/>
  </r>
  <r>
    <x v="1178"/>
    <x v="102"/>
    <x v="21"/>
    <m/>
    <m/>
    <n v="370000"/>
    <n v="-370000"/>
    <s v="CHQ rec from Adeel steel on 25-1-24 (P3 ducting from fakhri)"/>
  </r>
  <r>
    <x v="1178"/>
    <x v="102"/>
    <x v="21"/>
    <m/>
    <m/>
    <n v="704800"/>
    <n v="-704800"/>
    <s v="Online by adeel steel (P3 ducting from fakhri)"/>
  </r>
  <r>
    <x v="1178"/>
    <x v="102"/>
    <x v="0"/>
    <s v="573"/>
    <n v="427400"/>
    <m/>
    <n v="427400"/>
    <m/>
  </r>
  <r>
    <x v="1179"/>
    <x v="112"/>
    <x v="15"/>
    <m/>
    <m/>
    <n v="300000"/>
    <n v="-300000"/>
    <s v="Online by BH"/>
  </r>
  <r>
    <x v="1180"/>
    <x v="102"/>
    <x v="21"/>
    <s v="2378"/>
    <n v="1554800"/>
    <m/>
    <n v="1554800"/>
    <m/>
  </r>
  <r>
    <x v="1180"/>
    <x v="107"/>
    <x v="4"/>
    <s v="5007"/>
    <n v="3300"/>
    <m/>
    <n v="3300"/>
    <m/>
  </r>
  <r>
    <x v="1181"/>
    <x v="105"/>
    <x v="14"/>
    <m/>
    <m/>
    <n v="1000000"/>
    <n v="-1000000"/>
    <s v="Online to Global Technologies (by adeel)"/>
  </r>
  <r>
    <x v="1181"/>
    <x v="124"/>
    <x v="14"/>
    <s v="1831"/>
    <n v="45459"/>
    <m/>
    <n v="45459"/>
    <m/>
  </r>
  <r>
    <x v="1182"/>
    <x v="105"/>
    <x v="19"/>
    <m/>
    <m/>
    <n v="500000"/>
    <n v="-500000"/>
    <s v="Sheet hawala from al madina steel "/>
  </r>
  <r>
    <x v="1182"/>
    <x v="114"/>
    <x v="0"/>
    <m/>
    <m/>
    <n v="13760"/>
    <n v="-13760"/>
    <s v="Cash took from al madina steel = 500,000"/>
  </r>
  <r>
    <x v="1182"/>
    <x v="107"/>
    <x v="0"/>
    <m/>
    <m/>
    <n v="164280"/>
    <n v="-164280"/>
    <m/>
  </r>
  <r>
    <x v="1182"/>
    <x v="104"/>
    <x v="0"/>
    <m/>
    <m/>
    <n v="145230"/>
    <n v="-145230"/>
    <m/>
  </r>
  <r>
    <x v="1182"/>
    <x v="105"/>
    <x v="0"/>
    <m/>
    <m/>
    <n v="176730"/>
    <n v="-176730"/>
    <m/>
  </r>
  <r>
    <x v="1179"/>
    <x v="123"/>
    <x v="4"/>
    <m/>
    <m/>
    <n v="653892"/>
    <n v="-653892"/>
    <s v="MCB Chq"/>
  </r>
  <r>
    <x v="1180"/>
    <x v="91"/>
    <x v="3"/>
    <s v="4062"/>
    <n v="75279"/>
    <m/>
    <n v="75279"/>
    <m/>
  </r>
  <r>
    <x v="1182"/>
    <x v="102"/>
    <x v="3"/>
    <s v="4135"/>
    <n v="4290"/>
    <m/>
    <n v="4290"/>
    <m/>
  </r>
  <r>
    <x v="1183"/>
    <x v="107"/>
    <x v="23"/>
    <s v="27"/>
    <n v="27608"/>
    <m/>
    <n v="27608"/>
    <m/>
  </r>
  <r>
    <x v="1183"/>
    <x v="123"/>
    <x v="19"/>
    <s v="170"/>
    <n v="64376"/>
    <m/>
    <n v="64376"/>
    <m/>
  </r>
  <r>
    <x v="1183"/>
    <x v="102"/>
    <x v="19"/>
    <s v="171"/>
    <n v="40701"/>
    <m/>
    <n v="40701"/>
    <m/>
  </r>
  <r>
    <x v="1183"/>
    <x v="108"/>
    <x v="22"/>
    <m/>
    <m/>
    <n v="146000"/>
    <n v="-146000"/>
    <s v="Online in Imran shafqaut acc (online by adeel)"/>
  </r>
  <r>
    <x v="1183"/>
    <x v="105"/>
    <x v="1"/>
    <s v="1830"/>
    <n v="82734"/>
    <m/>
    <n v="82734"/>
    <m/>
  </r>
  <r>
    <x v="1183"/>
    <x v="102"/>
    <x v="3"/>
    <s v="4156"/>
    <n v="2660"/>
    <m/>
    <n v="2660"/>
    <m/>
  </r>
  <r>
    <x v="1183"/>
    <x v="102"/>
    <x v="3"/>
    <s v="4157"/>
    <n v="3588"/>
    <m/>
    <n v="3588"/>
    <m/>
  </r>
  <r>
    <x v="1184"/>
    <x v="107"/>
    <x v="23"/>
    <m/>
    <m/>
    <n v="200000"/>
    <n v="-200000"/>
    <s v="received from BAF 10 floor but actually rec from J.B Interor care off Jaffar brother (This payment online to Thumb international in acc of S. Abdur Rehman ahmed acc in engro deal)"/>
  </r>
  <r>
    <x v="1184"/>
    <x v="105"/>
    <x v="14"/>
    <m/>
    <m/>
    <n v="1000000"/>
    <n v="-1000000"/>
    <s v="by al madina"/>
  </r>
  <r>
    <x v="1184"/>
    <x v="105"/>
    <x v="14"/>
    <s v="1849"/>
    <n v="123660"/>
    <m/>
    <n v="123660"/>
    <m/>
  </r>
  <r>
    <x v="1184"/>
    <x v="105"/>
    <x v="14"/>
    <s v="1850"/>
    <n v="270563"/>
    <m/>
    <n v="270563"/>
    <m/>
  </r>
  <r>
    <x v="1185"/>
    <x v="105"/>
    <x v="1"/>
    <s v="1837"/>
    <n v="4657"/>
    <m/>
    <n v="4657"/>
    <m/>
  </r>
  <r>
    <x v="1186"/>
    <x v="105"/>
    <x v="19"/>
    <s v="172"/>
    <n v="25644"/>
    <m/>
    <n v="25644"/>
    <m/>
  </r>
  <r>
    <x v="1186"/>
    <x v="123"/>
    <x v="19"/>
    <s v="173"/>
    <n v="20455"/>
    <m/>
    <n v="20455"/>
    <m/>
  </r>
  <r>
    <x v="1186"/>
    <x v="107"/>
    <x v="4"/>
    <s v="5029"/>
    <n v="1460"/>
    <m/>
    <n v="1460"/>
    <m/>
  </r>
  <r>
    <x v="1187"/>
    <x v="105"/>
    <x v="14"/>
    <s v="1855"/>
    <n v="30400"/>
    <m/>
    <n v="30400"/>
    <m/>
  </r>
  <r>
    <x v="1188"/>
    <x v="115"/>
    <x v="21"/>
    <s v="2428"/>
    <n v="22000"/>
    <m/>
    <n v="22000"/>
    <m/>
  </r>
  <r>
    <x v="1188"/>
    <x v="102"/>
    <x v="3"/>
    <m/>
    <m/>
    <n v="2776"/>
    <n v="-2776"/>
    <s v="sales return"/>
  </r>
  <r>
    <x v="1189"/>
    <x v="107"/>
    <x v="4"/>
    <s v="5146"/>
    <n v="34680"/>
    <m/>
    <n v="34680"/>
    <m/>
  </r>
  <r>
    <x v="1189"/>
    <x v="91"/>
    <x v="4"/>
    <s v="5047"/>
    <n v="3390"/>
    <m/>
    <n v="3390"/>
    <m/>
  </r>
  <r>
    <x v="1189"/>
    <x v="91"/>
    <x v="3"/>
    <s v="4360"/>
    <n v="32375"/>
    <m/>
    <n v="32375"/>
    <m/>
  </r>
  <r>
    <x v="1190"/>
    <x v="91"/>
    <x v="19"/>
    <s v="174"/>
    <n v="35310"/>
    <m/>
    <n v="35310"/>
    <m/>
  </r>
  <r>
    <x v="1190"/>
    <x v="91"/>
    <x v="3"/>
    <s v="4450"/>
    <n v="59400"/>
    <m/>
    <n v="59400"/>
    <m/>
  </r>
  <r>
    <x v="1191"/>
    <x v="91"/>
    <x v="3"/>
    <s v="4456"/>
    <n v="3600"/>
    <m/>
    <n v="3600"/>
    <m/>
  </r>
  <r>
    <x v="1191"/>
    <x v="105"/>
    <x v="19"/>
    <s v="175"/>
    <n v="27143"/>
    <m/>
    <n v="27143"/>
    <m/>
  </r>
  <r>
    <x v="1191"/>
    <x v="123"/>
    <x v="19"/>
    <s v="176"/>
    <n v="6740"/>
    <m/>
    <n v="6740"/>
    <m/>
  </r>
  <r>
    <x v="1192"/>
    <x v="105"/>
    <x v="14"/>
    <m/>
    <m/>
    <n v="2000000"/>
    <n v="-2000000"/>
    <s v="Online by AL madina steel"/>
  </r>
  <r>
    <x v="1192"/>
    <x v="105"/>
    <x v="14"/>
    <s v="1862"/>
    <n v="30400"/>
    <m/>
    <n v="30400"/>
    <m/>
  </r>
  <r>
    <x v="1192"/>
    <x v="105"/>
    <x v="14"/>
    <s v="1863"/>
    <n v="131702"/>
    <m/>
    <n v="131702"/>
    <m/>
  </r>
  <r>
    <x v="1192"/>
    <x v="102"/>
    <x v="4"/>
    <s v="5063"/>
    <n v="60200"/>
    <m/>
    <n v="60200"/>
    <m/>
  </r>
  <r>
    <x v="1192"/>
    <x v="107"/>
    <x v="1"/>
    <s v="1885"/>
    <n v="9908"/>
    <m/>
    <n v="9908"/>
    <m/>
  </r>
  <r>
    <x v="1193"/>
    <x v="104"/>
    <x v="19"/>
    <m/>
    <m/>
    <n v="100000"/>
    <n v="-100000"/>
    <s v="by al madina = 1000000"/>
  </r>
  <r>
    <x v="1193"/>
    <x v="123"/>
    <x v="19"/>
    <m/>
    <m/>
    <n v="900000"/>
    <n v="-900000"/>
    <m/>
  </r>
  <r>
    <x v="1193"/>
    <x v="91"/>
    <x v="3"/>
    <s v="4549"/>
    <n v="22546"/>
    <m/>
    <n v="22546"/>
    <m/>
  </r>
  <r>
    <x v="1194"/>
    <x v="105"/>
    <x v="14"/>
    <s v="1866"/>
    <n v="9000"/>
    <m/>
    <n v="9000"/>
    <m/>
  </r>
  <r>
    <x v="1195"/>
    <x v="105"/>
    <x v="14"/>
    <s v="1869"/>
    <n v="227953"/>
    <m/>
    <n v="227953"/>
    <m/>
  </r>
  <r>
    <x v="1195"/>
    <x v="115"/>
    <x v="21"/>
    <s v="2461"/>
    <n v="11000"/>
    <m/>
    <n v="11000"/>
    <m/>
  </r>
  <r>
    <x v="1196"/>
    <x v="123"/>
    <x v="0"/>
    <m/>
    <m/>
    <n v="712701"/>
    <n v="-712701"/>
    <s v="rec from IK"/>
  </r>
  <r>
    <x v="1197"/>
    <x v="105"/>
    <x v="19"/>
    <s v="177"/>
    <n v="11306"/>
    <m/>
    <n v="11306"/>
    <m/>
  </r>
  <r>
    <x v="1197"/>
    <x v="122"/>
    <x v="3"/>
    <s v="5013"/>
    <n v="28603"/>
    <m/>
    <n v="28603"/>
    <m/>
  </r>
  <r>
    <x v="1198"/>
    <x v="107"/>
    <x v="23"/>
    <m/>
    <m/>
    <n v="100000"/>
    <n v="-100000"/>
    <s v="by adeel"/>
  </r>
  <r>
    <x v="1199"/>
    <x v="125"/>
    <x v="4"/>
    <s v="5095"/>
    <n v="14000"/>
    <m/>
    <n v="14000"/>
    <m/>
  </r>
  <r>
    <x v="1200"/>
    <x v="126"/>
    <x v="14"/>
    <s v="1885"/>
    <n v="87507"/>
    <m/>
    <n v="87507"/>
    <m/>
  </r>
  <r>
    <x v="1201"/>
    <x v="125"/>
    <x v="21"/>
    <s v="2497"/>
    <n v="38500"/>
    <m/>
    <n v="38500"/>
    <m/>
  </r>
  <r>
    <x v="1201"/>
    <x v="125"/>
    <x v="19"/>
    <s v="178"/>
    <n v="153139"/>
    <m/>
    <n v="153139"/>
    <m/>
  </r>
  <r>
    <x v="1202"/>
    <x v="122"/>
    <x v="4"/>
    <s v="5118"/>
    <n v="18000"/>
    <m/>
    <n v="18000"/>
    <m/>
  </r>
  <r>
    <x v="1203"/>
    <x v="4"/>
    <x v="3"/>
    <s v="4922"/>
    <n v="7183"/>
    <m/>
    <n v="7183"/>
    <m/>
  </r>
  <r>
    <x v="1204"/>
    <x v="127"/>
    <x v="4"/>
    <s v="5126"/>
    <n v="39662"/>
    <m/>
    <n v="39662"/>
    <m/>
  </r>
  <r>
    <x v="1205"/>
    <x v="127"/>
    <x v="4"/>
    <s v="5136"/>
    <n v="22440"/>
    <m/>
    <n v="22440"/>
    <m/>
  </r>
  <r>
    <x v="1206"/>
    <x v="105"/>
    <x v="14"/>
    <s v="1902"/>
    <n v="13240"/>
    <m/>
    <n v="13240"/>
    <m/>
  </r>
  <r>
    <x v="1206"/>
    <x v="127"/>
    <x v="4"/>
    <s v="5141"/>
    <n v="145050"/>
    <m/>
    <n v="145050"/>
    <m/>
  </r>
  <r>
    <x v="1206"/>
    <x v="123"/>
    <x v="19"/>
    <s v="179"/>
    <n v="420666"/>
    <m/>
    <n v="420666"/>
    <m/>
  </r>
  <r>
    <x v="1207"/>
    <x v="102"/>
    <x v="3"/>
    <s v="5078"/>
    <n v="9100"/>
    <m/>
    <n v="9100"/>
    <m/>
  </r>
  <r>
    <x v="1207"/>
    <x v="108"/>
    <x v="21"/>
    <s v="2556"/>
    <n v="31000"/>
    <m/>
    <n v="31000"/>
    <m/>
  </r>
  <r>
    <x v="1207"/>
    <x v="122"/>
    <x v="9"/>
    <s v="51"/>
    <n v="43428"/>
    <m/>
    <n v="43428"/>
    <m/>
  </r>
  <r>
    <x v="1208"/>
    <x v="91"/>
    <x v="3"/>
    <m/>
    <m/>
    <n v="300000"/>
    <n v="-300000"/>
    <s v="Online by adeel"/>
  </r>
  <r>
    <x v="1209"/>
    <x v="122"/>
    <x v="3"/>
    <s v="5128"/>
    <n v="11563"/>
    <m/>
    <n v="11563"/>
    <m/>
  </r>
  <r>
    <x v="1209"/>
    <x v="123"/>
    <x v="4"/>
    <s v="5156"/>
    <n v="93900"/>
    <m/>
    <n v="93900"/>
    <m/>
  </r>
  <r>
    <x v="1210"/>
    <x v="51"/>
    <x v="19"/>
    <m/>
    <m/>
    <n v="162620"/>
    <n v="-162620"/>
    <s v="Sheet adjust from Al madina steel = 500,000"/>
  </r>
  <r>
    <x v="1210"/>
    <x v="91"/>
    <x v="19"/>
    <m/>
    <m/>
    <n v="74242"/>
    <n v="-74242"/>
    <m/>
  </r>
  <r>
    <x v="1210"/>
    <x v="107"/>
    <x v="19"/>
    <m/>
    <m/>
    <n v="20637"/>
    <n v="-20637"/>
    <m/>
  </r>
  <r>
    <x v="1210"/>
    <x v="121"/>
    <x v="19"/>
    <m/>
    <m/>
    <n v="6768"/>
    <n v="-6768"/>
    <m/>
  </r>
  <r>
    <x v="1210"/>
    <x v="104"/>
    <x v="19"/>
    <m/>
    <m/>
    <n v="25632"/>
    <n v="-25632"/>
    <m/>
  </r>
  <r>
    <x v="1210"/>
    <x v="125"/>
    <x v="19"/>
    <m/>
    <m/>
    <n v="153139"/>
    <n v="-153139"/>
    <m/>
  </r>
  <r>
    <x v="1210"/>
    <x v="122"/>
    <x v="19"/>
    <m/>
    <m/>
    <n v="56962"/>
    <n v="-56962"/>
    <m/>
  </r>
  <r>
    <x v="1211"/>
    <x v="105"/>
    <x v="14"/>
    <m/>
    <m/>
    <n v="900000"/>
    <n v="-900000"/>
    <s v="chq from mughal"/>
  </r>
  <r>
    <x v="1211"/>
    <x v="105"/>
    <x v="14"/>
    <m/>
    <m/>
    <n v="924000"/>
    <n v="-924000"/>
    <s v="chq from mughal"/>
  </r>
  <r>
    <x v="1211"/>
    <x v="110"/>
    <x v="1"/>
    <m/>
    <m/>
    <n v="15350"/>
    <n v="-15350"/>
    <s v="Online by Al madina = 300,000"/>
  </r>
  <r>
    <x v="1211"/>
    <x v="103"/>
    <x v="1"/>
    <m/>
    <m/>
    <n v="46500"/>
    <n v="-46500"/>
    <m/>
  </r>
  <r>
    <x v="1211"/>
    <x v="107"/>
    <x v="1"/>
    <m/>
    <m/>
    <n v="80500"/>
    <n v="-80500"/>
    <m/>
  </r>
  <r>
    <x v="1211"/>
    <x v="105"/>
    <x v="1"/>
    <m/>
    <m/>
    <n v="157650"/>
    <n v="-157650"/>
    <m/>
  </r>
  <r>
    <x v="1212"/>
    <x v="122"/>
    <x v="3"/>
    <s v="5203"/>
    <n v="864"/>
    <m/>
    <n v="864"/>
    <m/>
  </r>
  <r>
    <x v="1212"/>
    <x v="102"/>
    <x v="19"/>
    <s v="180"/>
    <n v="32064"/>
    <m/>
    <n v="32064"/>
    <m/>
  </r>
  <r>
    <x v="1213"/>
    <x v="77"/>
    <x v="3"/>
    <s v="5237"/>
    <n v="9034"/>
    <m/>
    <n v="9034"/>
    <m/>
  </r>
  <r>
    <x v="1213"/>
    <x v="93"/>
    <x v="15"/>
    <m/>
    <m/>
    <n v="57548"/>
    <n v="-57548"/>
    <s v="Adjust"/>
  </r>
  <r>
    <x v="1213"/>
    <x v="94"/>
    <x v="15"/>
    <m/>
    <m/>
    <n v="6816"/>
    <n v="-6816"/>
    <s v="Adjust"/>
  </r>
  <r>
    <x v="1213"/>
    <x v="95"/>
    <x v="15"/>
    <m/>
    <m/>
    <n v="78114"/>
    <n v="-78114"/>
    <s v="Adjust"/>
  </r>
  <r>
    <x v="1213"/>
    <x v="100"/>
    <x v="15"/>
    <m/>
    <m/>
    <n v="180880"/>
    <n v="-180880"/>
    <s v="Adjust"/>
  </r>
  <r>
    <x v="1213"/>
    <x v="101"/>
    <x v="15"/>
    <m/>
    <m/>
    <n v="113647"/>
    <n v="-113647"/>
    <s v="Adjust"/>
  </r>
  <r>
    <x v="1213"/>
    <x v="112"/>
    <x v="15"/>
    <m/>
    <m/>
    <n v="68588"/>
    <n v="-68588"/>
    <s v="Adjust"/>
  </r>
  <r>
    <x v="1213"/>
    <x v="99"/>
    <x v="15"/>
    <m/>
    <m/>
    <n v="15000"/>
    <n v="-15000"/>
    <s v="Adjust"/>
  </r>
  <r>
    <x v="1213"/>
    <x v="107"/>
    <x v="15"/>
    <m/>
    <m/>
    <n v="227885.49999999988"/>
    <n v="-227885.49999999988"/>
    <s v="Adjust"/>
  </r>
  <r>
    <x v="1213"/>
    <x v="107"/>
    <x v="15"/>
    <m/>
    <n v="250000"/>
    <m/>
    <n v="250000"/>
    <s v="Previous remaining"/>
  </r>
  <r>
    <x v="1214"/>
    <x v="123"/>
    <x v="4"/>
    <s v="5170"/>
    <n v="31400"/>
    <m/>
    <n v="31400"/>
    <m/>
  </r>
  <r>
    <x v="1215"/>
    <x v="128"/>
    <x v="13"/>
    <m/>
    <m/>
    <n v="1500000"/>
    <n v="-1500000"/>
    <s v="Material purchased by BH and charge to sami acc"/>
  </r>
  <r>
    <x v="1216"/>
    <x v="129"/>
    <x v="21"/>
    <s v="2591"/>
    <n v="12000"/>
    <m/>
    <n v="12000"/>
    <m/>
  </r>
  <r>
    <x v="1216"/>
    <x v="105"/>
    <x v="31"/>
    <m/>
    <m/>
    <n v="403164"/>
    <n v="-403164"/>
    <s v="Adjusted"/>
  </r>
  <r>
    <x v="1216"/>
    <x v="105"/>
    <x v="30"/>
    <m/>
    <m/>
    <n v="530000"/>
    <n v="-530000"/>
    <s v="Adjusted"/>
  </r>
  <r>
    <x v="1216"/>
    <x v="105"/>
    <x v="29"/>
    <m/>
    <m/>
    <n v="394000"/>
    <n v="-394000"/>
    <s v="Adjusted"/>
  </r>
  <r>
    <x v="1216"/>
    <x v="0"/>
    <x v="2"/>
    <m/>
    <n v="17519"/>
    <m/>
    <n v="17519"/>
    <m/>
  </r>
  <r>
    <x v="1217"/>
    <x v="122"/>
    <x v="19"/>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9"/>
    <x v="16"/>
    <s v="14918"/>
    <n v="17185"/>
    <m/>
    <n v="17185"/>
    <m/>
  </r>
  <r>
    <x v="1222"/>
    <x v="108"/>
    <x v="3"/>
    <s v="5550"/>
    <n v="14301"/>
    <m/>
    <n v="14301"/>
    <m/>
  </r>
  <r>
    <x v="1222"/>
    <x v="123"/>
    <x v="19"/>
    <s v="182"/>
    <n v="600551"/>
    <m/>
    <n v="600551"/>
    <m/>
  </r>
  <r>
    <x v="1222"/>
    <x v="123"/>
    <x v="4"/>
    <s v="5201"/>
    <n v="18500"/>
    <m/>
    <n v="18500"/>
    <m/>
  </r>
  <r>
    <x v="1223"/>
    <x v="123"/>
    <x v="3"/>
    <s v="5594"/>
    <n v="2016"/>
    <m/>
    <n v="2016"/>
    <m/>
  </r>
  <r>
    <x v="1223"/>
    <x v="105"/>
    <x v="32"/>
    <m/>
    <n v="320000"/>
    <m/>
    <n v="320000"/>
    <m/>
  </r>
  <r>
    <x v="1223"/>
    <x v="115"/>
    <x v="32"/>
    <m/>
    <n v="62000"/>
    <m/>
    <n v="62000"/>
    <m/>
  </r>
  <r>
    <x v="1223"/>
    <x v="125"/>
    <x v="32"/>
    <m/>
    <n v="83000"/>
    <m/>
    <n v="83000"/>
    <m/>
  </r>
  <r>
    <x v="1223"/>
    <x v="102"/>
    <x v="32"/>
    <m/>
    <n v="21000"/>
    <m/>
    <n v="21000"/>
    <m/>
  </r>
  <r>
    <x v="1223"/>
    <x v="127"/>
    <x v="32"/>
    <m/>
    <n v="40000"/>
    <m/>
    <n v="40000"/>
    <m/>
  </r>
  <r>
    <x v="1223"/>
    <x v="123"/>
    <x v="19"/>
    <m/>
    <m/>
    <n v="500000"/>
    <n v="-500000"/>
    <s v="Sheet adjust from Al madina steel = 500,000"/>
  </r>
  <r>
    <x v="1224"/>
    <x v="128"/>
    <x v="16"/>
    <s v="14956"/>
    <n v="133650"/>
    <m/>
    <n v="133650"/>
    <m/>
  </r>
  <r>
    <x v="1224"/>
    <x v="129"/>
    <x v="16"/>
    <s v="14957"/>
    <n v="7632"/>
    <m/>
    <n v="7632"/>
    <m/>
  </r>
  <r>
    <x v="1224"/>
    <x v="102"/>
    <x v="16"/>
    <s v="14951"/>
    <n v="3412"/>
    <m/>
    <n v="3412"/>
    <m/>
  </r>
  <r>
    <x v="1225"/>
    <x v="123"/>
    <x v="19"/>
    <s v="183"/>
    <n v="33474"/>
    <m/>
    <n v="33474"/>
    <m/>
  </r>
  <r>
    <x v="1225"/>
    <x v="123"/>
    <x v="4"/>
    <s v="5212"/>
    <n v="18500"/>
    <m/>
    <n v="18500"/>
    <m/>
  </r>
  <r>
    <x v="1226"/>
    <x v="107"/>
    <x v="15"/>
    <m/>
    <m/>
    <n v="250000"/>
    <n v="-250000"/>
    <s v="Online to raees brother Total amount is 500,000 (Online by al madina)"/>
  </r>
  <r>
    <x v="1226"/>
    <x v="130"/>
    <x v="15"/>
    <m/>
    <m/>
    <n v="250000"/>
    <n v="-250000"/>
    <m/>
  </r>
  <r>
    <x v="1227"/>
    <x v="102"/>
    <x v="19"/>
    <m/>
    <m/>
    <n v="250000"/>
    <n v="-250000"/>
    <s v="Sheet adjust from Al madina steel = 500,000"/>
  </r>
  <r>
    <x v="1227"/>
    <x v="122"/>
    <x v="19"/>
    <m/>
    <m/>
    <n v="250000"/>
    <n v="-250000"/>
    <m/>
  </r>
  <r>
    <x v="1227"/>
    <x v="123"/>
    <x v="4"/>
    <s v="5225"/>
    <n v="20211"/>
    <m/>
    <n v="20211"/>
    <m/>
  </r>
  <r>
    <x v="1228"/>
    <x v="128"/>
    <x v="3"/>
    <s v="5887"/>
    <n v="1008"/>
    <m/>
    <n v="1008"/>
    <m/>
  </r>
  <r>
    <x v="1228"/>
    <x v="102"/>
    <x v="21"/>
    <s v="55449"/>
    <n v="78900"/>
    <m/>
    <n v="78900"/>
    <m/>
  </r>
  <r>
    <x v="1228"/>
    <x v="128"/>
    <x v="13"/>
    <m/>
    <m/>
    <n v="300000"/>
    <n v="-300000"/>
    <s v="Sheet hawala to Sami ducting (from Al madina)"/>
  </r>
  <r>
    <x v="1229"/>
    <x v="105"/>
    <x v="14"/>
    <m/>
    <m/>
    <n v="500000"/>
    <n v="-500000"/>
    <s v="Online to Global technologies (Online by Al mdina)"/>
  </r>
  <r>
    <x v="1229"/>
    <x v="4"/>
    <x v="3"/>
    <m/>
    <m/>
    <n v="7183"/>
    <n v="-7183"/>
    <s v="Online to Tube traders (Online by Al mdina) amt = 185,000"/>
  </r>
  <r>
    <x v="1229"/>
    <x v="77"/>
    <x v="3"/>
    <m/>
    <m/>
    <n v="9034"/>
    <n v="-9034"/>
    <m/>
  </r>
  <r>
    <x v="1229"/>
    <x v="91"/>
    <x v="3"/>
    <m/>
    <m/>
    <n v="5194"/>
    <n v="-5194"/>
    <m/>
  </r>
  <r>
    <x v="1229"/>
    <x v="102"/>
    <x v="3"/>
    <m/>
    <m/>
    <n v="81179"/>
    <n v="-81179"/>
    <m/>
  </r>
  <r>
    <x v="1229"/>
    <x v="108"/>
    <x v="3"/>
    <m/>
    <m/>
    <n v="21030"/>
    <n v="-21030"/>
    <m/>
  </r>
  <r>
    <x v="1229"/>
    <x v="107"/>
    <x v="3"/>
    <m/>
    <m/>
    <n v="5434"/>
    <n v="-5434"/>
    <m/>
  </r>
  <r>
    <x v="1229"/>
    <x v="104"/>
    <x v="3"/>
    <m/>
    <m/>
    <n v="10407"/>
    <n v="-10407"/>
    <m/>
  </r>
  <r>
    <x v="1229"/>
    <x v="122"/>
    <x v="3"/>
    <m/>
    <m/>
    <n v="43136"/>
    <n v="-43136"/>
    <m/>
  </r>
  <r>
    <x v="1229"/>
    <x v="123"/>
    <x v="3"/>
    <m/>
    <m/>
    <n v="2016"/>
    <n v="-2016"/>
    <m/>
  </r>
  <r>
    <x v="1229"/>
    <x v="128"/>
    <x v="3"/>
    <m/>
    <m/>
    <n v="387"/>
    <n v="-387"/>
    <m/>
  </r>
  <r>
    <x v="1229"/>
    <x v="128"/>
    <x v="16"/>
    <s v="15056"/>
    <n v="90306"/>
    <m/>
    <n v="90306"/>
    <m/>
  </r>
  <r>
    <x v="1230"/>
    <x v="130"/>
    <x v="33"/>
    <s v="1435"/>
    <n v="85478"/>
    <m/>
    <n v="85478"/>
    <m/>
  </r>
  <r>
    <x v="1231"/>
    <x v="130"/>
    <x v="21"/>
    <s v="55457"/>
    <n v="18639"/>
    <m/>
    <n v="18639"/>
    <m/>
  </r>
  <r>
    <x v="1232"/>
    <x v="126"/>
    <x v="34"/>
    <s v="234"/>
    <n v="392048"/>
    <m/>
    <n v="392048"/>
    <m/>
  </r>
  <r>
    <x v="1233"/>
    <x v="128"/>
    <x v="13"/>
    <m/>
    <m/>
    <n v="500000"/>
    <n v="-500000"/>
    <s v="Sheet hawala to Sami ducting (from Al madina)"/>
  </r>
  <r>
    <x v="1233"/>
    <x v="130"/>
    <x v="19"/>
    <s v="184"/>
    <n v="69112"/>
    <m/>
    <n v="69112"/>
    <m/>
  </r>
  <r>
    <x v="1233"/>
    <x v="123"/>
    <x v="4"/>
    <s v="21118"/>
    <n v="130000"/>
    <m/>
    <n v="130000"/>
    <m/>
  </r>
  <r>
    <x v="1234"/>
    <x v="128"/>
    <x v="21"/>
    <s v="55470"/>
    <n v="40223"/>
    <m/>
    <n v="40223"/>
    <m/>
  </r>
  <r>
    <x v="1234"/>
    <x v="130"/>
    <x v="21"/>
    <s v="55471"/>
    <n v="10403"/>
    <m/>
    <n v="10403"/>
    <m/>
  </r>
  <r>
    <x v="1234"/>
    <x v="131"/>
    <x v="3"/>
    <s v="6043"/>
    <n v="70329"/>
    <m/>
    <n v="70329"/>
    <m/>
  </r>
  <r>
    <x v="1234"/>
    <x v="122"/>
    <x v="19"/>
    <m/>
    <m/>
    <n v="54293"/>
    <n v="-54293"/>
    <s v="Sheet hawala to noman = Total = 500,000"/>
  </r>
  <r>
    <x v="1234"/>
    <x v="105"/>
    <x v="19"/>
    <m/>
    <m/>
    <n v="214017"/>
    <n v="-214017"/>
    <m/>
  </r>
  <r>
    <x v="1234"/>
    <x v="123"/>
    <x v="19"/>
    <m/>
    <m/>
    <n v="231690"/>
    <n v="-231690"/>
    <m/>
  </r>
  <r>
    <x v="1235"/>
    <x v="91"/>
    <x v="14"/>
    <m/>
    <m/>
    <n v="197307"/>
    <n v="-197307"/>
    <s v="Online by al madina total amt = 500,000"/>
  </r>
  <r>
    <x v="1235"/>
    <x v="102"/>
    <x v="14"/>
    <m/>
    <m/>
    <n v="43808"/>
    <n v="-43808"/>
    <m/>
  </r>
  <r>
    <x v="1235"/>
    <x v="108"/>
    <x v="14"/>
    <m/>
    <m/>
    <n v="203105"/>
    <n v="-203105"/>
    <m/>
  </r>
  <r>
    <x v="1235"/>
    <x v="126"/>
    <x v="14"/>
    <m/>
    <m/>
    <n v="49280"/>
    <n v="-49280"/>
    <m/>
  </r>
  <r>
    <x v="1235"/>
    <x v="132"/>
    <x v="14"/>
    <m/>
    <m/>
    <n v="6500"/>
    <n v="-6500"/>
    <m/>
  </r>
  <r>
    <x v="1236"/>
    <x v="98"/>
    <x v="16"/>
    <m/>
    <m/>
    <n v="100000"/>
    <n v="-100000"/>
    <s v="Online by Al madina steel = 300,000"/>
  </r>
  <r>
    <x v="1236"/>
    <x v="128"/>
    <x v="16"/>
    <m/>
    <m/>
    <n v="200000"/>
    <n v="-200000"/>
    <m/>
  </r>
  <r>
    <x v="1236"/>
    <x v="123"/>
    <x v="19"/>
    <s v="185"/>
    <n v="261620"/>
    <m/>
    <n v="261620"/>
    <m/>
  </r>
  <r>
    <x v="1236"/>
    <x v="77"/>
    <x v="19"/>
    <s v="186"/>
    <n v="255098"/>
    <m/>
    <n v="255098"/>
    <m/>
  </r>
  <r>
    <x v="1236"/>
    <x v="133"/>
    <x v="19"/>
    <s v="187"/>
    <n v="195823"/>
    <m/>
    <n v="195823"/>
    <m/>
  </r>
  <r>
    <x v="1236"/>
    <x v="102"/>
    <x v="21"/>
    <s v="2671"/>
    <n v="746304"/>
    <m/>
    <n v="746304"/>
    <m/>
  </r>
  <r>
    <x v="1237"/>
    <x v="130"/>
    <x v="29"/>
    <m/>
    <m/>
    <n v="500000"/>
    <n v="-500000"/>
    <s v="Online to Khalid najmi in CIT Bank deal (online by al madina)"/>
  </r>
  <r>
    <x v="1238"/>
    <x v="130"/>
    <x v="16"/>
    <n v="15113"/>
    <n v="58320"/>
    <m/>
    <n v="58320"/>
    <m/>
  </r>
  <r>
    <x v="1238"/>
    <x v="132"/>
    <x v="16"/>
    <n v="15114"/>
    <n v="3240"/>
    <m/>
    <n v="3240"/>
    <m/>
  </r>
  <r>
    <x v="1238"/>
    <x v="130"/>
    <x v="16"/>
    <n v="15117"/>
    <n v="2340"/>
    <m/>
    <n v="2340"/>
    <m/>
  </r>
  <r>
    <x v="1238"/>
    <x v="132"/>
    <x v="16"/>
    <s v="15128"/>
    <n v="6480"/>
    <m/>
    <n v="6480"/>
    <m/>
  </r>
  <r>
    <x v="1239"/>
    <x v="134"/>
    <x v="3"/>
    <s v="060"/>
    <n v="28585"/>
    <m/>
    <n v="28585"/>
    <m/>
  </r>
  <r>
    <x v="1239"/>
    <x v="102"/>
    <x v="4"/>
    <s v="5261"/>
    <n v="27284"/>
    <m/>
    <n v="27284"/>
    <m/>
  </r>
  <r>
    <x v="1240"/>
    <x v="130"/>
    <x v="21"/>
    <m/>
    <m/>
    <n v="1000000"/>
    <n v="-1000000"/>
    <s v="advance given for XLPE insulation deal (chq from adeel chq amt = 1500,000)"/>
  </r>
  <r>
    <x v="1240"/>
    <x v="132"/>
    <x v="21"/>
    <m/>
    <m/>
    <n v="500000"/>
    <n v="-500000"/>
    <s v="advance given for Fire Equipment deal (chq from adeel chq amt = 1500,000)"/>
  </r>
  <r>
    <x v="1240"/>
    <x v="77"/>
    <x v="19"/>
    <m/>
    <m/>
    <n v="255098"/>
    <n v="-255098"/>
    <s v="Sheet to Noman engr (by al madina steel) total amt = 1,175,000"/>
  </r>
  <r>
    <x v="1240"/>
    <x v="102"/>
    <x v="19"/>
    <m/>
    <m/>
    <n v="24451"/>
    <n v="-24451"/>
    <m/>
  </r>
  <r>
    <x v="1240"/>
    <x v="122"/>
    <x v="19"/>
    <m/>
    <m/>
    <n v="37853"/>
    <n v="-37853"/>
    <m/>
  </r>
  <r>
    <x v="1240"/>
    <x v="123"/>
    <x v="19"/>
    <m/>
    <m/>
    <n v="261620"/>
    <n v="-261620"/>
    <m/>
  </r>
  <r>
    <x v="1240"/>
    <x v="130"/>
    <x v="19"/>
    <m/>
    <m/>
    <n v="69112"/>
    <n v="-69112"/>
    <m/>
  </r>
  <r>
    <x v="1240"/>
    <x v="133"/>
    <x v="19"/>
    <m/>
    <m/>
    <n v="195823"/>
    <n v="-195823"/>
    <m/>
  </r>
  <r>
    <x v="1240"/>
    <x v="130"/>
    <x v="19"/>
    <m/>
    <m/>
    <n v="331043"/>
    <n v="-331043"/>
    <m/>
  </r>
  <r>
    <x v="1241"/>
    <x v="123"/>
    <x v="19"/>
    <m/>
    <m/>
    <n v="235968"/>
    <n v="-235968"/>
    <s v="Sheet to Noman ducting (by adeel) amt = 949640"/>
  </r>
  <r>
    <x v="1241"/>
    <x v="130"/>
    <x v="19"/>
    <m/>
    <m/>
    <n v="319738"/>
    <n v="-319738"/>
    <m/>
  </r>
  <r>
    <x v="1241"/>
    <x v="135"/>
    <x v="19"/>
    <m/>
    <m/>
    <n v="120070"/>
    <n v="-120070"/>
    <m/>
  </r>
  <r>
    <x v="1241"/>
    <x v="136"/>
    <x v="19"/>
    <m/>
    <m/>
    <n v="260520"/>
    <n v="-260520"/>
    <m/>
  </r>
  <r>
    <x v="1241"/>
    <x v="123"/>
    <x v="19"/>
    <m/>
    <m/>
    <n v="13344"/>
    <n v="-13344"/>
    <m/>
  </r>
  <r>
    <x v="1242"/>
    <x v="123"/>
    <x v="19"/>
    <s v="188"/>
    <n v="235968"/>
    <m/>
    <n v="235968"/>
    <m/>
  </r>
  <r>
    <x v="1242"/>
    <x v="137"/>
    <x v="21"/>
    <s v="55517"/>
    <n v="48550"/>
    <m/>
    <n v="48550"/>
    <m/>
  </r>
  <r>
    <x v="1242"/>
    <x v="128"/>
    <x v="3"/>
    <s v="112"/>
    <n v="14272"/>
    <m/>
    <n v="14272"/>
    <m/>
  </r>
  <r>
    <x v="1242"/>
    <x v="132"/>
    <x v="16"/>
    <s v="15176"/>
    <n v="35776"/>
    <m/>
    <n v="35776"/>
    <m/>
  </r>
  <r>
    <x v="1242"/>
    <x v="134"/>
    <x v="16"/>
    <s v="15177"/>
    <n v="57150"/>
    <m/>
    <n v="57150"/>
    <m/>
  </r>
  <r>
    <x v="1242"/>
    <x v="135"/>
    <x v="16"/>
    <s v="15178"/>
    <n v="92800"/>
    <m/>
    <n v="92800"/>
    <m/>
  </r>
  <r>
    <x v="1242"/>
    <x v="135"/>
    <x v="16"/>
    <s v="15179"/>
    <n v="57664"/>
    <m/>
    <n v="57664"/>
    <m/>
  </r>
  <r>
    <x v="1242"/>
    <x v="135"/>
    <x v="16"/>
    <s v="15180"/>
    <n v="89600"/>
    <m/>
    <n v="89600"/>
    <m/>
  </r>
  <r>
    <x v="1242"/>
    <x v="130"/>
    <x v="16"/>
    <s v="15181"/>
    <n v="16320"/>
    <m/>
    <n v="16320"/>
    <m/>
  </r>
  <r>
    <x v="1242"/>
    <x v="130"/>
    <x v="16"/>
    <s v="15183"/>
    <n v="1650"/>
    <m/>
    <n v="1650"/>
    <m/>
  </r>
  <r>
    <x v="1242"/>
    <x v="133"/>
    <x v="16"/>
    <s v="15182"/>
    <n v="17915"/>
    <m/>
    <n v="17915"/>
    <m/>
  </r>
  <r>
    <x v="1243"/>
    <x v="135"/>
    <x v="16"/>
    <s v="15226"/>
    <n v="9000"/>
    <m/>
    <n v="9000"/>
    <m/>
  </r>
  <r>
    <x v="1243"/>
    <x v="130"/>
    <x v="16"/>
    <s v="15231"/>
    <n v="83430"/>
    <n v="0"/>
    <n v="83430"/>
    <m/>
  </r>
  <r>
    <x v="1243"/>
    <x v="134"/>
    <x v="16"/>
    <s v="15239"/>
    <n v="1620"/>
    <m/>
    <n v="1620"/>
    <m/>
  </r>
  <r>
    <x v="1243"/>
    <x v="130"/>
    <x v="16"/>
    <s v="15244"/>
    <n v="14580"/>
    <m/>
    <n v="14580"/>
    <m/>
  </r>
  <r>
    <x v="1244"/>
    <x v="135"/>
    <x v="19"/>
    <s v="189"/>
    <n v="120070"/>
    <m/>
    <n v="120070"/>
    <m/>
  </r>
  <r>
    <x v="1244"/>
    <x v="136"/>
    <x v="19"/>
    <s v="190"/>
    <n v="260520"/>
    <m/>
    <n v="260520"/>
    <m/>
  </r>
  <r>
    <x v="1244"/>
    <x v="131"/>
    <x v="3"/>
    <s v="0134"/>
    <n v="25073"/>
    <m/>
    <n v="25073"/>
    <m/>
  </r>
  <r>
    <x v="1245"/>
    <x v="130"/>
    <x v="19"/>
    <s v="191"/>
    <n v="650781"/>
    <m/>
    <n v="650781"/>
    <m/>
  </r>
  <r>
    <x v="1245"/>
    <x v="134"/>
    <x v="3"/>
    <s v="0158"/>
    <n v="18909"/>
    <m/>
    <n v="18909"/>
    <m/>
  </r>
  <r>
    <x v="1245"/>
    <x v="133"/>
    <x v="33"/>
    <s v="1463"/>
    <n v="261774"/>
    <m/>
    <n v="261774"/>
    <m/>
  </r>
  <r>
    <x v="1245"/>
    <x v="126"/>
    <x v="14"/>
    <s v="1999"/>
    <n v="18100"/>
    <m/>
    <n v="18100"/>
    <m/>
  </r>
  <r>
    <x v="1245"/>
    <x v="134"/>
    <x v="4"/>
    <s v="5273"/>
    <n v="18620"/>
    <m/>
    <n v="18620"/>
    <m/>
  </r>
  <r>
    <x v="1246"/>
    <x v="132"/>
    <x v="21"/>
    <s v="55535"/>
    <n v="93974"/>
    <m/>
    <n v="93974"/>
    <m/>
  </r>
  <r>
    <x v="1246"/>
    <x v="107"/>
    <x v="23"/>
    <m/>
    <m/>
    <n v="1000000"/>
    <n v="-1000000"/>
    <s v="cash collect by farooq shah from al madina"/>
  </r>
  <r>
    <x v="1247"/>
    <x v="132"/>
    <x v="21"/>
    <s v="55546"/>
    <n v="844000"/>
    <m/>
    <n v="844000"/>
    <m/>
  </r>
  <r>
    <x v="1247"/>
    <x v="130"/>
    <x v="21"/>
    <s v="55547"/>
    <n v="698035"/>
    <m/>
    <n v="698035"/>
    <m/>
  </r>
  <r>
    <x v="1247"/>
    <x v="128"/>
    <x v="21"/>
    <s v="55548"/>
    <n v="2480"/>
    <m/>
    <n v="2480"/>
    <m/>
  </r>
  <r>
    <x v="1247"/>
    <x v="126"/>
    <x v="34"/>
    <s v="267"/>
    <n v="92489"/>
    <m/>
    <n v="92489"/>
    <m/>
  </r>
  <r>
    <x v="1243"/>
    <x v="132"/>
    <x v="21"/>
    <s v="55555"/>
    <n v="36271"/>
    <m/>
    <n v="36271"/>
    <m/>
  </r>
  <r>
    <x v="1248"/>
    <x v="134"/>
    <x v="4"/>
    <s v="5282"/>
    <n v="8020"/>
    <m/>
    <n v="8020"/>
    <m/>
  </r>
  <r>
    <x v="1248"/>
    <x v="130"/>
    <x v="19"/>
    <s v="192"/>
    <n v="513493"/>
    <m/>
    <n v="513493"/>
    <m/>
  </r>
  <r>
    <x v="1248"/>
    <x v="126"/>
    <x v="19"/>
    <s v="193"/>
    <n v="51131"/>
    <m/>
    <n v="51131"/>
    <m/>
  </r>
  <r>
    <x v="1249"/>
    <x v="126"/>
    <x v="3"/>
    <s v="271"/>
    <n v="3196"/>
    <m/>
    <n v="3196"/>
    <m/>
  </r>
  <r>
    <x v="1249"/>
    <x v="102"/>
    <x v="21"/>
    <s v="2674"/>
    <n v="544180"/>
    <m/>
    <n v="544180"/>
    <m/>
  </r>
  <r>
    <x v="1250"/>
    <x v="94"/>
    <x v="16"/>
    <m/>
    <m/>
    <n v="7360"/>
    <n v="-7360"/>
    <s v="Online to mungo (online by adeel) = 400,000"/>
  </r>
  <r>
    <x v="1250"/>
    <x v="95"/>
    <x v="16"/>
    <m/>
    <m/>
    <n v="13000"/>
    <n v="-13000"/>
    <m/>
  </r>
  <r>
    <x v="1250"/>
    <x v="98"/>
    <x v="16"/>
    <m/>
    <m/>
    <n v="5000"/>
    <n v="-5000"/>
    <m/>
  </r>
  <r>
    <x v="1250"/>
    <x v="128"/>
    <x v="16"/>
    <m/>
    <m/>
    <n v="23956"/>
    <n v="-23956"/>
    <m/>
  </r>
  <r>
    <x v="1250"/>
    <x v="102"/>
    <x v="16"/>
    <s v="4 lac"/>
    <m/>
    <n v="3412"/>
    <n v="-3412"/>
    <m/>
  </r>
  <r>
    <x v="1250"/>
    <x v="130"/>
    <x v="16"/>
    <m/>
    <m/>
    <n v="1604"/>
    <n v="-1604"/>
    <m/>
  </r>
  <r>
    <x v="1250"/>
    <x v="129"/>
    <x v="16"/>
    <m/>
    <m/>
    <n v="24817"/>
    <n v="-24817"/>
    <m/>
  </r>
  <r>
    <x v="1250"/>
    <x v="134"/>
    <x v="16"/>
    <m/>
    <m/>
    <n v="58770"/>
    <n v="-58770"/>
    <m/>
  </r>
  <r>
    <x v="1250"/>
    <x v="132"/>
    <x v="16"/>
    <m/>
    <m/>
    <n v="45496"/>
    <n v="-45496"/>
    <m/>
  </r>
  <r>
    <x v="1250"/>
    <x v="135"/>
    <x v="16"/>
    <m/>
    <m/>
    <n v="216585"/>
    <n v="-216585"/>
    <m/>
  </r>
  <r>
    <x v="1250"/>
    <x v="132"/>
    <x v="19"/>
    <m/>
    <m/>
    <n v="1147000"/>
    <n v="-1147000"/>
    <s v="sheet from al madina steel"/>
  </r>
  <r>
    <x v="1250"/>
    <x v="107"/>
    <x v="23"/>
    <s v="34"/>
    <n v="360485"/>
    <m/>
    <n v="360485"/>
    <m/>
  </r>
  <r>
    <x v="1250"/>
    <x v="133"/>
    <x v="33"/>
    <s v="1480"/>
    <n v="195070"/>
    <m/>
    <n v="195070"/>
    <m/>
  </r>
  <r>
    <x v="1250"/>
    <x v="123"/>
    <x v="4"/>
    <s v="5292"/>
    <n v="39000"/>
    <m/>
    <n v="39000"/>
    <m/>
  </r>
  <r>
    <x v="1250"/>
    <x v="128"/>
    <x v="4"/>
    <s v="5291"/>
    <n v="14000"/>
    <m/>
    <n v="14000"/>
    <m/>
  </r>
  <r>
    <x v="1251"/>
    <x v="126"/>
    <x v="34"/>
    <s v="266"/>
    <n v="82589"/>
    <m/>
    <n v="82589"/>
    <m/>
  </r>
  <r>
    <x v="1251"/>
    <x v="134"/>
    <x v="4"/>
    <s v="5298"/>
    <n v="10417"/>
    <m/>
    <n v="10417"/>
    <m/>
  </r>
  <r>
    <x v="1252"/>
    <x v="134"/>
    <x v="4"/>
    <s v="5301"/>
    <n v="49567"/>
    <m/>
    <n v="49567"/>
    <m/>
  </r>
  <r>
    <x v="1252"/>
    <x v="130"/>
    <x v="16"/>
    <s v="15283"/>
    <n v="18000"/>
    <m/>
    <n v="18000"/>
    <m/>
  </r>
  <r>
    <x v="1252"/>
    <x v="133"/>
    <x v="16"/>
    <s v="15285"/>
    <n v="44550"/>
    <m/>
    <n v="44550"/>
    <m/>
  </r>
  <r>
    <x v="1252"/>
    <x v="132"/>
    <x v="16"/>
    <s v="15286"/>
    <n v="264600"/>
    <m/>
    <n v="264600"/>
    <m/>
  </r>
  <r>
    <x v="1252"/>
    <x v="132"/>
    <x v="16"/>
    <s v="15288"/>
    <n v="5826"/>
    <m/>
    <n v="5826"/>
    <m/>
  </r>
  <r>
    <x v="1252"/>
    <x v="132"/>
    <x v="19"/>
    <s v="194"/>
    <n v="1294587"/>
    <m/>
    <n v="1294587"/>
    <m/>
  </r>
  <r>
    <x v="1252"/>
    <x v="126"/>
    <x v="14"/>
    <s v="2028"/>
    <n v="17000"/>
    <m/>
    <n v="17000"/>
    <m/>
  </r>
  <r>
    <x v="1252"/>
    <x v="130"/>
    <x v="21"/>
    <s v="55576"/>
    <n v="956275"/>
    <m/>
    <n v="956275"/>
    <m/>
  </r>
  <r>
    <x v="1252"/>
    <x v="130"/>
    <x v="21"/>
    <s v="55580"/>
    <n v="941875"/>
    <m/>
    <n v="941875"/>
    <m/>
  </r>
  <r>
    <x v="1253"/>
    <x v="107"/>
    <x v="23"/>
    <s v="36"/>
    <n v="882080"/>
    <m/>
    <n v="882080"/>
    <m/>
  </r>
  <r>
    <x v="1253"/>
    <x v="134"/>
    <x v="4"/>
    <s v="5306"/>
    <n v="77245"/>
    <m/>
    <n v="77245"/>
    <m/>
  </r>
  <r>
    <x v="1253"/>
    <x v="127"/>
    <x v="4"/>
    <s v="5305"/>
    <n v="18302"/>
    <m/>
    <n v="18302"/>
    <m/>
  </r>
  <r>
    <x v="1254"/>
    <x v="134"/>
    <x v="3"/>
    <s v="406"/>
    <n v="19037"/>
    <m/>
    <n v="19037"/>
    <m/>
  </r>
  <r>
    <x v="1255"/>
    <x v="130"/>
    <x v="19"/>
    <m/>
    <m/>
    <n v="600000"/>
    <n v="-600000"/>
    <s v="sheet from al madina steel"/>
  </r>
  <r>
    <x v="1255"/>
    <x v="135"/>
    <x v="16"/>
    <s v="15310"/>
    <n v="208230"/>
    <m/>
    <n v="208230"/>
    <m/>
  </r>
  <r>
    <x v="1255"/>
    <x v="132"/>
    <x v="16"/>
    <s v="15315"/>
    <n v="2340"/>
    <m/>
    <n v="2340"/>
    <m/>
  </r>
  <r>
    <x v="1255"/>
    <x v="104"/>
    <x v="16"/>
    <s v="15316"/>
    <n v="5650"/>
    <m/>
    <n v="5650"/>
    <m/>
  </r>
  <r>
    <x v="1255"/>
    <x v="130"/>
    <x v="21"/>
    <s v="55593"/>
    <n v="318500"/>
    <m/>
    <n v="318500"/>
    <m/>
  </r>
  <r>
    <x v="1255"/>
    <x v="128"/>
    <x v="21"/>
    <s v="55594"/>
    <n v="88000"/>
    <m/>
    <n v="88000"/>
    <m/>
  </r>
  <r>
    <x v="1256"/>
    <x v="126"/>
    <x v="3"/>
    <s v="447"/>
    <n v="5125"/>
    <m/>
    <n v="5125"/>
    <m/>
  </r>
  <r>
    <x v="1256"/>
    <x v="134"/>
    <x v="4"/>
    <s v="5313"/>
    <n v="40090"/>
    <m/>
    <n v="40090"/>
    <m/>
  </r>
  <r>
    <x v="1256"/>
    <x v="128"/>
    <x v="4"/>
    <s v="5314"/>
    <n v="10500"/>
    <m/>
    <n v="10500"/>
    <m/>
  </r>
  <r>
    <x v="1257"/>
    <x v="102"/>
    <x v="21"/>
    <m/>
    <m/>
    <n v="1000000"/>
    <n v="-1000000"/>
    <s v="From al madina"/>
  </r>
  <r>
    <x v="1257"/>
    <x v="130"/>
    <x v="21"/>
    <s v="55601"/>
    <n v="123955"/>
    <m/>
    <n v="123955"/>
    <m/>
  </r>
  <r>
    <x v="1257"/>
    <x v="134"/>
    <x v="21"/>
    <s v="55602"/>
    <n v="155480"/>
    <m/>
    <n v="155480"/>
    <m/>
  </r>
  <r>
    <x v="1257"/>
    <x v="134"/>
    <x v="4"/>
    <s v="5321"/>
    <n v="6935"/>
    <m/>
    <n v="6935"/>
    <m/>
  </r>
  <r>
    <x v="1257"/>
    <x v="134"/>
    <x v="4"/>
    <s v="5319"/>
    <n v="3990"/>
    <m/>
    <n v="3990"/>
    <m/>
  </r>
  <r>
    <x v="1258"/>
    <x v="130"/>
    <x v="21"/>
    <s v="55614"/>
    <n v="882480"/>
    <m/>
    <n v="882480"/>
    <m/>
  </r>
  <r>
    <x v="1258"/>
    <x v="132"/>
    <x v="21"/>
    <s v="55615"/>
    <n v="82637"/>
    <m/>
    <n v="82637"/>
    <m/>
  </r>
  <r>
    <x v="1258"/>
    <x v="133"/>
    <x v="21"/>
    <s v="55624"/>
    <n v="138240"/>
    <m/>
    <n v="138240"/>
    <m/>
  </r>
  <r>
    <x v="1258"/>
    <x v="107"/>
    <x v="23"/>
    <s v="36A"/>
    <n v="240205"/>
    <m/>
    <n v="240205"/>
    <m/>
  </r>
  <r>
    <x v="1259"/>
    <x v="129"/>
    <x v="19"/>
    <s v="195"/>
    <n v="398152"/>
    <m/>
    <n v="398152"/>
    <m/>
  </r>
  <r>
    <x v="1259"/>
    <x v="126"/>
    <x v="14"/>
    <s v="2038"/>
    <n v="32280"/>
    <m/>
    <n v="32280"/>
    <m/>
  </r>
  <r>
    <x v="1259"/>
    <x v="138"/>
    <x v="19"/>
    <s v="196"/>
    <n v="40000"/>
    <m/>
    <n v="40000"/>
    <m/>
  </r>
  <r>
    <x v="1259"/>
    <x v="126"/>
    <x v="19"/>
    <s v="197"/>
    <n v="129640"/>
    <m/>
    <n v="129640"/>
    <m/>
  </r>
  <r>
    <x v="1259"/>
    <x v="130"/>
    <x v="16"/>
    <s v="15346"/>
    <n v="54270"/>
    <m/>
    <n v="54270"/>
    <m/>
  </r>
  <r>
    <x v="1259"/>
    <x v="130"/>
    <x v="16"/>
    <s v="15347"/>
    <n v="1980"/>
    <m/>
    <n v="1980"/>
    <m/>
  </r>
  <r>
    <x v="1259"/>
    <x v="128"/>
    <x v="16"/>
    <s v="15348"/>
    <n v="999"/>
    <m/>
    <n v="999"/>
    <m/>
  </r>
  <r>
    <x v="1259"/>
    <x v="134"/>
    <x v="16"/>
    <s v="15360"/>
    <n v="32400"/>
    <m/>
    <n v="32400"/>
    <m/>
  </r>
  <r>
    <x v="1259"/>
    <x v="130"/>
    <x v="16"/>
    <s v="15363"/>
    <n v="6237"/>
    <m/>
    <n v="6237"/>
    <m/>
  </r>
  <r>
    <x v="1260"/>
    <x v="130"/>
    <x v="19"/>
    <s v="198"/>
    <n v="243283"/>
    <m/>
    <n v="243283"/>
    <m/>
  </r>
  <r>
    <x v="1260"/>
    <x v="134"/>
    <x v="4"/>
    <s v="5329"/>
    <n v="31061"/>
    <m/>
    <n v="31061"/>
    <m/>
  </r>
  <r>
    <x v="1260"/>
    <x v="128"/>
    <x v="4"/>
    <s v="5330"/>
    <n v="7000"/>
    <m/>
    <n v="7000"/>
    <m/>
  </r>
  <r>
    <x v="1261"/>
    <x v="129"/>
    <x v="16"/>
    <s v="15366"/>
    <n v="51300"/>
    <m/>
    <n v="51300"/>
    <m/>
  </r>
  <r>
    <x v="1261"/>
    <x v="95"/>
    <x v="19"/>
    <s v="199"/>
    <n v="10256"/>
    <m/>
    <n v="10256"/>
    <m/>
  </r>
  <r>
    <x v="1261"/>
    <x v="132"/>
    <x v="19"/>
    <s v="200"/>
    <n v="649354"/>
    <m/>
    <n v="649354"/>
    <m/>
  </r>
  <r>
    <x v="1261"/>
    <x v="123"/>
    <x v="19"/>
    <s v="201"/>
    <n v="19539"/>
    <m/>
    <n v="19539"/>
    <m/>
  </r>
  <r>
    <x v="1261"/>
    <x v="126"/>
    <x v="19"/>
    <s v="202"/>
    <n v="168385"/>
    <m/>
    <n v="168385"/>
    <m/>
  </r>
  <r>
    <x v="1261"/>
    <x v="132"/>
    <x v="19"/>
    <s v="203"/>
    <n v="170358"/>
    <m/>
    <n v="170358"/>
    <m/>
  </r>
  <r>
    <x v="1261"/>
    <x v="132"/>
    <x v="21"/>
    <s v="55639"/>
    <n v="192500"/>
    <m/>
    <n v="192500"/>
    <m/>
  </r>
  <r>
    <x v="1261"/>
    <x v="134"/>
    <x v="21"/>
    <s v="55640"/>
    <n v="86000"/>
    <m/>
    <n v="86000"/>
    <m/>
  </r>
  <r>
    <x v="1261"/>
    <x v="107"/>
    <x v="23"/>
    <s v="38A"/>
    <n v="240205"/>
    <m/>
    <n v="240205"/>
    <m/>
  </r>
  <r>
    <x v="1262"/>
    <x v="126"/>
    <x v="19"/>
    <m/>
    <m/>
    <n v="250000"/>
    <n v="-250000"/>
    <s v="Sheet to Noman engr (sheet from al madina) = 500,000"/>
  </r>
  <r>
    <x v="1262"/>
    <x v="129"/>
    <x v="19"/>
    <m/>
    <m/>
    <n v="250000"/>
    <n v="-250000"/>
    <m/>
  </r>
  <r>
    <x v="1262"/>
    <x v="90"/>
    <x v="16"/>
    <m/>
    <m/>
    <n v="16040"/>
    <n v="-16040"/>
    <s v="To Mungo (online by adeel) = 300,000"/>
  </r>
  <r>
    <x v="1262"/>
    <x v="102"/>
    <x v="16"/>
    <m/>
    <m/>
    <n v="8865"/>
    <n v="-8865"/>
    <m/>
  </r>
  <r>
    <x v="1262"/>
    <x v="104"/>
    <x v="16"/>
    <m/>
    <m/>
    <n v="5650"/>
    <n v="-5650"/>
    <m/>
  </r>
  <r>
    <x v="1262"/>
    <x v="124"/>
    <x v="16"/>
    <m/>
    <m/>
    <n v="54460"/>
    <n v="-54460"/>
    <m/>
  </r>
  <r>
    <x v="1262"/>
    <x v="128"/>
    <x v="16"/>
    <s v="3 lac"/>
    <m/>
    <n v="24884"/>
    <n v="-24884"/>
    <m/>
  </r>
  <r>
    <x v="1262"/>
    <x v="129"/>
    <x v="16"/>
    <m/>
    <m/>
    <n v="51300"/>
    <n v="-51300"/>
    <m/>
  </r>
  <r>
    <x v="1262"/>
    <x v="133"/>
    <x v="16"/>
    <m/>
    <m/>
    <n v="62465"/>
    <n v="-62465"/>
    <m/>
  </r>
  <r>
    <x v="1262"/>
    <x v="134"/>
    <x v="16"/>
    <m/>
    <m/>
    <n v="32400"/>
    <n v="-32400"/>
    <m/>
  </r>
  <r>
    <x v="1262"/>
    <x v="132"/>
    <x v="16"/>
    <m/>
    <m/>
    <n v="43936"/>
    <n v="-43936"/>
    <m/>
  </r>
  <r>
    <x v="1262"/>
    <x v="102"/>
    <x v="21"/>
    <m/>
    <m/>
    <n v="256037"/>
    <n v="-256037"/>
    <s v="Open cashed chq received from al madina steel (given to fakhri brothers) = 400,000"/>
  </r>
  <r>
    <x v="1262"/>
    <x v="108"/>
    <x v="21"/>
    <m/>
    <m/>
    <n v="31000"/>
    <n v="-31000"/>
    <m/>
  </r>
  <r>
    <x v="1262"/>
    <x v="115"/>
    <x v="21"/>
    <m/>
    <m/>
    <n v="33000"/>
    <n v="-33000"/>
    <m/>
  </r>
  <r>
    <x v="1262"/>
    <x v="109"/>
    <x v="21"/>
    <m/>
    <m/>
    <n v="27500"/>
    <n v="-27500"/>
    <m/>
  </r>
  <r>
    <x v="1262"/>
    <x v="125"/>
    <x v="21"/>
    <m/>
    <m/>
    <n v="38500"/>
    <n v="-38500"/>
    <m/>
  </r>
  <r>
    <x v="1262"/>
    <x v="129"/>
    <x v="21"/>
    <m/>
    <m/>
    <n v="12000"/>
    <n v="-12000"/>
    <m/>
  </r>
  <r>
    <x v="1262"/>
    <x v="105"/>
    <x v="21"/>
    <m/>
    <m/>
    <n v="1963"/>
    <n v="-1963"/>
    <m/>
  </r>
  <r>
    <x v="1262"/>
    <x v="105"/>
    <x v="21"/>
    <m/>
    <m/>
    <n v="167156"/>
    <n v="-167156"/>
    <s v="Open cashed chq received from al madina steel (given to fakhri brothers) = 680,000"/>
  </r>
  <r>
    <x v="1262"/>
    <x v="126"/>
    <x v="21"/>
    <m/>
    <m/>
    <n v="19000"/>
    <n v="-19000"/>
    <m/>
  </r>
  <r>
    <x v="1262"/>
    <x v="128"/>
    <x v="21"/>
    <m/>
    <m/>
    <n v="42703"/>
    <n v="-42703"/>
    <m/>
  </r>
  <r>
    <x v="1262"/>
    <x v="133"/>
    <x v="21"/>
    <m/>
    <m/>
    <n v="171005"/>
    <n v="-171005"/>
    <m/>
  </r>
  <r>
    <x v="1262"/>
    <x v="137"/>
    <x v="21"/>
    <m/>
    <m/>
    <n v="48550"/>
    <n v="-48550"/>
    <m/>
  </r>
  <r>
    <x v="1262"/>
    <x v="139"/>
    <x v="21"/>
    <m/>
    <m/>
    <n v="25000"/>
    <n v="-25000"/>
    <m/>
  </r>
  <r>
    <x v="1262"/>
    <x v="132"/>
    <x v="21"/>
    <m/>
    <m/>
    <n v="206586"/>
    <n v="-206586"/>
    <m/>
  </r>
  <r>
    <x v="1262"/>
    <x v="107"/>
    <x v="23"/>
    <m/>
    <m/>
    <n v="730000"/>
    <n v="-730000"/>
    <s v="Open cashed chq received from al madina steel (given to thumb intl)"/>
  </r>
  <r>
    <x v="1262"/>
    <x v="103"/>
    <x v="14"/>
    <m/>
    <m/>
    <n v="93755"/>
    <n v="-93755"/>
    <s v="Open cashed chq received from al madina steel (given to global) = 690,000"/>
  </r>
  <r>
    <x v="1262"/>
    <x v="124"/>
    <x v="14"/>
    <m/>
    <m/>
    <n v="45459"/>
    <n v="-45459"/>
    <m/>
  </r>
  <r>
    <x v="1262"/>
    <x v="105"/>
    <x v="14"/>
    <m/>
    <m/>
    <n v="306006"/>
    <n v="-306006"/>
    <m/>
  </r>
  <r>
    <x v="1262"/>
    <x v="107"/>
    <x v="14"/>
    <m/>
    <m/>
    <n v="32600"/>
    <n v="-32600"/>
    <m/>
  </r>
  <r>
    <x v="1262"/>
    <x v="98"/>
    <x v="14"/>
    <m/>
    <m/>
    <n v="33559"/>
    <n v="-33559"/>
    <m/>
  </r>
  <r>
    <x v="1262"/>
    <x v="112"/>
    <x v="14"/>
    <m/>
    <m/>
    <n v="43900"/>
    <n v="-43900"/>
    <m/>
  </r>
  <r>
    <x v="1262"/>
    <x v="126"/>
    <x v="14"/>
    <m/>
    <m/>
    <n v="105607"/>
    <n v="-105607"/>
    <m/>
  </r>
  <r>
    <x v="1262"/>
    <x v="91"/>
    <x v="14"/>
    <m/>
    <m/>
    <n v="29114"/>
    <n v="-29114"/>
    <m/>
  </r>
  <r>
    <x v="1262"/>
    <x v="107"/>
    <x v="23"/>
    <s v="40A"/>
    <n v="358785"/>
    <m/>
    <n v="358785"/>
    <m/>
  </r>
  <r>
    <x v="1262"/>
    <x v="130"/>
    <x v="15"/>
    <m/>
    <m/>
    <n v="250000"/>
    <n v="-250000"/>
    <s v="MCB chq 1973738927"/>
  </r>
  <r>
    <x v="1262"/>
    <x v="130"/>
    <x v="15"/>
    <s v="793"/>
    <n v="675914"/>
    <m/>
    <n v="675914"/>
    <m/>
  </r>
  <r>
    <x v="1262"/>
    <x v="130"/>
    <x v="33"/>
    <s v="1497"/>
    <n v="322825"/>
    <m/>
    <n v="322825"/>
    <m/>
  </r>
  <r>
    <x v="1262"/>
    <x v="130"/>
    <x v="33"/>
    <s v="1498"/>
    <n v="45600"/>
    <m/>
    <n v="45600"/>
    <m/>
  </r>
  <r>
    <x v="1262"/>
    <x v="128"/>
    <x v="4"/>
    <s v="5334"/>
    <n v="24417"/>
    <m/>
    <n v="24417"/>
    <m/>
  </r>
  <r>
    <x v="1263"/>
    <x v="134"/>
    <x v="4"/>
    <s v="5344"/>
    <n v="36000"/>
    <m/>
    <n v="36000"/>
    <m/>
  </r>
  <r>
    <x v="1262"/>
    <x v="134"/>
    <x v="4"/>
    <s v="5335"/>
    <n v="10500"/>
    <m/>
    <n v="10500"/>
    <m/>
  </r>
  <r>
    <x v="1264"/>
    <x v="128"/>
    <x v="4"/>
    <s v="4341"/>
    <n v="15438"/>
    <m/>
    <n v="15438"/>
    <m/>
  </r>
  <r>
    <x v="1264"/>
    <x v="126"/>
    <x v="9"/>
    <m/>
    <n v="67300"/>
    <m/>
    <n v="67300"/>
    <m/>
  </r>
  <r>
    <x v="1264"/>
    <x v="134"/>
    <x v="21"/>
    <s v="55662"/>
    <n v="42900"/>
    <m/>
    <n v="42900"/>
    <m/>
  </r>
  <r>
    <x v="1264"/>
    <x v="128"/>
    <x v="16"/>
    <s v="15407"/>
    <n v="17900"/>
    <m/>
    <n v="17900"/>
    <m/>
  </r>
  <r>
    <x v="1264"/>
    <x v="140"/>
    <x v="16"/>
    <s v="15411"/>
    <n v="121500"/>
    <m/>
    <n v="121500"/>
    <m/>
  </r>
  <r>
    <x v="1264"/>
    <x v="124"/>
    <x v="16"/>
    <s v="15413"/>
    <n v="54460"/>
    <m/>
    <n v="54460"/>
    <m/>
  </r>
  <r>
    <x v="1264"/>
    <x v="128"/>
    <x v="16"/>
    <s v="15414"/>
    <n v="3150"/>
    <m/>
    <n v="3150"/>
    <m/>
  </r>
  <r>
    <x v="1264"/>
    <x v="139"/>
    <x v="19"/>
    <s v="204"/>
    <n v="20550"/>
    <m/>
    <n v="20550"/>
    <m/>
  </r>
  <r>
    <x v="1264"/>
    <x v="130"/>
    <x v="19"/>
    <s v="205"/>
    <n v="12179"/>
    <m/>
    <n v="12179"/>
    <m/>
  </r>
  <r>
    <x v="1264"/>
    <x v="132"/>
    <x v="19"/>
    <s v="206"/>
    <n v="309747"/>
    <m/>
    <n v="309747"/>
    <m/>
  </r>
  <r>
    <x v="1265"/>
    <x v="129"/>
    <x v="19"/>
    <s v="207"/>
    <n v="273498"/>
    <m/>
    <n v="273498"/>
    <m/>
  </r>
  <r>
    <x v="1265"/>
    <x v="137"/>
    <x v="19"/>
    <s v="208"/>
    <n v="15601"/>
    <m/>
    <n v="15601"/>
    <m/>
  </r>
  <r>
    <x v="1265"/>
    <x v="126"/>
    <x v="21"/>
    <s v="55666"/>
    <n v="19000"/>
    <m/>
    <n v="19000"/>
    <m/>
  </r>
  <r>
    <x v="1265"/>
    <x v="94"/>
    <x v="9"/>
    <m/>
    <m/>
    <n v="15600"/>
    <n v="-15600"/>
    <s v="Online by adeel to Zafar grills  = 200,000"/>
  </r>
  <r>
    <x v="1265"/>
    <x v="113"/>
    <x v="9"/>
    <m/>
    <m/>
    <n v="4500"/>
    <n v="-4500"/>
    <m/>
  </r>
  <r>
    <x v="1265"/>
    <x v="108"/>
    <x v="9"/>
    <m/>
    <m/>
    <n v="86852"/>
    <n v="-86852"/>
    <m/>
  </r>
  <r>
    <x v="1265"/>
    <x v="115"/>
    <x v="9"/>
    <m/>
    <m/>
    <n v="33900"/>
    <n v="-33900"/>
    <m/>
  </r>
  <r>
    <x v="1265"/>
    <x v="98"/>
    <x v="9"/>
    <m/>
    <m/>
    <n v="29000"/>
    <n v="-29000"/>
    <m/>
  </r>
  <r>
    <x v="1265"/>
    <x v="122"/>
    <x v="9"/>
    <m/>
    <m/>
    <n v="30148"/>
    <n v="-30148"/>
    <m/>
  </r>
  <r>
    <x v="1265"/>
    <x v="133"/>
    <x v="21"/>
    <m/>
    <n v="515900"/>
    <m/>
    <n v="515900"/>
    <s v="GST invoice in the name of IK Associates"/>
  </r>
  <r>
    <x v="1266"/>
    <x v="128"/>
    <x v="16"/>
    <s v="15433"/>
    <n v="2835"/>
    <m/>
    <n v="2835"/>
    <m/>
  </r>
  <r>
    <x v="1267"/>
    <x v="133"/>
    <x v="21"/>
    <s v="55672"/>
    <n v="32765"/>
    <m/>
    <n v="32765"/>
    <m/>
  </r>
  <r>
    <x v="1267"/>
    <x v="134"/>
    <x v="21"/>
    <s v="55673"/>
    <n v="28995"/>
    <m/>
    <n v="28995"/>
    <m/>
  </r>
  <r>
    <x v="1267"/>
    <x v="128"/>
    <x v="13"/>
    <m/>
    <n v="1772879"/>
    <m/>
    <n v="1772879"/>
    <m/>
  </r>
  <r>
    <x v="1267"/>
    <x v="124"/>
    <x v="19"/>
    <s v="209"/>
    <n v="170080"/>
    <m/>
    <n v="170080"/>
    <m/>
  </r>
  <r>
    <x v="1267"/>
    <x v="126"/>
    <x v="19"/>
    <s v="210"/>
    <n v="14563"/>
    <m/>
    <n v="14563"/>
    <m/>
  </r>
  <r>
    <x v="1267"/>
    <x v="132"/>
    <x v="19"/>
    <s v="211"/>
    <n v="85207"/>
    <m/>
    <n v="85207"/>
    <m/>
  </r>
  <r>
    <x v="1268"/>
    <x v="102"/>
    <x v="4"/>
    <s v="5350"/>
    <n v="2100"/>
    <m/>
    <n v="2100"/>
    <m/>
  </r>
  <r>
    <x v="1268"/>
    <x v="134"/>
    <x v="21"/>
    <s v="55685"/>
    <n v="121000"/>
    <m/>
    <n v="121000"/>
    <m/>
  </r>
  <r>
    <x v="1268"/>
    <x v="139"/>
    <x v="21"/>
    <s v="55686"/>
    <n v="25000"/>
    <m/>
    <n v="25000"/>
    <m/>
  </r>
  <r>
    <x v="1268"/>
    <x v="130"/>
    <x v="33"/>
    <s v="1512"/>
    <n v="213200"/>
    <m/>
    <n v="213200"/>
    <m/>
  </r>
  <r>
    <x v="1268"/>
    <x v="132"/>
    <x v="16"/>
    <s v="15443"/>
    <n v="44550"/>
    <m/>
    <n v="44550"/>
    <m/>
  </r>
  <r>
    <x v="1268"/>
    <x v="102"/>
    <x v="16"/>
    <s v="15444"/>
    <n v="8865"/>
    <m/>
    <n v="8865"/>
    <m/>
  </r>
  <r>
    <x v="1269"/>
    <x v="132"/>
    <x v="16"/>
    <s v="15454"/>
    <n v="23425"/>
    <m/>
    <n v="23425"/>
    <m/>
  </r>
  <r>
    <x v="1269"/>
    <x v="132"/>
    <x v="19"/>
    <s v="212"/>
    <n v="205587"/>
    <m/>
    <n v="205587"/>
    <m/>
  </r>
  <r>
    <x v="1270"/>
    <x v="91"/>
    <x v="4"/>
    <m/>
    <m/>
    <n v="3390"/>
    <n v="-3390"/>
    <s v="Received Advance payment from IK HBL CHQ # 10001980 = 597,014"/>
  </r>
  <r>
    <x v="1270"/>
    <x v="102"/>
    <x v="4"/>
    <m/>
    <m/>
    <n v="31324"/>
    <n v="-31324"/>
    <m/>
  </r>
  <r>
    <x v="1270"/>
    <x v="122"/>
    <x v="4"/>
    <m/>
    <m/>
    <n v="8000"/>
    <n v="-8000"/>
    <m/>
  </r>
  <r>
    <x v="1270"/>
    <x v="123"/>
    <x v="4"/>
    <m/>
    <m/>
    <n v="351969"/>
    <n v="-351969"/>
    <m/>
  </r>
  <r>
    <x v="1270"/>
    <x v="125"/>
    <x v="4"/>
    <m/>
    <m/>
    <n v="14000"/>
    <n v="-14000"/>
    <m/>
  </r>
  <r>
    <x v="1270"/>
    <x v="128"/>
    <x v="4"/>
    <m/>
    <m/>
    <n v="31500"/>
    <n v="-31500"/>
    <m/>
  </r>
  <r>
    <x v="1270"/>
    <x v="134"/>
    <x v="4"/>
    <m/>
    <m/>
    <n v="131377"/>
    <n v="-131377"/>
    <m/>
  </r>
  <r>
    <x v="1270"/>
    <x v="127"/>
    <x v="4"/>
    <m/>
    <m/>
    <n v="25454"/>
    <n v="-25454"/>
    <m/>
  </r>
  <r>
    <x v="1270"/>
    <x v="126"/>
    <x v="19"/>
    <s v="213"/>
    <n v="67200"/>
    <m/>
    <n v="67200"/>
    <m/>
  </r>
  <r>
    <x v="1270"/>
    <x v="133"/>
    <x v="19"/>
    <s v="214"/>
    <n v="34130"/>
    <m/>
    <n v="34130"/>
    <m/>
  </r>
  <r>
    <x v="1271"/>
    <x v="132"/>
    <x v="21"/>
    <s v="55701"/>
    <n v="13500"/>
    <m/>
    <n v="13500"/>
    <m/>
  </r>
  <r>
    <x v="1271"/>
    <x v="139"/>
    <x v="19"/>
    <s v="215"/>
    <n v="24009"/>
    <m/>
    <n v="24009"/>
    <m/>
  </r>
  <r>
    <x v="1271"/>
    <x v="134"/>
    <x v="4"/>
    <s v="5356"/>
    <n v="16680"/>
    <m/>
    <n v="16680"/>
    <m/>
  </r>
  <r>
    <x v="1272"/>
    <x v="132"/>
    <x v="19"/>
    <s v="216"/>
    <n v="38015"/>
    <m/>
    <n v="38015"/>
    <m/>
  </r>
  <r>
    <x v="1273"/>
    <x v="137"/>
    <x v="35"/>
    <s v="180"/>
    <n v="100000"/>
    <m/>
    <n v="100000"/>
    <m/>
  </r>
  <r>
    <x v="1274"/>
    <x v="128"/>
    <x v="16"/>
    <s v="15483"/>
    <n v="3465"/>
    <m/>
    <n v="3465"/>
    <m/>
  </r>
  <r>
    <x v="1274"/>
    <x v="126"/>
    <x v="34"/>
    <s v="300"/>
    <n v="272441"/>
    <m/>
    <n v="272441"/>
    <m/>
  </r>
  <r>
    <x v="1274"/>
    <x v="134"/>
    <x v="4"/>
    <s v="5363"/>
    <n v="17598"/>
    <m/>
    <n v="17598"/>
    <m/>
  </r>
  <r>
    <x v="1275"/>
    <x v="134"/>
    <x v="21"/>
    <m/>
    <m/>
    <n v="400000"/>
    <n v="-400000"/>
    <s v="Online by adeel to HVAC business solution "/>
  </r>
  <r>
    <x v="1275"/>
    <x v="126"/>
    <x v="19"/>
    <s v="217"/>
    <n v="245494"/>
    <m/>
    <n v="245494"/>
    <m/>
  </r>
  <r>
    <x v="1275"/>
    <x v="102"/>
    <x v="19"/>
    <s v="218"/>
    <n v="175423"/>
    <m/>
    <n v="175423"/>
    <m/>
  </r>
  <r>
    <x v="1275"/>
    <x v="130"/>
    <x v="21"/>
    <s v="55718"/>
    <n v="208000"/>
    <m/>
    <n v="208000"/>
    <m/>
  </r>
  <r>
    <x v="1275"/>
    <x v="134"/>
    <x v="4"/>
    <s v="5365"/>
    <n v="31768"/>
    <m/>
    <n v="31768"/>
    <m/>
  </r>
  <r>
    <x v="1275"/>
    <x v="126"/>
    <x v="4"/>
    <s v="5371"/>
    <n v="13324"/>
    <m/>
    <n v="13324"/>
    <m/>
  </r>
  <r>
    <x v="1276"/>
    <x v="127"/>
    <x v="21"/>
    <s v="55721"/>
    <n v="15425"/>
    <m/>
    <n v="15425"/>
    <m/>
  </r>
  <r>
    <x v="1276"/>
    <x v="102"/>
    <x v="9"/>
    <s v="53"/>
    <n v="26664"/>
    <m/>
    <n v="26664"/>
    <m/>
  </r>
  <r>
    <x v="1277"/>
    <x v="132"/>
    <x v="16"/>
    <s v="15518"/>
    <n v="42930"/>
    <m/>
    <n v="42930"/>
    <m/>
  </r>
  <r>
    <x v="1277"/>
    <x v="128"/>
    <x v="16"/>
    <s v="15519"/>
    <n v="124830"/>
    <m/>
    <n v="124830"/>
    <m/>
  </r>
  <r>
    <x v="1278"/>
    <x v="132"/>
    <x v="16"/>
    <s v="15525"/>
    <n v="8310"/>
    <m/>
    <n v="8310"/>
    <m/>
  </r>
  <r>
    <x v="1278"/>
    <x v="132"/>
    <x v="19"/>
    <m/>
    <m/>
    <n v="1000000"/>
    <n v="-1000000"/>
    <s v="sheet from al madina steel"/>
  </r>
  <r>
    <x v="1278"/>
    <x v="132"/>
    <x v="16"/>
    <m/>
    <m/>
    <n v="200000"/>
    <n v="-200000"/>
    <s v="Online to M. Musaddiq care off Unique Enterprise by Al madina steel = 500,000"/>
  </r>
  <r>
    <x v="1278"/>
    <x v="135"/>
    <x v="16"/>
    <m/>
    <m/>
    <n v="200000"/>
    <n v="-200000"/>
    <m/>
  </r>
  <r>
    <x v="1278"/>
    <x v="140"/>
    <x v="16"/>
    <m/>
    <m/>
    <n v="100000"/>
    <n v="-100000"/>
    <m/>
  </r>
  <r>
    <x v="1278"/>
    <x v="132"/>
    <x v="19"/>
    <s v="219"/>
    <n v="40207"/>
    <m/>
    <n v="40207"/>
    <m/>
  </r>
  <r>
    <x v="1279"/>
    <x v="130"/>
    <x v="33"/>
    <m/>
    <m/>
    <n v="343156"/>
    <n v="-343156"/>
    <s v="Received advance 20% from IK in Gul Ahmed (rec Meezan chq # A-94402401 given to Delta industrial supplies care off Pioneer Steel)"/>
  </r>
  <r>
    <x v="1279"/>
    <x v="133"/>
    <x v="33"/>
    <m/>
    <m/>
    <n v="456844"/>
    <n v="-456844"/>
    <m/>
  </r>
  <r>
    <x v="1279"/>
    <x v="133"/>
    <x v="21"/>
    <m/>
    <m/>
    <n v="515900"/>
    <n v="-515900"/>
    <s v="Received advance 20% from IK in Gul Ahmed (rec Meezan chq # A-94402407 given to ST Brothers)"/>
  </r>
  <r>
    <x v="1279"/>
    <x v="132"/>
    <x v="21"/>
    <s v="55733"/>
    <n v="1134540"/>
    <m/>
    <n v="1134540"/>
    <m/>
  </r>
  <r>
    <x v="1280"/>
    <x v="107"/>
    <x v="23"/>
    <m/>
    <m/>
    <n v="400000"/>
    <n v="-400000"/>
    <s v="Online by adeel to S. Kamran Aziz care off thumb"/>
  </r>
  <r>
    <x v="1280"/>
    <x v="133"/>
    <x v="16"/>
    <s v="15537"/>
    <n v="21465"/>
    <m/>
    <n v="21465"/>
    <m/>
  </r>
  <r>
    <x v="1280"/>
    <x v="102"/>
    <x v="16"/>
    <s v="15536"/>
    <n v="66825"/>
    <m/>
    <n v="66825"/>
    <m/>
  </r>
  <r>
    <x v="1281"/>
    <x v="127"/>
    <x v="3"/>
    <s v="934"/>
    <n v="4435"/>
    <m/>
    <n v="4435"/>
    <m/>
  </r>
  <r>
    <x v="1281"/>
    <x v="132"/>
    <x v="21"/>
    <s v="55741"/>
    <n v="841440"/>
    <m/>
    <n v="841440"/>
    <m/>
  </r>
  <r>
    <x v="1281"/>
    <x v="132"/>
    <x v="21"/>
    <s v="55742"/>
    <n v="90000"/>
    <m/>
    <n v="90000"/>
    <m/>
  </r>
  <r>
    <x v="1281"/>
    <x v="140"/>
    <x v="4"/>
    <s v="21350"/>
    <n v="134500"/>
    <m/>
    <n v="134500"/>
    <m/>
  </r>
  <r>
    <x v="1281"/>
    <x v="132"/>
    <x v="4"/>
    <s v="5381"/>
    <n v="13167"/>
    <m/>
    <n v="13167"/>
    <m/>
  </r>
  <r>
    <x v="1281"/>
    <x v="132"/>
    <x v="14"/>
    <s v="2063"/>
    <n v="6500"/>
    <m/>
    <n v="6500"/>
    <m/>
  </r>
  <r>
    <x v="1282"/>
    <x v="134"/>
    <x v="21"/>
    <s v="55747"/>
    <n v="695900"/>
    <m/>
    <n v="695900"/>
    <m/>
  </r>
  <r>
    <x v="1282"/>
    <x v="132"/>
    <x v="19"/>
    <s v="220"/>
    <n v="78076"/>
    <m/>
    <n v="78076"/>
    <m/>
  </r>
  <r>
    <x v="1282"/>
    <x v="102"/>
    <x v="19"/>
    <s v="221"/>
    <n v="258516"/>
    <m/>
    <n v="258516"/>
    <m/>
  </r>
  <r>
    <x v="1282"/>
    <x v="141"/>
    <x v="19"/>
    <s v="222"/>
    <n v="7000"/>
    <m/>
    <n v="7000"/>
    <m/>
  </r>
  <r>
    <x v="1282"/>
    <x v="77"/>
    <x v="19"/>
    <s v="223"/>
    <n v="61570"/>
    <m/>
    <n v="61570"/>
    <m/>
  </r>
  <r>
    <x v="1282"/>
    <x v="129"/>
    <x v="19"/>
    <s v="224"/>
    <n v="389970"/>
    <m/>
    <n v="389970"/>
    <m/>
  </r>
  <r>
    <x v="1283"/>
    <x v="129"/>
    <x v="21"/>
    <s v="55750"/>
    <n v="771437"/>
    <m/>
    <n v="771437"/>
    <m/>
  </r>
  <r>
    <x v="1283"/>
    <x v="132"/>
    <x v="21"/>
    <s v="55751"/>
    <n v="15000"/>
    <m/>
    <n v="15000"/>
    <m/>
  </r>
  <r>
    <x v="1283"/>
    <x v="140"/>
    <x v="4"/>
    <s v="21357"/>
    <n v="18000"/>
    <m/>
    <n v="18000"/>
    <m/>
  </r>
  <r>
    <x v="1283"/>
    <x v="128"/>
    <x v="16"/>
    <s v="15566"/>
    <n v="6093"/>
    <m/>
    <n v="6093"/>
    <m/>
  </r>
  <r>
    <x v="1283"/>
    <x v="77"/>
    <x v="14"/>
    <s v="2067"/>
    <n v="1620580"/>
    <m/>
    <n v="1620580"/>
    <m/>
  </r>
  <r>
    <x v="1284"/>
    <x v="102"/>
    <x v="4"/>
    <s v="5390"/>
    <n v="2090"/>
    <m/>
    <n v="2090"/>
    <m/>
  </r>
  <r>
    <x v="1284"/>
    <x v="77"/>
    <x v="21"/>
    <s v="55776"/>
    <n v="14400"/>
    <m/>
    <n v="14400"/>
    <m/>
  </r>
  <r>
    <x v="1285"/>
    <x v="129"/>
    <x v="21"/>
    <s v="55780"/>
    <n v="812040"/>
    <m/>
    <n v="812040"/>
    <m/>
  </r>
  <r>
    <x v="1285"/>
    <x v="132"/>
    <x v="21"/>
    <m/>
    <m/>
    <n v="2500000"/>
    <n v="-2500000"/>
    <s v="Received advance from IK in DHL (rec Meezan chq # A-94402495 given to ST brothers care off fakhri brothers)"/>
  </r>
  <r>
    <x v="1285"/>
    <x v="128"/>
    <x v="4"/>
    <s v="5395"/>
    <n v="41600"/>
    <m/>
    <n v="41600"/>
    <m/>
  </r>
  <r>
    <x v="1286"/>
    <x v="126"/>
    <x v="19"/>
    <m/>
    <m/>
    <n v="400000"/>
    <n v="-400000"/>
    <s v="Sheet to Noman engr = 800,000 (sheet from Al madina)"/>
  </r>
  <r>
    <x v="1286"/>
    <x v="132"/>
    <x v="19"/>
    <m/>
    <m/>
    <n v="400000"/>
    <n v="-400000"/>
    <m/>
  </r>
  <r>
    <x v="1287"/>
    <x v="132"/>
    <x v="21"/>
    <s v="55788"/>
    <n v="421380"/>
    <m/>
    <n v="421380"/>
    <m/>
  </r>
  <r>
    <x v="1288"/>
    <x v="130"/>
    <x v="15"/>
    <m/>
    <m/>
    <n v="175914"/>
    <n v="-175914"/>
    <s v="adjust"/>
  </r>
  <r>
    <x v="1288"/>
    <x v="135"/>
    <x v="34"/>
    <s v="01"/>
    <n v="565740"/>
    <m/>
    <n v="565740"/>
    <m/>
  </r>
  <r>
    <x v="1288"/>
    <x v="135"/>
    <x v="34"/>
    <s v="02"/>
    <n v="557792"/>
    <m/>
    <n v="557792"/>
    <m/>
  </r>
  <r>
    <x v="1288"/>
    <x v="135"/>
    <x v="34"/>
    <s v="03"/>
    <n v="88000"/>
    <m/>
    <n v="88000"/>
    <m/>
  </r>
  <r>
    <x v="1288"/>
    <x v="135"/>
    <x v="34"/>
    <s v="04"/>
    <n v="62500"/>
    <m/>
    <n v="62500"/>
    <m/>
  </r>
  <r>
    <x v="1288"/>
    <x v="135"/>
    <x v="34"/>
    <s v="05"/>
    <n v="792789"/>
    <m/>
    <n v="792789"/>
    <m/>
  </r>
  <r>
    <x v="1288"/>
    <x v="135"/>
    <x v="34"/>
    <s v="06"/>
    <n v="26400"/>
    <m/>
    <n v="26400"/>
    <m/>
  </r>
  <r>
    <x v="1289"/>
    <x v="128"/>
    <x v="4"/>
    <s v="5410"/>
    <n v="28800"/>
    <m/>
    <n v="28800"/>
    <m/>
  </r>
  <r>
    <x v="1289"/>
    <x v="102"/>
    <x v="4"/>
    <s v="5417"/>
    <n v="2100"/>
    <m/>
    <n v="2100"/>
    <m/>
  </r>
  <r>
    <x v="1289"/>
    <x v="134"/>
    <x v="21"/>
    <s v="55794"/>
    <n v="7745"/>
    <m/>
    <n v="7745"/>
    <m/>
  </r>
  <r>
    <x v="1289"/>
    <x v="129"/>
    <x v="33"/>
    <s v="1533"/>
    <n v="70800"/>
    <m/>
    <n v="70800"/>
    <m/>
  </r>
  <r>
    <x v="1290"/>
    <x v="129"/>
    <x v="23"/>
    <s v="53"/>
    <n v="8000"/>
    <m/>
    <n v="8000"/>
    <m/>
  </r>
  <r>
    <x v="1290"/>
    <x v="128"/>
    <x v="23"/>
    <s v="54"/>
    <n v="480688"/>
    <m/>
    <n v="480688"/>
    <m/>
  </r>
  <r>
    <x v="1290"/>
    <x v="132"/>
    <x v="19"/>
    <s v="225"/>
    <n v="59228"/>
    <m/>
    <n v="59228"/>
    <m/>
  </r>
  <r>
    <x v="1290"/>
    <x v="130"/>
    <x v="19"/>
    <s v="226"/>
    <n v="8076"/>
    <m/>
    <n v="8076"/>
    <m/>
  </r>
  <r>
    <x v="1290"/>
    <x v="128"/>
    <x v="4"/>
    <s v="5414"/>
    <n v="17500"/>
    <m/>
    <n v="17500"/>
    <m/>
  </r>
  <r>
    <x v="1290"/>
    <x v="134"/>
    <x v="4"/>
    <s v="5414"/>
    <n v="14431"/>
    <m/>
    <n v="14431"/>
    <m/>
  </r>
  <r>
    <x v="1291"/>
    <x v="141"/>
    <x v="19"/>
    <s v="227"/>
    <n v="2340"/>
    <m/>
    <n v="2340"/>
    <m/>
  </r>
  <r>
    <x v="1291"/>
    <x v="102"/>
    <x v="19"/>
    <s v="228"/>
    <n v="229609"/>
    <m/>
    <n v="229609"/>
    <m/>
  </r>
  <r>
    <x v="1291"/>
    <x v="132"/>
    <x v="4"/>
    <s v="5419"/>
    <n v="38000"/>
    <m/>
    <n v="38000"/>
    <m/>
  </r>
  <r>
    <x v="1291"/>
    <x v="134"/>
    <x v="4"/>
    <s v="5422"/>
    <n v="3477"/>
    <m/>
    <n v="3477"/>
    <m/>
  </r>
  <r>
    <x v="1291"/>
    <x v="133"/>
    <x v="21"/>
    <s v="55812"/>
    <n v="400000"/>
    <m/>
    <n v="400000"/>
    <m/>
  </r>
  <r>
    <x v="1291"/>
    <x v="132"/>
    <x v="21"/>
    <s v="55813"/>
    <n v="57600"/>
    <m/>
    <n v="57600"/>
    <m/>
  </r>
  <r>
    <x v="1291"/>
    <x v="133"/>
    <x v="21"/>
    <s v="55814"/>
    <n v="45950"/>
    <m/>
    <n v="45950"/>
    <m/>
  </r>
  <r>
    <x v="1292"/>
    <x v="129"/>
    <x v="23"/>
    <s v="55"/>
    <n v="1600"/>
    <m/>
    <n v="1600"/>
    <m/>
  </r>
  <r>
    <x v="1292"/>
    <x v="129"/>
    <x v="19"/>
    <s v="229"/>
    <n v="364848"/>
    <m/>
    <n v="364848"/>
    <m/>
  </r>
  <r>
    <x v="1293"/>
    <x v="102"/>
    <x v="19"/>
    <m/>
    <m/>
    <n v="600000"/>
    <n v="-600000"/>
    <s v="Sheet given to Noman ducting by Adeel =amt = 1500,000/-"/>
  </r>
  <r>
    <x v="1293"/>
    <x v="129"/>
    <x v="19"/>
    <m/>
    <m/>
    <n v="600000"/>
    <n v="-600000"/>
    <m/>
  </r>
  <r>
    <x v="1293"/>
    <x v="132"/>
    <x v="19"/>
    <m/>
    <m/>
    <n v="300000"/>
    <n v="-300000"/>
    <m/>
  </r>
  <r>
    <x v="1293"/>
    <x v="137"/>
    <x v="21"/>
    <s v="55827"/>
    <n v="13300"/>
    <m/>
    <n v="13300"/>
    <m/>
  </r>
  <r>
    <x v="1294"/>
    <x v="135"/>
    <x v="34"/>
    <s v="07"/>
    <n v="635266"/>
    <m/>
    <n v="635266"/>
    <m/>
  </r>
  <r>
    <x v="1294"/>
    <x v="135"/>
    <x v="34"/>
    <s v="08"/>
    <n v="628192"/>
    <m/>
    <n v="628192"/>
    <m/>
  </r>
  <r>
    <x v="1295"/>
    <x v="128"/>
    <x v="23"/>
    <s v="57"/>
    <n v="361985"/>
    <m/>
    <n v="361985"/>
    <m/>
  </r>
  <r>
    <x v="1295"/>
    <x v="133"/>
    <x v="21"/>
    <s v="55839"/>
    <n v="7200"/>
    <m/>
    <n v="7200"/>
    <m/>
  </r>
  <r>
    <x v="1295"/>
    <x v="129"/>
    <x v="33"/>
    <s v="1544"/>
    <n v="56200"/>
    <m/>
    <n v="56200"/>
    <m/>
  </r>
  <r>
    <x v="1295"/>
    <x v="132"/>
    <x v="19"/>
    <s v="230"/>
    <n v="21342"/>
    <m/>
    <n v="21342"/>
    <m/>
  </r>
  <r>
    <x v="1296"/>
    <x v="129"/>
    <x v="19"/>
    <s v="231"/>
    <n v="139526"/>
    <m/>
    <n v="139526"/>
    <m/>
  </r>
  <r>
    <x v="1297"/>
    <x v="135"/>
    <x v="34"/>
    <s v="09"/>
    <n v="108049"/>
    <m/>
    <n v="108049"/>
    <m/>
  </r>
  <r>
    <x v="1298"/>
    <x v="128"/>
    <x v="23"/>
    <s v="58"/>
    <n v="98060"/>
    <m/>
    <n v="9806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41" firstHeaderRow="0" firstDataRow="1" firstDataCol="1" rowPageCount="3" colPageCount="1"/>
  <pivotFields count="8">
    <pivotField axis="axisPage" showAll="0">
      <items count="2443">
        <item x="249"/>
        <item m="1" x="2440"/>
        <item m="1" x="2395"/>
        <item m="1" x="2394"/>
        <item m="1" x="2408"/>
        <item m="1" x="2398"/>
        <item m="1" x="2360"/>
        <item m="1" x="2379"/>
        <item m="1" x="2386"/>
        <item m="1" x="2406"/>
        <item m="1" x="2385"/>
        <item m="1" x="2414"/>
        <item m="1" x="2422"/>
        <item m="1" x="2383"/>
        <item m="1" x="2429"/>
        <item m="1" x="2376"/>
        <item m="1" x="2434"/>
        <item m="1" x="2389"/>
        <item m="1" x="2349"/>
        <item m="1" x="2438"/>
        <item m="1" x="2441"/>
        <item m="1" x="2356"/>
        <item m="1" x="2397"/>
        <item m="1" x="2351"/>
        <item m="1" x="2352"/>
        <item m="1" x="2354"/>
        <item m="1" x="2368"/>
        <item m="1" x="2369"/>
        <item m="1" x="2415"/>
        <item m="1" x="2403"/>
        <item m="1" x="2404"/>
        <item m="1" x="2409"/>
        <item m="1" x="2420"/>
        <item m="1" x="2399"/>
        <item m="1" x="2361"/>
        <item m="1" x="2366"/>
        <item m="1" x="2373"/>
        <item m="1" x="2423"/>
        <item x="0"/>
        <item m="1" x="2410"/>
        <item m="1" x="2416"/>
        <item m="1" x="2374"/>
        <item x="1"/>
        <item m="1" x="2417"/>
        <item m="1" x="2436"/>
        <item x="2"/>
        <item x="3"/>
        <item m="1" x="2380"/>
        <item m="1" x="2431"/>
        <item m="1" x="2377"/>
        <item m="1" x="2427"/>
        <item m="1" x="2435"/>
        <item m="1" x="2439"/>
        <item x="4"/>
        <item m="1" x="2350"/>
        <item x="5"/>
        <item x="6"/>
        <item m="1" x="239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02"/>
        <item x="157"/>
        <item x="158"/>
        <item x="159"/>
        <item x="160"/>
        <item x="161"/>
        <item x="162"/>
        <item x="163"/>
        <item x="164"/>
        <item x="165"/>
        <item x="166"/>
        <item x="167"/>
        <item x="168"/>
        <item x="169"/>
        <item m="1" x="238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3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8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90"/>
        <item x="276"/>
        <item x="277"/>
        <item x="278"/>
        <item x="275"/>
        <item m="1" x="2387"/>
        <item x="279"/>
        <item x="280"/>
        <item x="281"/>
        <item x="282"/>
        <item x="283"/>
        <item x="284"/>
        <item x="285"/>
        <item x="286"/>
        <item x="287"/>
        <item x="288"/>
        <item x="289"/>
        <item x="290"/>
        <item x="291"/>
        <item x="292"/>
        <item x="293"/>
        <item x="294"/>
        <item x="295"/>
        <item x="296"/>
        <item m="1" x="2391"/>
        <item x="297"/>
        <item x="298"/>
        <item x="299"/>
        <item m="1" x="2393"/>
        <item x="300"/>
        <item x="302"/>
        <item x="303"/>
        <item x="301"/>
        <item x="304"/>
        <item x="305"/>
        <item x="306"/>
        <item x="307"/>
        <item x="308"/>
        <item x="309"/>
        <item x="310"/>
        <item x="311"/>
        <item x="312"/>
        <item m="1" x="2357"/>
        <item x="313"/>
        <item m="1" x="2359"/>
        <item x="314"/>
        <item x="315"/>
        <item x="316"/>
        <item x="317"/>
        <item x="318"/>
        <item x="319"/>
        <item x="320"/>
        <item x="321"/>
        <item m="1" x="2405"/>
        <item x="323"/>
        <item x="324"/>
        <item x="325"/>
        <item x="326"/>
        <item x="322"/>
        <item x="327"/>
        <item x="328"/>
        <item x="329"/>
        <item x="330"/>
        <item x="331"/>
        <item m="1" x="2396"/>
        <item x="332"/>
        <item m="1" x="2358"/>
        <item x="333"/>
        <item x="334"/>
        <item x="335"/>
        <item x="336"/>
        <item x="337"/>
        <item x="338"/>
        <item x="344"/>
        <item m="1" x="236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55"/>
        <item x="375"/>
        <item x="376"/>
        <item x="373"/>
        <item x="377"/>
        <item x="378"/>
        <item x="379"/>
        <item x="380"/>
        <item m="1" x="2400"/>
        <item x="381"/>
        <item x="382"/>
        <item x="383"/>
        <item x="384"/>
        <item x="385"/>
        <item x="386"/>
        <item x="387"/>
        <item x="388"/>
        <item x="389"/>
        <item x="390"/>
        <item x="391"/>
        <item x="392"/>
        <item x="393"/>
        <item x="394"/>
        <item x="395"/>
        <item x="396"/>
        <item x="397"/>
        <item x="399"/>
        <item x="400"/>
        <item x="401"/>
        <item x="398"/>
        <item x="402"/>
        <item m="1" x="2401"/>
        <item x="403"/>
        <item x="404"/>
        <item x="405"/>
        <item x="406"/>
        <item x="407"/>
        <item x="408"/>
        <item x="409"/>
        <item m="1" x="2367"/>
        <item x="410"/>
        <item x="411"/>
        <item x="421"/>
        <item x="412"/>
        <item x="413"/>
        <item x="414"/>
        <item x="415"/>
        <item x="416"/>
        <item x="417"/>
        <item m="1" x="2421"/>
        <item x="418"/>
        <item x="419"/>
        <item x="420"/>
        <item x="423"/>
        <item x="443"/>
        <item x="424"/>
        <item x="422"/>
        <item x="425"/>
        <item x="426"/>
        <item x="427"/>
        <item x="428"/>
        <item x="429"/>
        <item x="430"/>
        <item x="431"/>
        <item x="432"/>
        <item m="1" x="2413"/>
        <item x="433"/>
        <item x="434"/>
        <item x="435"/>
        <item x="436"/>
        <item x="438"/>
        <item x="437"/>
        <item x="439"/>
        <item x="440"/>
        <item x="442"/>
        <item x="441"/>
        <item x="445"/>
        <item x="446"/>
        <item x="447"/>
        <item x="444"/>
        <item x="448"/>
        <item x="449"/>
        <item x="450"/>
        <item x="451"/>
        <item x="452"/>
        <item x="453"/>
        <item x="454"/>
        <item x="455"/>
        <item x="456"/>
        <item x="457"/>
        <item m="1" x="2375"/>
        <item x="458"/>
        <item x="459"/>
        <item m="1" x="2424"/>
        <item x="460"/>
        <item x="461"/>
        <item x="462"/>
        <item x="463"/>
        <item m="1" x="2433"/>
        <item x="464"/>
        <item x="465"/>
        <item x="466"/>
        <item x="467"/>
        <item x="468"/>
        <item x="469"/>
        <item x="470"/>
        <item m="1" x="2412"/>
        <item x="471"/>
        <item x="472"/>
        <item x="473"/>
        <item x="474"/>
        <item x="475"/>
        <item x="476"/>
        <item x="477"/>
        <item x="478"/>
        <item x="479"/>
        <item x="480"/>
        <item x="481"/>
        <item x="482"/>
        <item x="483"/>
        <item x="484"/>
        <item m="1" x="2388"/>
        <item x="490"/>
        <item x="485"/>
        <item x="486"/>
        <item x="487"/>
        <item x="488"/>
        <item x="489"/>
        <item x="491"/>
        <item x="492"/>
        <item m="1" x="2381"/>
        <item m="1" x="2425"/>
        <item x="503"/>
        <item m="1" x="2428"/>
        <item x="493"/>
        <item x="494"/>
        <item x="504"/>
        <item x="495"/>
        <item x="496"/>
        <item x="497"/>
        <item x="498"/>
        <item x="499"/>
        <item x="500"/>
        <item x="501"/>
        <item x="502"/>
        <item x="505"/>
        <item x="506"/>
        <item x="507"/>
        <item x="508"/>
        <item m="1" x="237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47"/>
        <item x="564"/>
        <item x="565"/>
        <item x="566"/>
        <item x="567"/>
        <item x="568"/>
        <item x="569"/>
        <item x="570"/>
        <item x="571"/>
        <item x="572"/>
        <item x="573"/>
        <item x="574"/>
        <item m="1" x="235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6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64"/>
        <item x="698"/>
        <item x="708"/>
        <item x="709"/>
        <item x="710"/>
        <item x="699"/>
        <item x="700"/>
        <item x="701"/>
        <item x="702"/>
        <item x="703"/>
        <item x="704"/>
        <item x="705"/>
        <item x="706"/>
        <item x="707"/>
        <item x="711"/>
        <item x="726"/>
        <item x="727"/>
        <item x="734"/>
        <item x="712"/>
        <item x="728"/>
        <item x="729"/>
        <item m="1" x="241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70"/>
        <item x="753"/>
        <item m="1" x="2372"/>
        <item x="740"/>
        <item x="754"/>
        <item x="741"/>
        <item x="742"/>
        <item x="743"/>
        <item x="744"/>
        <item x="745"/>
        <item x="746"/>
        <item x="747"/>
        <item x="755"/>
        <item x="748"/>
        <item x="757"/>
        <item x="758"/>
        <item x="769"/>
        <item x="759"/>
        <item m="1" x="2419"/>
        <item x="760"/>
        <item x="761"/>
        <item x="770"/>
        <item m="1" x="2426"/>
        <item x="762"/>
        <item x="771"/>
        <item x="763"/>
        <item x="764"/>
        <item x="765"/>
        <item x="766"/>
        <item x="772"/>
        <item x="773"/>
        <item x="767"/>
        <item x="768"/>
        <item x="774"/>
        <item x="775"/>
        <item x="790"/>
        <item x="776"/>
        <item x="791"/>
        <item x="777"/>
        <item x="778"/>
        <item x="792"/>
        <item x="779"/>
        <item x="780"/>
        <item x="781"/>
        <item x="782"/>
        <item x="793"/>
        <item x="783"/>
        <item x="794"/>
        <item x="795"/>
        <item x="23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3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07"/>
        <item x="944"/>
        <item m="1" x="237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3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8"/>
        <item x="1583"/>
        <item x="1577"/>
        <item x="1578"/>
        <item x="1576"/>
        <item x="1579"/>
        <item x="1580"/>
        <item x="1586"/>
        <item x="1587"/>
        <item x="1581"/>
        <item x="1582"/>
        <item x="1588"/>
        <item x="1589"/>
        <item x="1590"/>
        <item x="1602"/>
        <item x="1612"/>
        <item m="1" x="236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4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t="default"/>
      </items>
    </pivotField>
    <pivotField axis="axisRow" showAll="0">
      <items count="271">
        <item sd="0" x="118"/>
        <item sd="0" x="110"/>
        <item sd="0" x="124"/>
        <item sd="0" x="127"/>
        <item sd="0" x="126"/>
        <item sd="0" x="122"/>
        <item sd="0" x="120"/>
        <item sd="0" m="1" x="133"/>
        <item sd="0" x="104"/>
        <item sd="0" x="115"/>
        <item sd="0" x="114"/>
        <item sd="0" x="116"/>
        <item sd="0" x="113"/>
        <item sd="0" m="1" x="141"/>
        <item sd="0" x="112"/>
        <item sd="0" x="106"/>
        <item sd="0" m="1" x="138"/>
        <item sd="0" x="105"/>
        <item sd="0" x="103"/>
        <item sd="0" x="109"/>
        <item sd="0" x="107"/>
        <item sd="0" x="99"/>
        <item sd="0" x="102"/>
        <item sd="0" x="100"/>
        <item sd="0" x="98"/>
        <item sd="0" x="95"/>
        <item sd="0" x="97"/>
        <item sd="0" m="1" x="146"/>
        <item sd="0" x="94"/>
        <item sd="0" x="92"/>
        <item sd="0" x="91"/>
        <item sd="0" x="90"/>
        <item sd="0" x="52"/>
        <item sd="0" x="89"/>
        <item sd="0" x="87"/>
        <item sd="0" x="88"/>
        <item sd="0" x="85"/>
        <item sd="0" x="72"/>
        <item sd="0" x="79"/>
        <item sd="0" x="84"/>
        <item sd="0" x="83"/>
        <item sd="0" m="1" x="145"/>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68"/>
        <item sd="0" x="49"/>
        <item sd="0" x="24"/>
        <item sd="0" x="33"/>
        <item sd="0" x="23"/>
        <item sd="0" x="22"/>
        <item sd="0" x="34"/>
        <item n="JPMC (Main Project)" sd="0" x="11"/>
        <item sd="0" x="18"/>
        <item sd="0" x="48"/>
        <item sd="0" x="46"/>
        <item sd="0" x="45"/>
        <item sd="0" x="37"/>
        <item sd="0" x="47"/>
        <item sd="0" m="1" x="183"/>
        <item sd="0" x="44"/>
        <item sd="0" m="1" x="197"/>
        <item sd="0" x="42"/>
        <item sd="0" x="40"/>
        <item sd="0" x="15"/>
        <item sd="0" x="27"/>
        <item sd="0" x="30"/>
        <item sd="0" x="25"/>
        <item sd="0" x="29"/>
        <item sd="0" x="8"/>
        <item sd="0" x="9"/>
        <item sd="0" m="1" x="192"/>
        <item sd="0" m="1" x="162"/>
        <item sd="0" m="1" x="213"/>
        <item sd="0" m="1" x="157"/>
        <item sd="0" m="1" x="169"/>
        <item sd="0" m="1" x="198"/>
        <item sd="0" x="13"/>
        <item sd="0" m="1" x="267"/>
        <item sd="0" m="1" x="247"/>
        <item sd="0" m="1" x="239"/>
        <item sd="0" m="1" x="177"/>
        <item sd="0" m="1" x="174"/>
        <item sd="0" m="1" x="263"/>
        <item sd="0" m="1" x="241"/>
        <item sd="0" m="1" x="250"/>
        <item sd="0" m="1" x="235"/>
        <item sd="0" m="1" x="225"/>
        <item sd="0" m="1" x="160"/>
        <item sd="0" m="1" x="188"/>
        <item sd="0" x="17"/>
        <item sd="0" m="1" x="194"/>
        <item sd="0" m="1" x="208"/>
        <item sd="0" m="1" x="161"/>
        <item sd="0" x="14"/>
        <item sd="0" m="1" x="257"/>
        <item sd="0" x="86"/>
        <item sd="0" m="1" x="203"/>
        <item sd="0" m="1" x="260"/>
        <item sd="0" m="1" x="196"/>
        <item sd="0" m="1" x="217"/>
        <item sd="0" m="1" x="215"/>
        <item sd="0" m="1" x="168"/>
        <item sd="0" m="1" x="206"/>
        <item sd="0" m="1" x="172"/>
        <item sd="0" m="1" x="212"/>
        <item sd="0" m="1" x="249"/>
        <item sd="0" m="1" x="207"/>
        <item sd="0" m="1" x="220"/>
        <item sd="0" x="10"/>
        <item sd="0" m="1" x="223"/>
        <item sd="0" x="1"/>
        <item sd="0" m="1" x="170"/>
        <item sd="0" m="1" x="224"/>
        <item sd="0" m="1" x="193"/>
        <item sd="0" m="1" x="251"/>
        <item sd="0" m="1" x="254"/>
        <item sd="0" m="1" x="227"/>
        <item sd="0" m="1" x="155"/>
        <item sd="0" m="1" x="176"/>
        <item sd="0" m="1" x="218"/>
        <item sd="0" m="1" x="211"/>
        <item sd="0" m="1" x="165"/>
        <item sd="0" m="1" x="159"/>
        <item sd="0" m="1" x="245"/>
        <item sd="0" x="3"/>
        <item sd="0" m="1" x="184"/>
        <item sd="0" x="7"/>
        <item sd="0" m="1" x="199"/>
        <item sd="0" x="2"/>
        <item sd="0" m="1" x="248"/>
        <item sd="0" m="1" x="205"/>
        <item sd="0" x="12"/>
        <item sd="0" m="1" x="187"/>
        <item sd="0" x="4"/>
        <item sd="0" m="1" x="266"/>
        <item sd="0" m="1" x="173"/>
        <item sd="0" m="1" x="181"/>
        <item sd="0" m="1" x="233"/>
        <item sd="0" x="117"/>
        <item sd="0" m="1" x="244"/>
        <item sd="0" m="1" x="164"/>
        <item sd="0" m="1" x="258"/>
        <item sd="0" m="1" x="175"/>
        <item sd="0" m="1" x="180"/>
        <item sd="0" x="6"/>
        <item sd="0" m="1" x="236"/>
        <item sd="0" m="1" x="240"/>
        <item sd="0" m="1" x="255"/>
        <item sd="0" m="1" x="261"/>
        <item sd="0" m="1" x="256"/>
        <item sd="0" x="16"/>
        <item sd="0" m="1" x="154"/>
        <item sd="0" m="1" x="229"/>
        <item sd="0" m="1" x="222"/>
        <item sd="0" m="1" x="238"/>
        <item sd="0" m="1" x="200"/>
        <item m="1" x="214"/>
        <item sd="0" m="1" x="178"/>
        <item sd="0" m="1" x="242"/>
        <item sd="0" m="1" x="201"/>
        <item sd="0" m="1" x="228"/>
        <item sd="0" m="1" x="253"/>
        <item sd="0" x="28"/>
        <item sd="0" m="1" x="216"/>
        <item sd="0" m="1" x="243"/>
        <item sd="0" m="1" x="269"/>
        <item sd="0" m="1" x="191"/>
        <item m="1" x="231"/>
        <item sd="0" m="1" x="230"/>
        <item sd="0" m="1" x="264"/>
        <item sd="0" m="1" x="186"/>
        <item m="1" x="252"/>
        <item sd="0" m="1" x="163"/>
        <item sd="0" m="1" x="209"/>
        <item sd="0" x="41"/>
        <item sd="0" m="1" x="219"/>
        <item sd="0" x="20"/>
        <item sd="0" x="36"/>
        <item sd="0" x="32"/>
        <item sd="0" x="31"/>
        <item sd="0" m="1" x="246"/>
        <item m="1" x="179"/>
        <item sd="0" x="51"/>
        <item sd="0" m="1" x="237"/>
        <item sd="0" m="1" x="202"/>
        <item sd="0" m="1" x="195"/>
        <item sd="0" m="1" x="167"/>
        <item sd="0" x="0"/>
        <item sd="0" x="26"/>
        <item sd="0" x="19"/>
        <item sd="0" m="1" x="189"/>
        <item sd="0" x="21"/>
        <item sd="0" m="1" x="259"/>
        <item sd="0" x="63"/>
        <item sd="0" x="64"/>
        <item sd="0" m="1" x="135"/>
        <item m="1" x="204"/>
        <item sd="0" x="70"/>
        <item m="1" x="234"/>
        <item m="1" x="166"/>
        <item m="1" x="171"/>
        <item sd="0" m="1" x="156"/>
        <item sd="0" m="1" x="226"/>
        <item sd="0" m="1" x="158"/>
        <item sd="0" m="1" x="153"/>
        <item m="1" x="221"/>
        <item sd="0" m="1" x="262"/>
        <item sd="0" x="82"/>
        <item sd="0" m="1" x="265"/>
        <item sd="0" m="1" x="210"/>
        <item sd="0" m="1" x="182"/>
        <item sd="0" x="123"/>
        <item sd="0" m="1" x="185"/>
        <item sd="0" m="1" x="232"/>
        <item sd="0" m="1" x="190"/>
        <item sd="0" m="1" x="148"/>
        <item sd="0" x="93"/>
        <item sd="0" m="1" x="151"/>
        <item sd="0" m="1" x="150"/>
        <item sd="0" m="1" x="149"/>
        <item m="1" x="152"/>
        <item sd="0" m="1" x="143"/>
        <item sd="0" x="96"/>
        <item m="1" x="147"/>
        <item m="1" x="137"/>
        <item sd="0" m="1" x="144"/>
        <item sd="0" x="101"/>
        <item sd="0" m="1" x="142"/>
        <item sd="0" x="108"/>
        <item sd="0" x="111"/>
        <item sd="0" x="119"/>
        <item m="1" x="140"/>
        <item sd="0" x="121"/>
        <item sd="0" x="125"/>
        <item m="1" x="139"/>
        <item sd="0" m="1" x="136"/>
        <item m="1" x="134"/>
        <item sd="0" x="128"/>
        <item sd="0" x="129"/>
        <item m="1" x="132"/>
        <item x="130"/>
        <item x="131"/>
        <item t="default"/>
      </items>
    </pivotField>
    <pivotField axis="axisRow" showAll="0">
      <items count="1163">
        <item sd="0" x="60"/>
        <item sd="0" x="149"/>
        <item sd="0" m="1" x="1006"/>
        <item sd="0" m="1" x="1103"/>
        <item sd="0" m="1" x="969"/>
        <item sd="0" x="18"/>
        <item sd="0" x="288"/>
        <item sd="0" m="1" x="1144"/>
        <item sd="0" x="146"/>
        <item sd="0" x="179"/>
        <item sd="0" m="1" x="1141"/>
        <item sd="0" x="623"/>
        <item sd="0" x="100"/>
        <item sd="0" m="1" x="954"/>
        <item sd="0" m="1" x="1107"/>
        <item sd="0" x="137"/>
        <item sd="0" m="1" x="1089"/>
        <item sd="0" x="231"/>
        <item sd="0" m="1" x="925"/>
        <item sd="0" m="1" x="1094"/>
        <item sd="0" x="363"/>
        <item sd="0" x="375"/>
        <item sd="0" m="1" x="983"/>
        <item sd="0" x="208"/>
        <item sd="0" x="159"/>
        <item sd="0" x="258"/>
        <item sd="0" x="282"/>
        <item sd="0" x="144"/>
        <item sd="0" x="191"/>
        <item sd="0" x="217"/>
        <item sd="0" x="322"/>
        <item sd="0" x="256"/>
        <item sd="0" x="189"/>
        <item sd="0" m="1" x="1044"/>
        <item sd="0" x="325"/>
        <item sd="0" m="1" x="1145"/>
        <item sd="0" m="1" x="1042"/>
        <item sd="0" x="630"/>
        <item sd="0" x="223"/>
        <item sd="0" m="1" x="937"/>
        <item sd="0" x="239"/>
        <item sd="0" x="135"/>
        <item sd="0" x="140"/>
        <item sd="0" m="1" x="1118"/>
        <item sd="0" m="1" x="1048"/>
        <item sd="0" x="219"/>
        <item sd="0" x="562"/>
        <item sd="0" x="93"/>
        <item sd="0" m="1" x="1115"/>
        <item sd="0" x="222"/>
        <item sd="0" m="1" x="950"/>
        <item sd="0" x="337"/>
        <item sd="0" x="207"/>
        <item sd="0" x="184"/>
        <item sd="0" x="152"/>
        <item sd="0" m="1" x="1128"/>
        <item sd="0" x="40"/>
        <item sd="0" x="281"/>
        <item sd="0" x="170"/>
        <item sd="0" x="317"/>
        <item sd="0" x="358"/>
        <item sd="0" x="214"/>
        <item sd="0" x="370"/>
        <item sd="0" x="279"/>
        <item sd="0" x="156"/>
        <item sd="0" x="700"/>
        <item sd="0" x="253"/>
        <item sd="0" m="1" x="1104"/>
        <item sd="0" m="1" x="916"/>
        <item sd="0" x="365"/>
        <item sd="0" m="1" x="968"/>
        <item sd="0" m="1" x="933"/>
        <item sd="0" x="259"/>
        <item sd="0" x="252"/>
        <item sd="0" m="1" x="1047"/>
        <item sd="0" x="12"/>
        <item sd="0" x="352"/>
        <item sd="0" x="218"/>
        <item sd="0" x="224"/>
        <item sd="0" x="63"/>
        <item sd="0" x="8"/>
        <item sd="0" x="102"/>
        <item sd="0" m="1" x="955"/>
        <item sd="0" m="1" x="1147"/>
        <item sd="0" x="319"/>
        <item sd="0" m="1" x="960"/>
        <item sd="0" m="1" x="1158"/>
        <item sd="0" x="386"/>
        <item sd="0" x="31"/>
        <item sd="0" x="55"/>
        <item sd="0" x="227"/>
        <item sd="0" x="356"/>
        <item sd="0" x="161"/>
        <item sd="0" x="153"/>
        <item sd="0" x="861"/>
        <item sd="0" x="133"/>
        <item sd="0" m="1" x="941"/>
        <item sd="0" m="1" x="934"/>
        <item sd="0" m="1" x="1133"/>
        <item sd="0" x="46"/>
        <item sd="0" x="374"/>
        <item sd="0" m="1" x="943"/>
        <item sd="0" x="270"/>
        <item sd="0" m="1" x="1023"/>
        <item sd="0" m="1" x="988"/>
        <item sd="0" m="1" x="1024"/>
        <item sd="0" m="1" x="1004"/>
        <item sd="0" m="1" x="1114"/>
        <item sd="0" m="1" x="1057"/>
        <item sd="0" m="1" x="1020"/>
        <item sd="0" x="366"/>
        <item sd="0" x="318"/>
        <item sd="0" m="1" x="982"/>
        <item sd="0" x="273"/>
        <item sd="0" m="1" x="1079"/>
        <item sd="0" x="201"/>
        <item sd="0" m="1" x="1008"/>
        <item sd="0" x="160"/>
        <item sd="0" m="1" x="1111"/>
        <item sd="0" m="1" x="1071"/>
        <item sd="0" m="1" x="967"/>
        <item sd="0" x="277"/>
        <item sd="0" m="1" x="1065"/>
        <item sd="0" x="225"/>
        <item sd="0" m="1" x="939"/>
        <item sd="0" m="1" x="942"/>
        <item sd="0" m="1" x="953"/>
        <item sd="0" x="292"/>
        <item sd="0" x="15"/>
        <item sd="0" m="1" x="980"/>
        <item sd="0" m="1" x="994"/>
        <item sd="0" x="0"/>
        <item sd="0" x="232"/>
        <item sd="0" x="213"/>
        <item sd="0" m="1" x="1113"/>
        <item sd="0" x="316"/>
        <item sd="0" m="1" x="924"/>
        <item sd="0" x="291"/>
        <item sd="0" x="333"/>
        <item sd="0" x="339"/>
        <item sd="0" x="275"/>
        <item sd="0" m="1" x="956"/>
        <item sd="0" x="174"/>
        <item sd="0" x="171"/>
        <item sd="0" x="233"/>
        <item sd="0" x="78"/>
        <item sd="0" m="1" x="1014"/>
        <item sd="0" x="236"/>
        <item sd="0" x="58"/>
        <item sd="0" x="240"/>
        <item sd="0" m="1" x="949"/>
        <item sd="0" x="182"/>
        <item sd="0" x="307"/>
        <item sd="0" x="780"/>
        <item sd="0" x="290"/>
        <item sd="0" m="1" x="1039"/>
        <item sd="0" m="1" x="1100"/>
        <item sd="0" x="132"/>
        <item sd="0" x="56"/>
        <item sd="0" x="126"/>
        <item sd="0" x="22"/>
        <item sd="0" x="187"/>
        <item sd="0" m="1" x="930"/>
        <item sd="0" m="1" x="1131"/>
        <item sd="0" m="1" x="936"/>
        <item sd="0" x="11"/>
        <item sd="0" x="353"/>
        <item sd="0" m="1" x="1019"/>
        <item sd="0" x="124"/>
        <item sd="0" m="1" x="1161"/>
        <item sd="0" x="77"/>
        <item sd="0" m="1" x="1043"/>
        <item sd="0" x="92"/>
        <item sd="0" x="35"/>
        <item sd="0" x="196"/>
        <item sd="0" m="1" x="1140"/>
        <item sd="0" x="1"/>
        <item sd="0" x="180"/>
        <item sd="0" x="285"/>
        <item sd="0" m="1" x="1060"/>
        <item sd="0" x="42"/>
        <item sd="0" m="1" x="1081"/>
        <item sd="0" m="1" x="1051"/>
        <item sd="0" m="1" x="1068"/>
        <item sd="0" m="1" x="1002"/>
        <item sd="0" x="84"/>
        <item sd="0" x="106"/>
        <item sd="0" m="1" x="915"/>
        <item sd="0" x="336"/>
        <item sd="0" m="1" x="1074"/>
        <item sd="0" m="1" x="917"/>
        <item sd="0" m="1" x="912"/>
        <item sd="0" m="1" x="1061"/>
        <item sd="0" m="1" x="945"/>
        <item sd="0" m="1" x="1091"/>
        <item sd="0" m="1" x="946"/>
        <item sd="0" x="16"/>
        <item sd="0" m="1" x="1070"/>
        <item sd="0" m="1" x="985"/>
        <item sd="0" x="280"/>
        <item sd="0" x="104"/>
        <item sd="0" x="332"/>
        <item sd="0" m="1" x="1007"/>
        <item sd="0" x="348"/>
        <item sd="0" x="23"/>
        <item sd="0" x="362"/>
        <item sd="0" x="237"/>
        <item sd="0" x="91"/>
        <item sd="0" x="13"/>
        <item sd="0" x="175"/>
        <item sd="0" x="343"/>
        <item sd="0" m="1" x="1151"/>
        <item sd="0" m="1" x="1126"/>
        <item sd="0" x="87"/>
        <item sd="0" x="690"/>
        <item sd="0" x="33"/>
        <item sd="0" x="19"/>
        <item sd="0" m="1" x="919"/>
        <item sd="0" x="20"/>
        <item sd="0" m="1" x="931"/>
        <item sd="0" x="96"/>
        <item sd="0" m="1" x="1143"/>
        <item sd="0" m="1" x="1120"/>
        <item sd="0" m="1" x="995"/>
        <item sd="0" x="120"/>
        <item sd="0" x="131"/>
        <item sd="0" x="119"/>
        <item sd="0" m="1" x="1072"/>
        <item sd="0" m="1" x="1063"/>
        <item sd="0" m="1" x="929"/>
        <item sd="0" m="1" x="1049"/>
        <item sd="0" x="228"/>
        <item sd="0" x="39"/>
        <item sd="0" x="108"/>
        <item sd="0" x="24"/>
        <item sd="0" x="139"/>
        <item sd="0" m="1" x="1130"/>
        <item sd="0" x="17"/>
        <item sd="0" x="248"/>
        <item sd="0" x="48"/>
        <item sd="0" m="1" x="1045"/>
        <item sd="0" m="1" x="1105"/>
        <item sd="0" x="134"/>
        <item sd="0" x="596"/>
        <item sd="0" m="1" x="1016"/>
        <item sd="0" x="69"/>
        <item sd="0" x="34"/>
        <item sd="0" x="206"/>
        <item sd="0" m="1" x="1146"/>
        <item sd="0" m="1" x="1022"/>
        <item sd="0" m="1" x="1040"/>
        <item sd="0" m="1" x="984"/>
        <item sd="0" x="268"/>
        <item sd="0" x="376"/>
        <item sd="0" x="331"/>
        <item sd="0" m="1" x="976"/>
        <item sd="0" x="360"/>
        <item sd="0" m="1" x="1121"/>
        <item sd="0" x="89"/>
        <item sd="0" x="355"/>
        <item sd="0" m="1" x="1021"/>
        <item sd="0" x="168"/>
        <item sd="0" m="1" x="920"/>
        <item sd="0" m="1" x="913"/>
        <item sd="0" x="272"/>
        <item sd="0" x="51"/>
        <item sd="0" x="190"/>
        <item sd="0" x="50"/>
        <item sd="0" x="79"/>
        <item sd="0" x="32"/>
        <item sd="0" m="1" x="1108"/>
        <item sd="0" x="188"/>
        <item sd="0" x="110"/>
        <item sd="0" m="1" x="1127"/>
        <item sd="0" m="1" x="1124"/>
        <item sd="0" m="1" x="1031"/>
        <item sd="0" m="1" x="978"/>
        <item sd="0" m="1" x="1026"/>
        <item sd="0" m="1" x="998"/>
        <item sd="0" x="226"/>
        <item sd="0" x="57"/>
        <item sd="0" m="1" x="1029"/>
        <item sd="0" x="340"/>
        <item sd="0" x="265"/>
        <item sd="0" x="294"/>
        <item sd="0" m="1" x="1055"/>
        <item sd="0" x="62"/>
        <item sd="0" x="295"/>
        <item sd="0" x="3"/>
        <item sd="0" x="151"/>
        <item sd="0" x="210"/>
        <item sd="0" x="54"/>
        <item sd="0" m="1" x="1086"/>
        <item sd="0" m="1" x="1069"/>
        <item sd="0" x="323"/>
        <item sd="0" m="1" x="965"/>
        <item sd="0" x="75"/>
        <item sd="0" m="1" x="993"/>
        <item sd="0" x="186"/>
        <item sd="0" x="361"/>
        <item sd="0" x="368"/>
        <item sd="0" x="327"/>
        <item sd="0" x="195"/>
        <item sd="0" m="1" x="1059"/>
        <item sd="0" m="1" x="1099"/>
        <item sd="0" x="123"/>
        <item sd="0" m="1" x="990"/>
        <item sd="0" x="194"/>
        <item sd="0" x="121"/>
        <item sd="0" x="53"/>
        <item sd="0" m="1" x="1116"/>
        <item sd="0" x="278"/>
        <item sd="0" x="212"/>
        <item sd="0" m="1" x="1101"/>
        <item sd="0" m="1" x="1092"/>
        <item sd="0" m="1" x="1159"/>
        <item sd="0" m="1" x="947"/>
        <item sd="0" m="1" x="1153"/>
        <item sd="0" x="117"/>
        <item sd="0" x="111"/>
        <item sd="0" x="81"/>
        <item sd="0" x="7"/>
        <item sd="0" x="235"/>
        <item sd="0" x="287"/>
        <item sd="0" m="1" x="1090"/>
        <item sd="0" m="1" x="1137"/>
        <item sd="0" x="2"/>
        <item sd="0" m="1" x="1152"/>
        <item sd="0" m="1" x="1012"/>
        <item sd="0" x="163"/>
        <item sd="0" m="1" x="1084"/>
        <item sd="0" m="1" x="959"/>
        <item sd="0" m="1" x="1160"/>
        <item sd="0" m="1" x="926"/>
        <item sd="0" m="1" x="923"/>
        <item sd="0" x="130"/>
        <item sd="0" x="88"/>
        <item sd="0" m="1" x="1155"/>
        <item sd="0" x="204"/>
        <item sd="0" x="72"/>
        <item sd="0" x="73"/>
        <item sd="0" x="28"/>
        <item sd="0" x="47"/>
        <item sd="0" x="181"/>
        <item sd="0" x="26"/>
        <item sd="0" x="86"/>
        <item sd="0" x="230"/>
        <item sd="0" m="1" x="1028"/>
        <item sd="0" m="1" x="1011"/>
        <item sd="0" m="1" x="1046"/>
        <item sd="0" x="94"/>
        <item sd="0" x="107"/>
        <item sd="0" x="309"/>
        <item sd="0" x="38"/>
        <item sd="0" x="145"/>
        <item sd="0" x="101"/>
        <item sd="0" x="369"/>
        <item sd="0" x="10"/>
        <item sd="0" x="74"/>
        <item sd="0" x="264"/>
        <item sd="0" m="1" x="997"/>
        <item sd="0" x="178"/>
        <item sd="0" x="266"/>
        <item sd="0" x="364"/>
        <item sd="0" x="98"/>
        <item sd="0" x="165"/>
        <item sd="0" x="66"/>
        <item sd="0" x="5"/>
        <item sd="0" m="1" x="972"/>
        <item sd="0" x="359"/>
        <item sd="0" m="1" x="1150"/>
        <item sd="0" x="269"/>
        <item sd="0" x="215"/>
        <item sd="0" x="349"/>
        <item sd="0" x="283"/>
        <item sd="0" x="185"/>
        <item sd="0" x="220"/>
        <item sd="0" m="1" x="1138"/>
        <item sd="0" m="1" x="918"/>
        <item sd="0" x="4"/>
        <item sd="0" x="377"/>
        <item sd="0" x="262"/>
        <item sd="0" x="326"/>
        <item sd="0" x="173"/>
        <item sd="0" x="200"/>
        <item sd="0" m="1" x="957"/>
        <item sd="0" x="345"/>
        <item sd="0" x="30"/>
        <item sd="0" m="1" x="1087"/>
        <item sd="0" x="242"/>
        <item sd="0" m="1" x="1018"/>
        <item sd="0" m="1" x="927"/>
        <item sd="0" x="243"/>
        <item sd="0" m="1" x="1132"/>
        <item sd="0" m="1" x="1135"/>
        <item sd="0" x="303"/>
        <item sd="0" x="37"/>
        <item sd="0" x="357"/>
        <item sd="0" m="1" x="1030"/>
        <item sd="0" m="1" x="1080"/>
        <item sd="0" x="115"/>
        <item sd="0" m="1" x="1129"/>
        <item sd="0" m="1" x="938"/>
        <item sd="0" m="1" x="1000"/>
        <item sd="0" x="128"/>
        <item sd="0" m="1" x="1136"/>
        <item sd="0" m="1" x="1112"/>
        <item sd="0" x="255"/>
        <item sd="0" x="199"/>
        <item sd="0" x="329"/>
        <item sd="0" x="297"/>
        <item sd="0" x="310"/>
        <item sd="0" x="83"/>
        <item sd="0" m="1" x="1036"/>
        <item sd="0" m="1" x="921"/>
        <item sd="0" x="80"/>
        <item sd="0" m="1" x="989"/>
        <item sd="0" m="1" x="1125"/>
        <item sd="0" x="97"/>
        <item sd="0" x="289"/>
        <item sd="0" m="1" x="1075"/>
        <item sd="0" x="116"/>
        <item sd="0" x="209"/>
        <item sd="0" x="198"/>
        <item sd="0" x="150"/>
        <item sd="0" x="136"/>
        <item sd="0" m="1" x="1017"/>
        <item sd="0" x="109"/>
        <item sd="0" x="524"/>
        <item sd="0" m="1" x="996"/>
        <item sd="0" m="1" x="1096"/>
        <item sd="0" x="284"/>
        <item sd="0" x="296"/>
        <item sd="0" x="211"/>
        <item sd="0" x="45"/>
        <item sd="0" m="1" x="1076"/>
        <item sd="0" m="1" x="1067"/>
        <item sd="0" x="155"/>
        <item sd="0" m="1" x="1097"/>
        <item sd="0" x="61"/>
        <item sd="0" x="129"/>
        <item sd="0" x="105"/>
        <item sd="0" m="1" x="944"/>
        <item sd="0" x="157"/>
        <item sd="0" x="14"/>
        <item sd="0" x="43"/>
        <item sd="0" x="250"/>
        <item sd="0" x="238"/>
        <item sd="0" x="103"/>
        <item sd="0" x="70"/>
        <item sd="0" x="299"/>
        <item sd="0" x="127"/>
        <item sd="0" m="1" x="914"/>
        <item sd="0" x="193"/>
        <item sd="0" x="147"/>
        <item sd="0" m="1" x="1032"/>
        <item sd="0" x="99"/>
        <item sd="0" x="344"/>
        <item sd="0" x="221"/>
        <item sd="0" m="1" x="1149"/>
        <item sd="0" m="1" x="1154"/>
        <item sd="0" x="271"/>
        <item sd="0" x="166"/>
        <item sd="0" x="286"/>
        <item sd="0" x="304"/>
        <item sd="0" m="1" x="1025"/>
        <item sd="0" x="138"/>
        <item sd="0" x="41"/>
        <item sd="0" x="229"/>
        <item sd="0" m="1" x="1083"/>
        <item sd="0" x="71"/>
        <item sd="0" x="64"/>
        <item sd="0" m="1" x="1009"/>
        <item sd="0" m="1" x="1003"/>
        <item sd="0" x="540"/>
        <item sd="0" x="44"/>
        <item sd="0" x="114"/>
        <item sd="0" x="52"/>
        <item sd="0" x="142"/>
        <item sd="0" x="82"/>
        <item sd="0" x="245"/>
        <item sd="0" x="314"/>
        <item sd="0" m="1" x="1122"/>
        <item sd="0" m="1" x="1093"/>
        <item sd="0" x="308"/>
        <item sd="0" m="1" x="1053"/>
        <item sd="0" m="1" x="1119"/>
        <item sd="0" x="122"/>
        <item sd="0" x="118"/>
        <item sd="0" m="1" x="1073"/>
        <item sd="0" x="169"/>
        <item sd="0" x="197"/>
        <item sd="0" x="125"/>
        <item sd="0" x="203"/>
        <item sd="0" x="267"/>
        <item sd="0" x="301"/>
        <item sd="0" x="85"/>
        <item sd="0" x="25"/>
        <item sd="0" x="244"/>
        <item sd="0" x="112"/>
        <item sd="0" x="192"/>
        <item sd="0" x="302"/>
        <item sd="0" x="260"/>
        <item sd="0" x="261"/>
        <item sd="0" m="1" x="1058"/>
        <item sd="0" x="328"/>
        <item sd="0" x="350"/>
        <item sd="0" x="254"/>
        <item sd="0" x="320"/>
        <item sd="0" x="241"/>
        <item sd="0" x="158"/>
        <item sd="0" m="1" x="1050"/>
        <item sd="0" m="1" x="1015"/>
        <item sd="0" m="1" x="1106"/>
        <item sd="0" m="1" x="922"/>
        <item sd="0" m="1" x="974"/>
        <item sd="0" x="143"/>
        <item sd="0" m="1" x="1110"/>
        <item sd="0" x="276"/>
        <item sd="0" x="298"/>
        <item sd="0" x="424"/>
        <item sd="0" x="346"/>
        <item sd="0" x="306"/>
        <item sd="0" m="1" x="1134"/>
        <item sd="0" x="321"/>
        <item sd="0" x="313"/>
        <item sd="0" x="49"/>
        <item sd="0" x="315"/>
        <item sd="0" x="59"/>
        <item sd="0" x="183"/>
        <item sd="0" x="330"/>
        <item sd="0" x="274"/>
        <item sd="0" x="311"/>
        <item sd="0" x="249"/>
        <item sd="0" m="1" x="952"/>
        <item sd="0" m="1" x="1054"/>
        <item sd="0" m="1" x="1156"/>
        <item sd="0" m="1" x="1010"/>
        <item sd="0" m="1" x="992"/>
        <item sd="0" m="1" x="991"/>
        <item sd="0" x="90"/>
        <item sd="0" x="202"/>
        <item sd="0" x="67"/>
        <item sd="0" m="1" x="1085"/>
        <item sd="0" x="65"/>
        <item sd="0" x="247"/>
        <item sd="0" m="1" x="963"/>
        <item sd="0" x="216"/>
        <item sd="0" m="1" x="975"/>
        <item sd="0" x="141"/>
        <item sd="0" x="177"/>
        <item sd="0" x="305"/>
        <item sd="0" m="1" x="971"/>
        <item sd="0" x="347"/>
        <item sd="0" m="1" x="1148"/>
        <item sd="0" m="1" x="1034"/>
        <item sd="0" x="293"/>
        <item sd="0" x="148"/>
        <item sd="0" x="354"/>
        <item sd="0" m="1" x="1088"/>
        <item sd="0" x="27"/>
        <item sd="0" m="1" x="1098"/>
        <item sd="0" x="68"/>
        <item sd="0" x="6"/>
        <item sd="0" x="263"/>
        <item sd="0" x="154"/>
        <item sd="0" x="164"/>
        <item sd="0" x="172"/>
        <item sd="0" x="205"/>
        <item sd="0" x="351"/>
        <item sd="0" m="1" x="977"/>
        <item sd="0" x="29"/>
        <item sd="0" m="1" x="1142"/>
        <item sd="0" x="9"/>
        <item sd="0" x="335"/>
        <item sd="0" m="1" x="1038"/>
        <item sd="0" m="1" x="1064"/>
        <item sd="0" m="1" x="1005"/>
        <item sd="0" x="234"/>
        <item sd="0" x="162"/>
        <item sd="0" m="1" x="979"/>
        <item sd="0" m="1" x="1109"/>
        <item sd="0" m="1" x="1139"/>
        <item sd="0" m="1" x="1123"/>
        <item sd="0" x="300"/>
        <item sd="0" x="167"/>
        <item sd="0" x="76"/>
        <item sd="0" m="1" x="1102"/>
        <item sd="0" x="342"/>
        <item sd="0" x="341"/>
        <item sd="0" m="1" x="940"/>
        <item sd="0" m="1" x="1001"/>
        <item sd="0" m="1" x="1077"/>
        <item sd="0" m="1" x="1056"/>
        <item sd="0" x="113"/>
        <item sd="0" x="251"/>
        <item sd="0" x="176"/>
        <item sd="0" x="372"/>
        <item sd="0" x="246"/>
        <item sd="0" m="1" x="928"/>
        <item sd="0" x="257"/>
        <item sd="0" x="95"/>
        <item sd="0" x="338"/>
        <item sd="0" x="36"/>
        <item sd="0" m="1" x="981"/>
        <item sd="0" x="21"/>
        <item sd="0" x="378"/>
        <item sd="0" x="381"/>
        <item sd="0" x="382"/>
        <item sd="0" x="379"/>
        <item sd="0" x="383"/>
        <item sd="0" x="380"/>
        <item sd="0" x="384"/>
        <item sd="0" x="385"/>
        <item sd="0" x="387"/>
        <item sd="0" m="1" x="961"/>
        <item sd="0" m="1" x="999"/>
        <item sd="0" x="388"/>
        <item sd="0" m="1" x="932"/>
        <item sd="0" x="389"/>
        <item sd="0" x="390"/>
        <item sd="0" x="391"/>
        <item sd="0" x="392"/>
        <item sd="0" x="393"/>
        <item sd="0" x="394"/>
        <item sd="0" x="396"/>
        <item sd="0" x="397"/>
        <item sd="0" x="398"/>
        <item sd="0" x="395"/>
        <item sd="0" x="373"/>
        <item sd="0" x="399"/>
        <item sd="0" m="1" x="948"/>
        <item sd="0" x="401"/>
        <item sd="0" x="400"/>
        <item sd="0" m="1" x="966"/>
        <item sd="0" x="402"/>
        <item sd="0" x="403"/>
        <item sd="0" x="404"/>
        <item sd="0" x="405"/>
        <item sd="0" x="406"/>
        <item sd="0" x="411"/>
        <item sd="0" m="1" x="102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8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66"/>
        <item sd="0" x="465"/>
        <item sd="0" x="469"/>
        <item sd="0" x="466"/>
        <item sd="0" x="467"/>
        <item sd="0" m="1" x="958"/>
        <item sd="0" x="470"/>
        <item sd="0" m="1" x="935"/>
        <item sd="0" x="472"/>
        <item sd="0" x="475"/>
        <item sd="0" x="476"/>
        <item sd="0" x="371"/>
        <item sd="0" m="1" x="1037"/>
        <item sd="0" x="477"/>
        <item sd="0" x="478"/>
        <item sd="0" x="479"/>
        <item sd="0" x="473"/>
        <item sd="0" x="474"/>
        <item sd="0" x="480"/>
        <item sd="0" x="481"/>
        <item sd="0" x="482"/>
        <item sd="0" x="483"/>
        <item sd="0" x="484"/>
        <item sd="0" x="485"/>
        <item sd="0" x="486"/>
        <item sd="0" m="1" x="1095"/>
        <item sd="0" x="488"/>
        <item sd="0" x="489"/>
        <item sd="0" x="487"/>
        <item sd="0" x="492"/>
        <item sd="0" x="491"/>
        <item sd="0" x="312"/>
        <item sd="0" m="1" x="1078"/>
        <item sd="0" x="490"/>
        <item sd="0" x="493"/>
        <item sd="0" x="471"/>
        <item sd="0" x="494"/>
        <item sd="0" x="495"/>
        <item sd="0" m="1" x="1062"/>
        <item sd="0" x="497"/>
        <item sd="0" x="499"/>
        <item sd="0" x="500"/>
        <item sd="0" x="503"/>
        <item sd="0" m="1" x="1035"/>
        <item sd="0" m="1" x="97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07"/>
        <item sd="0" x="528"/>
        <item sd="0" x="531"/>
        <item sd="0" x="532"/>
        <item sd="0" x="529"/>
        <item sd="0" x="530"/>
        <item sd="0" x="533"/>
        <item sd="0" x="534"/>
        <item sd="0" x="538"/>
        <item sd="0" x="535"/>
        <item sd="0" x="536"/>
        <item sd="0" x="537"/>
        <item sd="0" x="542"/>
        <item sd="0" x="539"/>
        <item sd="0" x="541"/>
        <item sd="0" m="1" x="964"/>
        <item sd="0" x="547"/>
        <item sd="0" x="548"/>
        <item sd="0" x="549"/>
        <item sd="0" x="543"/>
        <item sd="0" x="544"/>
        <item sd="0" x="546"/>
        <item sd="0" x="550"/>
        <item sd="0" x="551"/>
        <item sd="0" x="545"/>
        <item sd="0" x="556"/>
        <item sd="0" x="557"/>
        <item sd="0" x="558"/>
        <item sd="0" x="559"/>
        <item sd="0" x="552"/>
        <item sd="0" x="553"/>
        <item sd="0" x="554"/>
        <item sd="0" m="1" x="1013"/>
        <item sd="0" x="431"/>
        <item sd="0" x="555"/>
        <item sd="0" x="560"/>
        <item sd="0" x="561"/>
        <item sd="0" x="563"/>
        <item sd="0" x="564"/>
        <item sd="0" x="565"/>
        <item sd="0" m="1" x="1117"/>
        <item sd="0" x="566"/>
        <item sd="0" x="567"/>
        <item sd="0" x="571"/>
        <item sd="0" x="572"/>
        <item sd="0" x="573"/>
        <item sd="0" x="574"/>
        <item sd="0" x="568"/>
        <item sd="0" x="569"/>
        <item sd="0" x="575"/>
        <item sd="0" x="570"/>
        <item sd="0" m="1" x="1033"/>
        <item sd="0" x="577"/>
        <item sd="0" x="578"/>
        <item sd="0" x="579"/>
        <item sd="0" x="576"/>
        <item sd="0" x="580"/>
        <item sd="0" x="581"/>
        <item sd="0" x="584"/>
        <item sd="0" x="515"/>
        <item sd="0" x="582"/>
        <item sd="0" x="583"/>
        <item sd="0" x="585"/>
        <item sd="0" x="586"/>
        <item sd="0" x="587"/>
        <item sd="0" x="588"/>
        <item sd="0" x="589"/>
        <item sd="0" x="592"/>
        <item sd="0" x="590"/>
        <item sd="0" x="591"/>
        <item sd="0" x="593"/>
        <item sd="0" x="876"/>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52"/>
        <item sd="0" x="635"/>
        <item sd="0" x="636"/>
        <item sd="0" x="641"/>
        <item sd="0" m="1" x="904"/>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09"/>
        <item x="683"/>
        <item x="687"/>
        <item x="689"/>
        <item x="685"/>
        <item x="686"/>
        <item x="691"/>
        <item x="684"/>
        <item x="692"/>
        <item x="693"/>
        <item x="694"/>
        <item x="695"/>
        <item x="696"/>
        <item m="1" x="962"/>
        <item x="698"/>
        <item x="699"/>
        <item x="697"/>
        <item x="701"/>
        <item x="702"/>
        <item m="1" x="1082"/>
        <item x="705"/>
        <item m="1" x="910"/>
        <item x="703"/>
        <item x="704"/>
        <item x="706"/>
        <item x="707"/>
        <item x="720"/>
        <item x="708"/>
        <item x="709"/>
        <item x="710"/>
        <item x="711"/>
        <item x="712"/>
        <item x="713"/>
        <item x="714"/>
        <item x="715"/>
        <item x="716"/>
        <item x="717"/>
        <item x="718"/>
        <item x="719"/>
        <item x="721"/>
        <item x="722"/>
        <item x="723"/>
        <item x="724"/>
        <item x="725"/>
        <item m="1" x="987"/>
        <item x="726"/>
        <item x="727"/>
        <item x="730"/>
        <item m="1" x="1157"/>
        <item m="1" x="951"/>
        <item x="638"/>
        <item x="728"/>
        <item x="334"/>
        <item x="729"/>
        <item x="731"/>
        <item x="732"/>
        <item x="733"/>
        <item x="734"/>
        <item x="735"/>
        <item x="736"/>
        <item x="737"/>
        <item x="789"/>
        <item x="738"/>
        <item x="739"/>
        <item x="740"/>
        <item x="741"/>
        <item x="742"/>
        <item x="743"/>
        <item x="744"/>
        <item x="745"/>
        <item x="746"/>
        <item x="747"/>
        <item x="748"/>
        <item m="1" x="970"/>
        <item x="749"/>
        <item x="756"/>
        <item x="750"/>
        <item x="751"/>
        <item m="1" x="1041"/>
        <item x="752"/>
        <item x="753"/>
        <item x="754"/>
        <item x="755"/>
        <item x="757"/>
        <item x="594"/>
        <item x="758"/>
        <item x="759"/>
        <item x="760"/>
        <item x="761"/>
        <item x="762"/>
        <item x="763"/>
        <item x="764"/>
        <item x="765"/>
        <item x="766"/>
        <item x="767"/>
        <item x="768"/>
        <item m="1" x="911"/>
        <item m="1" x="906"/>
        <item x="770"/>
        <item x="771"/>
        <item x="772"/>
        <item x="769"/>
        <item x="773"/>
        <item x="774"/>
        <item x="775"/>
        <item x="776"/>
        <item x="777"/>
        <item x="778"/>
        <item x="779"/>
        <item m="1" x="905"/>
        <item x="781"/>
        <item x="782"/>
        <item x="783"/>
        <item x="784"/>
        <item x="527"/>
        <item m="1" x="900"/>
        <item x="785"/>
        <item x="786"/>
        <item x="787"/>
        <item x="788"/>
        <item x="790"/>
        <item x="791"/>
        <item x="792"/>
        <item x="793"/>
        <item x="794"/>
        <item x="795"/>
        <item x="796"/>
        <item x="797"/>
        <item x="803"/>
        <item x="798"/>
        <item x="799"/>
        <item x="800"/>
        <item x="801"/>
        <item x="802"/>
        <item x="804"/>
        <item x="805"/>
        <item x="806"/>
        <item x="807"/>
        <item x="813"/>
        <item x="808"/>
        <item x="809"/>
        <item m="1" x="902"/>
        <item x="810"/>
        <item x="811"/>
        <item m="1" x="908"/>
        <item x="812"/>
        <item m="1" x="901"/>
        <item x="815"/>
        <item x="816"/>
        <item x="817"/>
        <item x="818"/>
        <item x="819"/>
        <item x="820"/>
        <item x="821"/>
        <item x="822"/>
        <item x="823"/>
        <item x="824"/>
        <item x="825"/>
        <item x="826"/>
        <item x="827"/>
        <item x="828"/>
        <item x="829"/>
        <item x="832"/>
        <item x="830"/>
        <item x="831"/>
        <item x="833"/>
        <item x="834"/>
        <item x="835"/>
        <item x="836"/>
        <item x="837"/>
        <item x="838"/>
        <item x="851"/>
        <item x="839"/>
        <item x="840"/>
        <item x="841"/>
        <item x="842"/>
        <item x="843"/>
        <item x="844"/>
        <item x="845"/>
        <item x="846"/>
        <item x="847"/>
        <item x="848"/>
        <item x="849"/>
        <item x="850"/>
        <item x="852"/>
        <item x="853"/>
        <item x="854"/>
        <item x="855"/>
        <item x="857"/>
        <item x="856"/>
        <item x="858"/>
        <item x="859"/>
        <item x="860"/>
        <item x="870"/>
        <item x="862"/>
        <item x="863"/>
        <item x="864"/>
        <item x="865"/>
        <item x="866"/>
        <item x="867"/>
        <item x="868"/>
        <item x="869"/>
        <item x="871"/>
        <item x="872"/>
        <item m="1" x="903"/>
        <item x="873"/>
        <item x="874"/>
        <item x="875"/>
        <item x="877"/>
        <item x="878"/>
        <item x="814"/>
        <item m="1" x="899"/>
        <item x="880"/>
        <item x="881"/>
        <item x="882"/>
        <item x="883"/>
        <item x="884"/>
        <item x="885"/>
        <item x="886"/>
        <item x="887"/>
        <item x="888"/>
        <item x="879"/>
        <item x="889"/>
        <item x="890"/>
        <item x="892"/>
        <item x="891"/>
        <item x="893"/>
        <item x="894"/>
        <item x="895"/>
        <item x="896"/>
        <item x="897"/>
        <item x="898"/>
        <item t="default" sd="0"/>
      </items>
    </pivotField>
    <pivotField axis="axisPage" showAll="0">
      <items count="1093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24"/>
        <item x="10930"/>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31"/>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9"/>
        <item x="10860"/>
        <item x="10861"/>
        <item x="10862"/>
        <item x="10863"/>
        <item x="10864"/>
        <item x="10865"/>
        <item x="10866"/>
        <item x="10867"/>
        <item x="10868"/>
        <item x="10932"/>
        <item x="10933"/>
        <item x="10852"/>
        <item x="10853"/>
        <item x="10854"/>
        <item x="10855"/>
        <item x="10856"/>
        <item x="10857"/>
        <item x="10858"/>
        <item x="10869"/>
        <item x="10870"/>
        <item x="10871"/>
        <item x="10872"/>
        <item x="10873"/>
        <item x="10874"/>
        <item x="10875"/>
        <item x="10876"/>
        <item x="10877"/>
        <item x="10878"/>
        <item x="10879"/>
        <item x="10880"/>
        <item x="10884"/>
        <item x="10885"/>
        <item x="10887"/>
        <item x="10888"/>
        <item x="10889"/>
        <item x="10890"/>
        <item x="10899"/>
        <item x="10934"/>
        <item x="10891"/>
        <item x="10892"/>
        <item x="10893"/>
        <item x="10894"/>
        <item x="10895"/>
        <item x="10896"/>
        <item x="10897"/>
        <item x="10898"/>
        <item x="10900"/>
        <item x="10886"/>
        <item x="10925"/>
        <item x="10926"/>
        <item x="10935"/>
        <item x="10936"/>
        <item x="10881"/>
        <item x="10882"/>
        <item x="10883"/>
        <item x="10901"/>
        <item x="10902"/>
        <item x="10903"/>
        <item x="10927"/>
        <item x="10928"/>
        <item x="10929"/>
        <item x="10904"/>
        <item x="10905"/>
        <item x="10906"/>
        <item x="10907"/>
        <item x="10908"/>
        <item x="10909"/>
        <item x="10910"/>
        <item x="10911"/>
        <item x="10912"/>
        <item x="10913"/>
        <item x="10914"/>
        <item x="10915"/>
        <item x="10916"/>
        <item x="10917"/>
        <item x="10918"/>
        <item x="10919"/>
        <item x="10920"/>
        <item x="10921"/>
        <item x="10922"/>
        <item x="10923"/>
        <item t="default"/>
      </items>
    </pivotField>
    <pivotField dataField="1" showAll="0"/>
    <pivotField dataField="1" showAll="0"/>
    <pivotField dataField="1" showAll="0"/>
    <pivotField axis="axisPage" multipleItemSelectionAllowed="1"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1"/>
    <field x="2"/>
  </rowFields>
  <rowItems count="136">
    <i>
      <x/>
    </i>
    <i>
      <x v="1"/>
    </i>
    <i>
      <x v="2"/>
    </i>
    <i>
      <x v="3"/>
    </i>
    <i>
      <x v="4"/>
    </i>
    <i>
      <x v="5"/>
    </i>
    <i>
      <x v="6"/>
    </i>
    <i>
      <x v="8"/>
    </i>
    <i>
      <x v="9"/>
    </i>
    <i>
      <x v="10"/>
    </i>
    <i>
      <x v="11"/>
    </i>
    <i>
      <x v="12"/>
    </i>
    <i>
      <x v="14"/>
    </i>
    <i>
      <x v="15"/>
    </i>
    <i>
      <x v="17"/>
    </i>
    <i>
      <x v="18"/>
    </i>
    <i>
      <x v="19"/>
    </i>
    <i>
      <x v="20"/>
    </i>
    <i>
      <x v="21"/>
    </i>
    <i>
      <x v="22"/>
    </i>
    <i>
      <x v="23"/>
    </i>
    <i>
      <x v="24"/>
    </i>
    <i>
      <x v="25"/>
    </i>
    <i>
      <x v="26"/>
    </i>
    <i>
      <x v="28"/>
    </i>
    <i>
      <x v="29"/>
    </i>
    <i>
      <x v="30"/>
    </i>
    <i>
      <x v="31"/>
    </i>
    <i>
      <x v="32"/>
    </i>
    <i>
      <x v="33"/>
    </i>
    <i>
      <x v="34"/>
    </i>
    <i>
      <x v="35"/>
    </i>
    <i>
      <x v="36"/>
    </i>
    <i>
      <x v="37"/>
    </i>
    <i>
      <x v="38"/>
    </i>
    <i>
      <x v="39"/>
    </i>
    <i>
      <x v="40"/>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3"/>
    </i>
    <i>
      <x v="74"/>
    </i>
    <i>
      <x v="75"/>
    </i>
    <i>
      <x v="76"/>
    </i>
    <i>
      <x v="77"/>
    </i>
    <i>
      <x v="78"/>
    </i>
    <i>
      <x v="79"/>
    </i>
    <i>
      <x v="80"/>
    </i>
    <i>
      <x v="81"/>
    </i>
    <i>
      <x v="82"/>
    </i>
    <i>
      <x v="83"/>
    </i>
    <i>
      <x v="84"/>
    </i>
    <i>
      <x v="85"/>
    </i>
    <i>
      <x v="87"/>
    </i>
    <i>
      <x v="89"/>
    </i>
    <i>
      <x v="90"/>
    </i>
    <i>
      <x v="91"/>
    </i>
    <i>
      <x v="92"/>
    </i>
    <i>
      <x v="93"/>
    </i>
    <i>
      <x v="94"/>
    </i>
    <i>
      <x v="95"/>
    </i>
    <i>
      <x v="96"/>
    </i>
    <i>
      <x v="97"/>
    </i>
    <i>
      <x v="104"/>
    </i>
    <i>
      <x v="117"/>
    </i>
    <i>
      <x v="121"/>
    </i>
    <i>
      <x v="123"/>
    </i>
    <i>
      <x v="136"/>
    </i>
    <i>
      <x v="138"/>
    </i>
    <i>
      <x v="152"/>
    </i>
    <i>
      <x v="154"/>
    </i>
    <i>
      <x v="156"/>
    </i>
    <i>
      <x v="159"/>
    </i>
    <i>
      <x v="161"/>
    </i>
    <i>
      <x v="166"/>
    </i>
    <i>
      <x v="172"/>
    </i>
    <i>
      <x v="178"/>
    </i>
    <i>
      <x v="190"/>
    </i>
    <i>
      <x v="202"/>
    </i>
    <i>
      <x v="204"/>
    </i>
    <i>
      <x v="205"/>
    </i>
    <i>
      <x v="206"/>
    </i>
    <i>
      <x v="207"/>
    </i>
    <i>
      <x v="210"/>
    </i>
    <i>
      <x v="215"/>
    </i>
    <i>
      <x v="216"/>
    </i>
    <i>
      <x v="217"/>
    </i>
    <i>
      <x v="219"/>
    </i>
    <i>
      <x v="221"/>
    </i>
    <i>
      <x v="222"/>
    </i>
    <i>
      <x v="225"/>
    </i>
    <i>
      <x v="235"/>
    </i>
    <i>
      <x v="239"/>
    </i>
    <i>
      <x v="244"/>
    </i>
    <i>
      <x v="250"/>
    </i>
    <i>
      <x v="254"/>
    </i>
    <i>
      <x v="256"/>
    </i>
    <i>
      <x v="257"/>
    </i>
    <i>
      <x v="258"/>
    </i>
    <i>
      <x v="260"/>
    </i>
    <i>
      <x v="261"/>
    </i>
    <i>
      <x v="265"/>
    </i>
    <i>
      <x v="266"/>
    </i>
    <i>
      <x v="268"/>
    </i>
    <i r="1">
      <x v="602"/>
    </i>
    <i r="1">
      <x v="1155"/>
    </i>
    <i>
      <x v="269"/>
    </i>
    <i r="1">
      <x v="115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50">
    <format dxfId="718">
      <pivotArea type="all" dataOnly="0" outline="0" fieldPosition="0"/>
    </format>
    <format dxfId="717">
      <pivotArea outline="0" collapsedLevelsAreSubtotals="1" fieldPosition="0"/>
    </format>
    <format dxfId="716">
      <pivotArea dataOnly="0" labelOnly="1" outline="0" fieldPosition="0">
        <references count="1">
          <reference field="4294967294" count="3">
            <x v="0"/>
            <x v="1"/>
            <x v="2"/>
          </reference>
        </references>
      </pivotArea>
    </format>
    <format dxfId="715">
      <pivotArea type="all" dataOnly="0" outline="0" fieldPosition="0"/>
    </format>
    <format dxfId="714">
      <pivotArea outline="0" collapsedLevelsAreSubtotals="1" fieldPosition="0"/>
    </format>
    <format dxfId="713">
      <pivotArea field="1" type="button" dataOnly="0" labelOnly="1" outline="0" axis="axisRow" fieldPosition="0"/>
    </format>
    <format dxfId="712">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11">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10">
      <pivotArea dataOnly="0" labelOnly="1" grandRow="1" outline="0" fieldPosition="0"/>
    </format>
    <format dxfId="709">
      <pivotArea dataOnly="0" labelOnly="1" outline="0" fieldPosition="0">
        <references count="1">
          <reference field="4294967294" count="3">
            <x v="0"/>
            <x v="1"/>
            <x v="2"/>
          </reference>
        </references>
      </pivotArea>
    </format>
    <format dxfId="708">
      <pivotArea type="all" dataOnly="0" outline="0" fieldPosition="0"/>
    </format>
    <format dxfId="707">
      <pivotArea outline="0" collapsedLevelsAreSubtotals="1" fieldPosition="0"/>
    </format>
    <format dxfId="706">
      <pivotArea field="1" type="button" dataOnly="0" labelOnly="1" outline="0" axis="axisRow" fieldPosition="0"/>
    </format>
    <format dxfId="705">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704">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703">
      <pivotArea dataOnly="0" labelOnly="1" grandRow="1" outline="0"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field="1" type="button" dataOnly="0" labelOnly="1" outline="0" axis="axisRow" fieldPosition="0"/>
    </format>
    <format dxfId="699">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98">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97">
      <pivotArea dataOnly="0" labelOnly="1" outline="0" fieldPosition="0">
        <references count="1">
          <reference field="4294967294" count="3">
            <x v="0"/>
            <x v="1"/>
            <x v="2"/>
          </reference>
        </references>
      </pivotArea>
    </format>
    <format dxfId="696">
      <pivotArea dataOnly="0" labelOnly="1" outline="0" fieldPosition="0">
        <references count="1">
          <reference field="4294967294" count="1">
            <x v="2"/>
          </reference>
        </references>
      </pivotArea>
    </format>
    <format dxfId="695">
      <pivotArea dataOnly="0" labelOnly="1" outline="0" fieldPosition="0">
        <references count="1">
          <reference field="4294967294" count="1">
            <x v="2"/>
          </reference>
        </references>
      </pivotArea>
    </format>
    <format dxfId="694">
      <pivotArea dataOnly="0" labelOnly="1" outline="0" fieldPosition="0">
        <references count="1">
          <reference field="4294967294" count="2">
            <x v="0"/>
            <x v="1"/>
          </reference>
        </references>
      </pivotArea>
    </format>
    <format dxfId="693">
      <pivotArea dataOnly="0" labelOnly="1" outline="0" fieldPosition="0">
        <references count="1">
          <reference field="4294967294" count="2">
            <x v="0"/>
            <x v="1"/>
          </reference>
        </references>
      </pivotArea>
    </format>
    <format dxfId="692">
      <pivotArea dataOnly="0" labelOnly="1" outline="0" fieldPosition="0">
        <references count="1">
          <reference field="4294967294" count="2">
            <x v="0"/>
            <x v="1"/>
          </reference>
        </references>
      </pivotArea>
    </format>
    <format dxfId="691">
      <pivotArea dataOnly="0" labelOnly="1" outline="0" fieldPosition="0">
        <references count="1">
          <reference field="4294967294" count="2">
            <x v="0"/>
            <x v="1"/>
          </reference>
        </references>
      </pivotArea>
    </format>
    <format dxfId="690">
      <pivotArea field="1" type="button" dataOnly="0" labelOnly="1" outline="0" axis="axisRow" fieldPosition="0"/>
    </format>
    <format dxfId="689">
      <pivotArea field="1" type="button" dataOnly="0" labelOnly="1" outline="0" axis="axisRow" fieldPosition="0"/>
    </format>
    <format dxfId="688">
      <pivotArea field="1" type="button" dataOnly="0" labelOnly="1" outline="0" axis="axisRow" fieldPosition="0"/>
    </format>
    <format dxfId="687">
      <pivotArea dataOnly="0" labelOnly="1" outline="0" fieldPosition="0">
        <references count="1">
          <reference field="4294967294" count="3">
            <x v="0"/>
            <x v="1"/>
            <x v="2"/>
          </reference>
        </references>
      </pivotArea>
    </format>
    <format dxfId="686">
      <pivotArea field="1" type="button" dataOnly="0" labelOnly="1" outline="0" axis="axisRow" fieldPosition="0"/>
    </format>
    <format dxfId="685">
      <pivotArea dataOnly="0" labelOnly="1" outline="0" fieldPosition="0">
        <references count="1">
          <reference field="4294967294" count="3">
            <x v="0"/>
            <x v="1"/>
            <x v="2"/>
          </reference>
        </references>
      </pivotArea>
    </format>
    <format dxfId="684">
      <pivotArea dataOnly="0" labelOnly="1" fieldPosition="0">
        <references count="1">
          <reference field="1" count="49">
            <x v="79"/>
            <x v="80"/>
            <x v="96"/>
            <x v="97"/>
            <x v="98"/>
            <x v="99"/>
            <x v="100"/>
            <x v="101"/>
            <x v="102"/>
            <x v="103"/>
            <x v="104"/>
            <x v="105"/>
            <x v="106"/>
            <x v="107"/>
            <x v="109"/>
            <x v="110"/>
            <x v="111"/>
            <x v="112"/>
            <x v="113"/>
            <x v="114"/>
            <x v="124"/>
            <x v="125"/>
            <x v="126"/>
            <x v="127"/>
            <x v="128"/>
            <x v="129"/>
            <x v="130"/>
            <x v="131"/>
            <x v="132"/>
            <x v="133"/>
            <x v="134"/>
            <x v="135"/>
            <x v="136"/>
            <x v="137"/>
            <x v="138"/>
            <x v="139"/>
            <x v="140"/>
            <x v="141"/>
            <x v="142"/>
            <x v="143"/>
            <x v="144"/>
            <x v="145"/>
            <x v="146"/>
            <x v="177"/>
            <x v="178"/>
            <x v="211"/>
            <x v="212"/>
            <x v="213"/>
            <x v="215"/>
          </reference>
        </references>
      </pivotArea>
    </format>
    <format dxfId="683">
      <pivotArea dataOnly="0" labelOnly="1" fieldPosition="0">
        <references count="1">
          <reference field="1" count="47">
            <x v="69"/>
            <x v="76"/>
            <x v="77"/>
            <x v="91"/>
            <x v="108"/>
            <x v="115"/>
            <x v="116"/>
            <x v="117"/>
            <x v="118"/>
            <x v="119"/>
            <x v="120"/>
            <x v="121"/>
            <x v="122"/>
            <x v="123"/>
            <x v="147"/>
            <x v="148"/>
            <x v="149"/>
            <x v="150"/>
            <x v="151"/>
            <x v="152"/>
            <x v="153"/>
            <x v="154"/>
            <x v="155"/>
            <x v="156"/>
            <x v="157"/>
            <x v="158"/>
            <x v="159"/>
            <x v="160"/>
            <x v="161"/>
            <x v="162"/>
            <x v="163"/>
            <x v="164"/>
            <x v="165"/>
            <x v="166"/>
            <x v="167"/>
            <x v="168"/>
            <x v="169"/>
            <x v="170"/>
            <x v="171"/>
            <x v="172"/>
            <x v="173"/>
            <x v="174"/>
            <x v="175"/>
            <x v="176"/>
            <x v="214"/>
            <x v="217"/>
            <x v="219"/>
          </reference>
        </references>
      </pivotArea>
    </format>
    <format dxfId="682">
      <pivotArea collapsedLevelsAreSubtotals="1" fieldPosition="0">
        <references count="1">
          <reference field="1" count="1">
            <x v="124"/>
          </reference>
        </references>
      </pivotArea>
    </format>
    <format dxfId="681">
      <pivotArea collapsedLevelsAreSubtotals="1" fieldPosition="0">
        <references count="1">
          <reference field="1" count="1">
            <x v="125"/>
          </reference>
        </references>
      </pivotArea>
    </format>
    <format dxfId="680">
      <pivotArea collapsedLevelsAreSubtotals="1" fieldPosition="0">
        <references count="1">
          <reference field="1" count="1">
            <x v="126"/>
          </reference>
        </references>
      </pivotArea>
    </format>
    <format dxfId="679">
      <pivotArea collapsedLevelsAreSubtotals="1" fieldPosition="0">
        <references count="1">
          <reference field="1" count="1">
            <x v="127"/>
          </reference>
        </references>
      </pivotArea>
    </format>
    <format dxfId="678">
      <pivotArea collapsedLevelsAreSubtotals="1" fieldPosition="0">
        <references count="1">
          <reference field="1" count="1">
            <x v="128"/>
          </reference>
        </references>
      </pivotArea>
    </format>
    <format dxfId="677">
      <pivotArea collapsedLevelsAreSubtotals="1" fieldPosition="0">
        <references count="1">
          <reference field="1" count="1">
            <x v="129"/>
          </reference>
        </references>
      </pivotArea>
    </format>
    <format dxfId="676">
      <pivotArea collapsedLevelsAreSubtotals="1" fieldPosition="0">
        <references count="1">
          <reference field="1" count="1">
            <x v="130"/>
          </reference>
        </references>
      </pivotArea>
    </format>
    <format dxfId="675">
      <pivotArea collapsedLevelsAreSubtotals="1" fieldPosition="0">
        <references count="1">
          <reference field="1" count="1">
            <x v="131"/>
          </reference>
        </references>
      </pivotArea>
    </format>
    <format dxfId="674">
      <pivotArea collapsedLevelsAreSubtotals="1" fieldPosition="0">
        <references count="1">
          <reference field="1" count="1">
            <x v="132"/>
          </reference>
        </references>
      </pivotArea>
    </format>
    <format dxfId="673">
      <pivotArea collapsedLevelsAreSubtotals="1" fieldPosition="0">
        <references count="1">
          <reference field="1" count="1">
            <x v="133"/>
          </reference>
        </references>
      </pivotArea>
    </format>
    <format dxfId="672">
      <pivotArea collapsedLevelsAreSubtotals="1" fieldPosition="0">
        <references count="1">
          <reference field="1" count="1">
            <x v="134"/>
          </reference>
        </references>
      </pivotArea>
    </format>
    <format dxfId="671">
      <pivotArea collapsedLevelsAreSubtotals="1" fieldPosition="0">
        <references count="1">
          <reference field="1" count="1">
            <x v="135"/>
          </reference>
        </references>
      </pivotArea>
    </format>
    <format dxfId="670">
      <pivotArea collapsedLevelsAreSubtotals="1" fieldPosition="0">
        <references count="1">
          <reference field="1" count="1">
            <x v="136"/>
          </reference>
        </references>
      </pivotArea>
    </format>
    <format dxfId="669">
      <pivotArea collapsedLevelsAreSubtotals="1" fieldPosition="0">
        <references count="1">
          <reference field="1" count="1">
            <x v="137"/>
          </reference>
        </references>
      </pivotArea>
    </format>
    <format dxfId="668">
      <pivotArea collapsedLevelsAreSubtotals="1" fieldPosition="0">
        <references count="1">
          <reference field="1" count="1">
            <x v="138"/>
          </reference>
        </references>
      </pivotArea>
    </format>
    <format dxfId="667">
      <pivotArea collapsedLevelsAreSubtotals="1" fieldPosition="0">
        <references count="1">
          <reference field="1" count="1">
            <x v="139"/>
          </reference>
        </references>
      </pivotArea>
    </format>
    <format dxfId="666">
      <pivotArea collapsedLevelsAreSubtotals="1" fieldPosition="0">
        <references count="1">
          <reference field="1" count="1">
            <x v="140"/>
          </reference>
        </references>
      </pivotArea>
    </format>
    <format dxfId="665">
      <pivotArea collapsedLevelsAreSubtotals="1" fieldPosition="0">
        <references count="1">
          <reference field="1" count="1">
            <x v="141"/>
          </reference>
        </references>
      </pivotArea>
    </format>
    <format dxfId="664">
      <pivotArea collapsedLevelsAreSubtotals="1" fieldPosition="0">
        <references count="1">
          <reference field="1" count="1">
            <x v="142"/>
          </reference>
        </references>
      </pivotArea>
    </format>
    <format dxfId="663">
      <pivotArea collapsedLevelsAreSubtotals="1" fieldPosition="0">
        <references count="1">
          <reference field="1" count="1">
            <x v="143"/>
          </reference>
        </references>
      </pivotArea>
    </format>
    <format dxfId="662">
      <pivotArea collapsedLevelsAreSubtotals="1" fieldPosition="0">
        <references count="1">
          <reference field="1" count="1">
            <x v="144"/>
          </reference>
        </references>
      </pivotArea>
    </format>
    <format dxfId="661">
      <pivotArea collapsedLevelsAreSubtotals="1" fieldPosition="0">
        <references count="1">
          <reference field="1" count="1">
            <x v="145"/>
          </reference>
        </references>
      </pivotArea>
    </format>
    <format dxfId="660">
      <pivotArea collapsedLevelsAreSubtotals="1" fieldPosition="0">
        <references count="1">
          <reference field="1" count="1">
            <x v="146"/>
          </reference>
        </references>
      </pivotArea>
    </format>
    <format dxfId="659">
      <pivotArea collapsedLevelsAreSubtotals="1" fieldPosition="0">
        <references count="1">
          <reference field="1" count="1">
            <x v="147"/>
          </reference>
        </references>
      </pivotArea>
    </format>
    <format dxfId="658">
      <pivotArea collapsedLevelsAreSubtotals="1" fieldPosition="0">
        <references count="1">
          <reference field="1" count="1">
            <x v="148"/>
          </reference>
        </references>
      </pivotArea>
    </format>
    <format dxfId="657">
      <pivotArea collapsedLevelsAreSubtotals="1" fieldPosition="0">
        <references count="1">
          <reference field="1" count="1">
            <x v="149"/>
          </reference>
        </references>
      </pivotArea>
    </format>
    <format dxfId="656">
      <pivotArea collapsedLevelsAreSubtotals="1" fieldPosition="0">
        <references count="1">
          <reference field="1" count="1">
            <x v="150"/>
          </reference>
        </references>
      </pivotArea>
    </format>
    <format dxfId="655">
      <pivotArea collapsedLevelsAreSubtotals="1" fieldPosition="0">
        <references count="1">
          <reference field="1" count="1">
            <x v="151"/>
          </reference>
        </references>
      </pivotArea>
    </format>
    <format dxfId="654">
      <pivotArea collapsedLevelsAreSubtotals="1" fieldPosition="0">
        <references count="1">
          <reference field="1" count="1">
            <x v="152"/>
          </reference>
        </references>
      </pivotArea>
    </format>
    <format dxfId="653">
      <pivotArea collapsedLevelsAreSubtotals="1" fieldPosition="0">
        <references count="1">
          <reference field="1" count="1">
            <x v="153"/>
          </reference>
        </references>
      </pivotArea>
    </format>
    <format dxfId="652">
      <pivotArea collapsedLevelsAreSubtotals="1" fieldPosition="0">
        <references count="1">
          <reference field="1" count="1">
            <x v="154"/>
          </reference>
        </references>
      </pivotArea>
    </format>
    <format dxfId="651">
      <pivotArea collapsedLevelsAreSubtotals="1" fieldPosition="0">
        <references count="1">
          <reference field="1" count="1">
            <x v="155"/>
          </reference>
        </references>
      </pivotArea>
    </format>
    <format dxfId="650">
      <pivotArea collapsedLevelsAreSubtotals="1" fieldPosition="0">
        <references count="1">
          <reference field="1" count="1">
            <x v="156"/>
          </reference>
        </references>
      </pivotArea>
    </format>
    <format dxfId="649">
      <pivotArea collapsedLevelsAreSubtotals="1" fieldPosition="0">
        <references count="1">
          <reference field="1" count="1">
            <x v="157"/>
          </reference>
        </references>
      </pivotArea>
    </format>
    <format dxfId="648">
      <pivotArea collapsedLevelsAreSubtotals="1" fieldPosition="0">
        <references count="1">
          <reference field="1" count="1">
            <x v="158"/>
          </reference>
        </references>
      </pivotArea>
    </format>
    <format dxfId="647">
      <pivotArea collapsedLevelsAreSubtotals="1" fieldPosition="0">
        <references count="1">
          <reference field="1" count="1">
            <x v="159"/>
          </reference>
        </references>
      </pivotArea>
    </format>
    <format dxfId="646">
      <pivotArea collapsedLevelsAreSubtotals="1" fieldPosition="0">
        <references count="1">
          <reference field="1" count="1">
            <x v="69"/>
          </reference>
        </references>
      </pivotArea>
    </format>
    <format dxfId="645">
      <pivotArea collapsedLevelsAreSubtotals="1" fieldPosition="0">
        <references count="1">
          <reference field="1" count="1">
            <x v="160"/>
          </reference>
        </references>
      </pivotArea>
    </format>
    <format dxfId="644">
      <pivotArea collapsedLevelsAreSubtotals="1" fieldPosition="0">
        <references count="1">
          <reference field="1" count="1">
            <x v="161"/>
          </reference>
        </references>
      </pivotArea>
    </format>
    <format dxfId="643">
      <pivotArea collapsedLevelsAreSubtotals="1" fieldPosition="0">
        <references count="1">
          <reference field="1" count="1">
            <x v="162"/>
          </reference>
        </references>
      </pivotArea>
    </format>
    <format dxfId="642">
      <pivotArea collapsedLevelsAreSubtotals="1" fieldPosition="0">
        <references count="1">
          <reference field="1" count="1">
            <x v="163"/>
          </reference>
        </references>
      </pivotArea>
    </format>
    <format dxfId="641">
      <pivotArea collapsedLevelsAreSubtotals="1" fieldPosition="0">
        <references count="1">
          <reference field="1" count="1">
            <x v="164"/>
          </reference>
        </references>
      </pivotArea>
    </format>
    <format dxfId="640">
      <pivotArea collapsedLevelsAreSubtotals="1" fieldPosition="0">
        <references count="1">
          <reference field="1" count="1">
            <x v="165"/>
          </reference>
        </references>
      </pivotArea>
    </format>
    <format dxfId="639">
      <pivotArea collapsedLevelsAreSubtotals="1" fieldPosition="0">
        <references count="1">
          <reference field="1" count="1">
            <x v="166"/>
          </reference>
        </references>
      </pivotArea>
    </format>
    <format dxfId="638">
      <pivotArea collapsedLevelsAreSubtotals="1" fieldPosition="0">
        <references count="1">
          <reference field="1" count="1">
            <x v="167"/>
          </reference>
        </references>
      </pivotArea>
    </format>
    <format dxfId="637">
      <pivotArea collapsedLevelsAreSubtotals="1" fieldPosition="0">
        <references count="1">
          <reference field="1" count="1">
            <x v="168"/>
          </reference>
        </references>
      </pivotArea>
    </format>
    <format dxfId="636">
      <pivotArea collapsedLevelsAreSubtotals="1" fieldPosition="0">
        <references count="1">
          <reference field="1" count="1">
            <x v="169"/>
          </reference>
        </references>
      </pivotArea>
    </format>
    <format dxfId="635">
      <pivotArea collapsedLevelsAreSubtotals="1" fieldPosition="0">
        <references count="1">
          <reference field="1" count="1">
            <x v="170"/>
          </reference>
        </references>
      </pivotArea>
    </format>
    <format dxfId="634">
      <pivotArea collapsedLevelsAreSubtotals="1" fieldPosition="0">
        <references count="1">
          <reference field="1" count="1">
            <x v="171"/>
          </reference>
        </references>
      </pivotArea>
    </format>
    <format dxfId="633">
      <pivotArea collapsedLevelsAreSubtotals="1" fieldPosition="0">
        <references count="1">
          <reference field="1" count="1">
            <x v="172"/>
          </reference>
        </references>
      </pivotArea>
    </format>
    <format dxfId="632">
      <pivotArea collapsedLevelsAreSubtotals="1" fieldPosition="0">
        <references count="1">
          <reference field="1" count="1">
            <x v="173"/>
          </reference>
        </references>
      </pivotArea>
    </format>
    <format dxfId="631">
      <pivotArea collapsedLevelsAreSubtotals="1" fieldPosition="0">
        <references count="1">
          <reference field="1" count="1">
            <x v="174"/>
          </reference>
        </references>
      </pivotArea>
    </format>
    <format dxfId="630">
      <pivotArea collapsedLevelsAreSubtotals="1" fieldPosition="0">
        <references count="1">
          <reference field="1" count="1">
            <x v="175"/>
          </reference>
        </references>
      </pivotArea>
    </format>
    <format dxfId="629">
      <pivotArea collapsedLevelsAreSubtotals="1" fieldPosition="0">
        <references count="1">
          <reference field="1" count="1">
            <x v="176"/>
          </reference>
        </references>
      </pivotArea>
    </format>
    <format dxfId="628">
      <pivotArea collapsedLevelsAreSubtotals="1" fieldPosition="0">
        <references count="1">
          <reference field="1" count="1">
            <x v="177"/>
          </reference>
        </references>
      </pivotArea>
    </format>
    <format dxfId="627">
      <pivotArea dataOnly="0" labelOnly="1" fieldPosition="0">
        <references count="1">
          <reference field="1" count="50">
            <x v="69"/>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reference>
        </references>
      </pivotArea>
    </format>
    <format dxfId="626">
      <pivotArea dataOnly="0" labelOnly="1" fieldPosition="0">
        <references count="1">
          <reference field="1" count="5">
            <x v="173"/>
            <x v="174"/>
            <x v="175"/>
            <x v="176"/>
            <x v="177"/>
          </reference>
        </references>
      </pivotArea>
    </format>
    <format dxfId="625">
      <pivotArea dataOnly="0" labelOnly="1" outline="0" fieldPosition="0">
        <references count="1">
          <reference field="4294967294" count="1">
            <x v="2"/>
          </reference>
        </references>
      </pivotArea>
    </format>
    <format dxfId="624">
      <pivotArea dataOnly="0" labelOnly="1" fieldPosition="0">
        <references count="1">
          <reference field="1" count="7">
            <x v="178"/>
            <x v="179"/>
            <x v="180"/>
            <x v="181"/>
            <x v="182"/>
            <x v="183"/>
            <x v="185"/>
          </reference>
        </references>
      </pivotArea>
    </format>
    <format dxfId="623">
      <pivotArea dataOnly="0" labelOnly="1" fieldPosition="0">
        <references count="1">
          <reference field="1" count="7">
            <x v="178"/>
            <x v="179"/>
            <x v="180"/>
            <x v="181"/>
            <x v="182"/>
            <x v="183"/>
            <x v="185"/>
          </reference>
        </references>
      </pivotArea>
    </format>
    <format dxfId="622">
      <pivotArea collapsedLevelsAreSubtotals="1" fieldPosition="0">
        <references count="1">
          <reference field="1" count="1">
            <x v="178"/>
          </reference>
        </references>
      </pivotArea>
    </format>
    <format dxfId="621">
      <pivotArea collapsedLevelsAreSubtotals="1" fieldPosition="0">
        <references count="1">
          <reference field="1" count="1">
            <x v="179"/>
          </reference>
        </references>
      </pivotArea>
    </format>
    <format dxfId="620">
      <pivotArea collapsedLevelsAreSubtotals="1" fieldPosition="0">
        <references count="1">
          <reference field="1" count="1">
            <x v="180"/>
          </reference>
        </references>
      </pivotArea>
    </format>
    <format dxfId="619">
      <pivotArea collapsedLevelsAreSubtotals="1" fieldPosition="0">
        <references count="1">
          <reference field="1" count="1">
            <x v="181"/>
          </reference>
        </references>
      </pivotArea>
    </format>
    <format dxfId="618">
      <pivotArea collapsedLevelsAreSubtotals="1" fieldPosition="0">
        <references count="1">
          <reference field="1" count="1">
            <x v="182"/>
          </reference>
        </references>
      </pivotArea>
    </format>
    <format dxfId="617">
      <pivotArea collapsedLevelsAreSubtotals="1" fieldPosition="0">
        <references count="1">
          <reference field="1" count="1">
            <x v="183"/>
          </reference>
        </references>
      </pivotArea>
    </format>
    <format dxfId="616">
      <pivotArea collapsedLevelsAreSubtotals="1" fieldPosition="0">
        <references count="1">
          <reference field="1" count="1">
            <x v="185"/>
          </reference>
        </references>
      </pivotArea>
    </format>
    <format dxfId="615">
      <pivotArea dataOnly="0" labelOnly="1" fieldPosition="0">
        <references count="1">
          <reference field="1" count="4">
            <x v="79"/>
            <x v="80"/>
            <x v="215"/>
            <x v="217"/>
          </reference>
        </references>
      </pivotArea>
    </format>
    <format dxfId="614">
      <pivotArea dataOnly="0" labelOnly="1" fieldPosition="0">
        <references count="1">
          <reference field="1" count="3">
            <x v="76"/>
            <x v="77"/>
            <x v="91"/>
          </reference>
        </references>
      </pivotArea>
    </format>
    <format dxfId="613">
      <pivotArea collapsedLevelsAreSubtotals="1" fieldPosition="0">
        <references count="1">
          <reference field="1" count="1">
            <x v="213"/>
          </reference>
        </references>
      </pivotArea>
    </format>
    <format dxfId="612">
      <pivotArea collapsedLevelsAreSubtotals="1" fieldPosition="0">
        <references count="1">
          <reference field="1" count="1">
            <x v="212"/>
          </reference>
        </references>
      </pivotArea>
    </format>
    <format dxfId="611">
      <pivotArea collapsedLevelsAreSubtotals="1" fieldPosition="0">
        <references count="1">
          <reference field="1" count="1">
            <x v="96"/>
          </reference>
        </references>
      </pivotArea>
    </format>
    <format dxfId="610">
      <pivotArea collapsedLevelsAreSubtotals="1" fieldPosition="0">
        <references count="1">
          <reference field="1" count="1">
            <x v="97"/>
          </reference>
        </references>
      </pivotArea>
    </format>
    <format dxfId="609">
      <pivotArea collapsedLevelsAreSubtotals="1" fieldPosition="0">
        <references count="1">
          <reference field="1" count="1">
            <x v="98"/>
          </reference>
        </references>
      </pivotArea>
    </format>
    <format dxfId="608">
      <pivotArea collapsedLevelsAreSubtotals="1" fieldPosition="0">
        <references count="1">
          <reference field="1" count="1">
            <x v="99"/>
          </reference>
        </references>
      </pivotArea>
    </format>
    <format dxfId="607">
      <pivotArea collapsedLevelsAreSubtotals="1" fieldPosition="0">
        <references count="1">
          <reference field="1" count="1">
            <x v="100"/>
          </reference>
        </references>
      </pivotArea>
    </format>
    <format dxfId="606">
      <pivotArea collapsedLevelsAreSubtotals="1" fieldPosition="0">
        <references count="1">
          <reference field="1" count="1">
            <x v="101"/>
          </reference>
        </references>
      </pivotArea>
    </format>
    <format dxfId="605">
      <pivotArea collapsedLevelsAreSubtotals="1" fieldPosition="0">
        <references count="1">
          <reference field="1" count="1">
            <x v="102"/>
          </reference>
        </references>
      </pivotArea>
    </format>
    <format dxfId="604">
      <pivotArea collapsedLevelsAreSubtotals="1" fieldPosition="0">
        <references count="1">
          <reference field="1" count="1">
            <x v="103"/>
          </reference>
        </references>
      </pivotArea>
    </format>
    <format dxfId="603">
      <pivotArea collapsedLevelsAreSubtotals="1" fieldPosition="0">
        <references count="1">
          <reference field="1" count="1">
            <x v="104"/>
          </reference>
        </references>
      </pivotArea>
    </format>
    <format dxfId="602">
      <pivotArea collapsedLevelsAreSubtotals="1" fieldPosition="0">
        <references count="1">
          <reference field="1" count="1">
            <x v="105"/>
          </reference>
        </references>
      </pivotArea>
    </format>
    <format dxfId="601">
      <pivotArea collapsedLevelsAreSubtotals="1" fieldPosition="0">
        <references count="1">
          <reference field="1" count="1">
            <x v="106"/>
          </reference>
        </references>
      </pivotArea>
    </format>
    <format dxfId="600">
      <pivotArea collapsedLevelsAreSubtotals="1" fieldPosition="0">
        <references count="1">
          <reference field="1" count="1">
            <x v="107"/>
          </reference>
        </references>
      </pivotArea>
    </format>
    <format dxfId="599">
      <pivotArea collapsedLevelsAreSubtotals="1" fieldPosition="0">
        <references count="1">
          <reference field="1" count="1">
            <x v="108"/>
          </reference>
        </references>
      </pivotArea>
    </format>
    <format dxfId="598">
      <pivotArea collapsedLevelsAreSubtotals="1" fieldPosition="0">
        <references count="1">
          <reference field="1" count="1">
            <x v="109"/>
          </reference>
        </references>
      </pivotArea>
    </format>
    <format dxfId="597">
      <pivotArea collapsedLevelsAreSubtotals="1" fieldPosition="0">
        <references count="1">
          <reference field="1" count="1">
            <x v="110"/>
          </reference>
        </references>
      </pivotArea>
    </format>
    <format dxfId="596">
      <pivotArea collapsedLevelsAreSubtotals="1" fieldPosition="0">
        <references count="1">
          <reference field="1" count="1">
            <x v="111"/>
          </reference>
        </references>
      </pivotArea>
    </format>
    <format dxfId="595">
      <pivotArea collapsedLevelsAreSubtotals="1" fieldPosition="0">
        <references count="1">
          <reference field="1" count="1">
            <x v="112"/>
          </reference>
        </references>
      </pivotArea>
    </format>
    <format dxfId="594">
      <pivotArea collapsedLevelsAreSubtotals="1" fieldPosition="0">
        <references count="1">
          <reference field="1" count="1">
            <x v="113"/>
          </reference>
        </references>
      </pivotArea>
    </format>
    <format dxfId="593">
      <pivotArea collapsedLevelsAreSubtotals="1" fieldPosition="0">
        <references count="1">
          <reference field="1" count="1">
            <x v="114"/>
          </reference>
        </references>
      </pivotArea>
    </format>
    <format dxfId="592">
      <pivotArea collapsedLevelsAreSubtotals="1" fieldPosition="0">
        <references count="1">
          <reference field="1" count="1">
            <x v="115"/>
          </reference>
        </references>
      </pivotArea>
    </format>
    <format dxfId="591">
      <pivotArea collapsedLevelsAreSubtotals="1" fieldPosition="0">
        <references count="1">
          <reference field="1" count="1">
            <x v="116"/>
          </reference>
        </references>
      </pivotArea>
    </format>
    <format dxfId="590">
      <pivotArea collapsedLevelsAreSubtotals="1" fieldPosition="0">
        <references count="1">
          <reference field="1" count="1">
            <x v="117"/>
          </reference>
        </references>
      </pivotArea>
    </format>
    <format dxfId="589">
      <pivotArea collapsedLevelsAreSubtotals="1" fieldPosition="0">
        <references count="1">
          <reference field="1" count="1">
            <x v="118"/>
          </reference>
        </references>
      </pivotArea>
    </format>
    <format dxfId="588">
      <pivotArea collapsedLevelsAreSubtotals="1" fieldPosition="0">
        <references count="1">
          <reference field="1" count="1">
            <x v="119"/>
          </reference>
        </references>
      </pivotArea>
    </format>
    <format dxfId="587">
      <pivotArea collapsedLevelsAreSubtotals="1" fieldPosition="0">
        <references count="1">
          <reference field="1" count="1">
            <x v="120"/>
          </reference>
        </references>
      </pivotArea>
    </format>
    <format dxfId="586">
      <pivotArea collapsedLevelsAreSubtotals="1" fieldPosition="0">
        <references count="1">
          <reference field="1" count="1">
            <x v="121"/>
          </reference>
        </references>
      </pivotArea>
    </format>
    <format dxfId="585">
      <pivotArea collapsedLevelsAreSubtotals="1" fieldPosition="0">
        <references count="1">
          <reference field="1" count="1">
            <x v="122"/>
          </reference>
        </references>
      </pivotArea>
    </format>
    <format dxfId="584">
      <pivotArea collapsedLevelsAreSubtotals="1" fieldPosition="0">
        <references count="1">
          <reference field="1" count="1">
            <x v="123"/>
          </reference>
        </references>
      </pivotArea>
    </format>
    <format dxfId="583">
      <pivotArea dataOnly="0" labelOnly="1" fieldPosition="0">
        <references count="1">
          <reference field="1" count="30">
            <x v="96"/>
            <x v="97"/>
            <x v="98"/>
            <x v="99"/>
            <x v="100"/>
            <x v="101"/>
            <x v="102"/>
            <x v="103"/>
            <x v="104"/>
            <x v="105"/>
            <x v="106"/>
            <x v="107"/>
            <x v="108"/>
            <x v="109"/>
            <x v="110"/>
            <x v="111"/>
            <x v="112"/>
            <x v="113"/>
            <x v="114"/>
            <x v="115"/>
            <x v="116"/>
            <x v="117"/>
            <x v="118"/>
            <x v="119"/>
            <x v="120"/>
            <x v="121"/>
            <x v="122"/>
            <x v="123"/>
            <x v="212"/>
            <x v="213"/>
          </reference>
        </references>
      </pivotArea>
    </format>
    <format dxfId="582">
      <pivotArea collapsedLevelsAreSubtotals="1" fieldPosition="0">
        <references count="2">
          <reference field="4294967294" count="2" selected="0">
            <x v="0"/>
            <x v="1"/>
          </reference>
          <reference field="1" count="1">
            <x v="186"/>
          </reference>
        </references>
      </pivotArea>
    </format>
    <format dxfId="581">
      <pivotArea collapsedLevelsAreSubtotals="1" fieldPosition="0">
        <references count="2">
          <reference field="4294967294" count="2" selected="0">
            <x v="0"/>
            <x v="1"/>
          </reference>
          <reference field="1" count="1">
            <x v="187"/>
          </reference>
        </references>
      </pivotArea>
    </format>
    <format dxfId="580">
      <pivotArea collapsedLevelsAreSubtotals="1" fieldPosition="0">
        <references count="2">
          <reference field="4294967294" count="2" selected="0">
            <x v="0"/>
            <x v="1"/>
          </reference>
          <reference field="1" count="1">
            <x v="190"/>
          </reference>
        </references>
      </pivotArea>
    </format>
    <format dxfId="579">
      <pivotArea collapsedLevelsAreSubtotals="1" fieldPosition="0">
        <references count="2">
          <reference field="4294967294" count="2" selected="0">
            <x v="0"/>
            <x v="1"/>
          </reference>
          <reference field="1" count="1">
            <x v="191"/>
          </reference>
        </references>
      </pivotArea>
    </format>
    <format dxfId="578">
      <pivotArea collapsedLevelsAreSubtotals="1" fieldPosition="0">
        <references count="2">
          <reference field="4294967294" count="2" selected="0">
            <x v="0"/>
            <x v="1"/>
          </reference>
          <reference field="1" count="1">
            <x v="192"/>
          </reference>
        </references>
      </pivotArea>
    </format>
    <format dxfId="577">
      <pivotArea collapsedLevelsAreSubtotals="1" fieldPosition="0">
        <references count="2">
          <reference field="4294967294" count="2" selected="0">
            <x v="0"/>
            <x v="1"/>
          </reference>
          <reference field="1" count="1">
            <x v="193"/>
          </reference>
        </references>
      </pivotArea>
    </format>
    <format dxfId="576">
      <pivotArea collapsedLevelsAreSubtotals="1" fieldPosition="0">
        <references count="2">
          <reference field="4294967294" count="2" selected="0">
            <x v="0"/>
            <x v="1"/>
          </reference>
          <reference field="1" count="1">
            <x v="194"/>
          </reference>
        </references>
      </pivotArea>
    </format>
    <format dxfId="575">
      <pivotArea collapsedLevelsAreSubtotals="1" fieldPosition="0">
        <references count="2">
          <reference field="4294967294" count="2" selected="0">
            <x v="0"/>
            <x v="1"/>
          </reference>
          <reference field="1" count="1">
            <x v="197"/>
          </reference>
        </references>
      </pivotArea>
    </format>
    <format dxfId="574">
      <pivotArea dataOnly="0" labelOnly="1" fieldPosition="0">
        <references count="1">
          <reference field="1" count="8">
            <x v="186"/>
            <x v="187"/>
            <x v="190"/>
            <x v="191"/>
            <x v="192"/>
            <x v="193"/>
            <x v="194"/>
            <x v="197"/>
          </reference>
        </references>
      </pivotArea>
    </format>
    <format dxfId="573">
      <pivotArea collapsedLevelsAreSubtotals="1" fieldPosition="0">
        <references count="2">
          <reference field="4294967294" count="1" selected="0">
            <x v="2"/>
          </reference>
          <reference field="1" count="1">
            <x v="186"/>
          </reference>
        </references>
      </pivotArea>
    </format>
    <format dxfId="572">
      <pivotArea collapsedLevelsAreSubtotals="1" fieldPosition="0">
        <references count="2">
          <reference field="4294967294" count="1" selected="0">
            <x v="2"/>
          </reference>
          <reference field="1" count="1">
            <x v="187"/>
          </reference>
        </references>
      </pivotArea>
    </format>
    <format dxfId="571">
      <pivotArea collapsedLevelsAreSubtotals="1" fieldPosition="0">
        <references count="2">
          <reference field="4294967294" count="1" selected="0">
            <x v="2"/>
          </reference>
          <reference field="1" count="1">
            <x v="190"/>
          </reference>
        </references>
      </pivotArea>
    </format>
    <format dxfId="570">
      <pivotArea collapsedLevelsAreSubtotals="1" fieldPosition="0">
        <references count="2">
          <reference field="4294967294" count="1" selected="0">
            <x v="2"/>
          </reference>
          <reference field="1" count="1">
            <x v="191"/>
          </reference>
        </references>
      </pivotArea>
    </format>
    <format dxfId="569">
      <pivotArea collapsedLevelsAreSubtotals="1" fieldPosition="0">
        <references count="2">
          <reference field="4294967294" count="1" selected="0">
            <x v="2"/>
          </reference>
          <reference field="1" count="1">
            <x v="192"/>
          </reference>
        </references>
      </pivotArea>
    </format>
    <format dxfId="568">
      <pivotArea collapsedLevelsAreSubtotals="1" fieldPosition="0">
        <references count="2">
          <reference field="4294967294" count="1" selected="0">
            <x v="2"/>
          </reference>
          <reference field="1" count="1">
            <x v="193"/>
          </reference>
        </references>
      </pivotArea>
    </format>
    <format dxfId="567">
      <pivotArea collapsedLevelsAreSubtotals="1" fieldPosition="0">
        <references count="2">
          <reference field="4294967294" count="1" selected="0">
            <x v="2"/>
          </reference>
          <reference field="1" count="1">
            <x v="194"/>
          </reference>
        </references>
      </pivotArea>
    </format>
    <format dxfId="566">
      <pivotArea collapsedLevelsAreSubtotals="1" fieldPosition="0">
        <references count="2">
          <reference field="4294967294" count="1" selected="0">
            <x v="2"/>
          </reference>
          <reference field="1" count="1">
            <x v="197"/>
          </reference>
        </references>
      </pivotArea>
    </format>
    <format dxfId="565">
      <pivotArea dataOnly="0" labelOnly="1" fieldPosition="0">
        <references count="1">
          <reference field="1" count="3">
            <x v="79"/>
            <x v="80"/>
            <x v="91"/>
          </reference>
        </references>
      </pivotArea>
    </format>
    <format dxfId="564">
      <pivotArea dataOnly="0" labelOnly="1" fieldPosition="0">
        <references count="1">
          <reference field="1" count="8">
            <x v="186"/>
            <x v="187"/>
            <x v="190"/>
            <x v="191"/>
            <x v="192"/>
            <x v="193"/>
            <x v="194"/>
            <x v="197"/>
          </reference>
        </references>
      </pivotArea>
    </format>
    <format dxfId="563">
      <pivotArea collapsedLevelsAreSubtotals="1" fieldPosition="0">
        <references count="1">
          <reference field="1" count="1">
            <x v="202"/>
          </reference>
        </references>
      </pivotArea>
    </format>
    <format dxfId="562">
      <pivotArea dataOnly="0" labelOnly="1" fieldPosition="0">
        <references count="1">
          <reference field="1" count="1">
            <x v="202"/>
          </reference>
        </references>
      </pivotArea>
    </format>
    <format dxfId="561">
      <pivotArea collapsedLevelsAreSubtotals="1" fieldPosition="0">
        <references count="1">
          <reference field="1" count="1">
            <x v="202"/>
          </reference>
        </references>
      </pivotArea>
    </format>
    <format dxfId="560">
      <pivotArea collapsedLevelsAreSubtotals="1" fieldPosition="0">
        <references count="1">
          <reference field="1" count="1">
            <x v="203"/>
          </reference>
        </references>
      </pivotArea>
    </format>
    <format dxfId="559">
      <pivotArea collapsedLevelsAreSubtotals="1" fieldPosition="0">
        <references count="1">
          <reference field="1" count="1">
            <x v="203"/>
          </reference>
        </references>
      </pivotArea>
    </format>
    <format dxfId="558">
      <pivotArea collapsedLevelsAreSubtotals="1" fieldPosition="0">
        <references count="1">
          <reference field="1" count="1">
            <x v="203"/>
          </reference>
        </references>
      </pivotArea>
    </format>
    <format dxfId="557">
      <pivotArea collapsedLevelsAreSubtotals="1" fieldPosition="0">
        <references count="1">
          <reference field="1" count="1">
            <x v="203"/>
          </reference>
        </references>
      </pivotArea>
    </format>
    <format dxfId="556">
      <pivotArea collapsedLevelsAreSubtotals="1" fieldPosition="0">
        <references count="1">
          <reference field="1" count="1">
            <x v="203"/>
          </reference>
        </references>
      </pivotArea>
    </format>
    <format dxfId="555">
      <pivotArea collapsedLevelsAreSubtotals="1" fieldPosition="0">
        <references count="1">
          <reference field="1" count="1">
            <x v="203"/>
          </reference>
        </references>
      </pivotArea>
    </format>
    <format dxfId="554">
      <pivotArea collapsedLevelsAreSubtotals="1" fieldPosition="0">
        <references count="1">
          <reference field="1" count="1">
            <x v="218"/>
          </reference>
        </references>
      </pivotArea>
    </format>
    <format dxfId="553">
      <pivotArea collapsedLevelsAreSubtotals="1" fieldPosition="0">
        <references count="1">
          <reference field="1" count="1">
            <x v="95"/>
          </reference>
        </references>
      </pivotArea>
    </format>
    <format dxfId="552">
      <pivotArea collapsedLevelsAreSubtotals="1" fieldPosition="0">
        <references count="1">
          <reference field="1" count="1">
            <x v="216"/>
          </reference>
        </references>
      </pivotArea>
    </format>
    <format dxfId="551">
      <pivotArea collapsedLevelsAreSubtotals="1" fieldPosition="0">
        <references count="1">
          <reference field="1" count="1">
            <x v="215"/>
          </reference>
        </references>
      </pivotArea>
    </format>
    <format dxfId="550">
      <pivotArea collapsedLevelsAreSubtotals="1" fieldPosition="0">
        <references count="1">
          <reference field="1" count="1">
            <x v="217"/>
          </reference>
        </references>
      </pivotArea>
    </format>
    <format dxfId="549">
      <pivotArea collapsedLevelsAreSubtotals="1" fieldPosition="0">
        <references count="1">
          <reference field="1" count="1">
            <x v="214"/>
          </reference>
        </references>
      </pivotArea>
    </format>
    <format dxfId="548">
      <pivotArea collapsedLevelsAreSubtotals="1" fieldPosition="0">
        <references count="1">
          <reference field="1" count="1">
            <x v="219"/>
          </reference>
        </references>
      </pivotArea>
    </format>
    <format dxfId="547">
      <pivotArea collapsedLevelsAreSubtotals="1" fieldPosition="0">
        <references count="1">
          <reference field="1" count="1">
            <x v="211"/>
          </reference>
        </references>
      </pivotArea>
    </format>
    <format dxfId="546">
      <pivotArea dataOnly="0" labelOnly="1" fieldPosition="0">
        <references count="1">
          <reference field="1" count="8">
            <x v="95"/>
            <x v="211"/>
            <x v="214"/>
            <x v="215"/>
            <x v="216"/>
            <x v="217"/>
            <x v="218"/>
            <x v="219"/>
          </reference>
        </references>
      </pivotArea>
    </format>
    <format dxfId="545">
      <pivotArea collapsedLevelsAreSubtotals="1" fieldPosition="0">
        <references count="1">
          <reference field="1" count="1">
            <x v="218"/>
          </reference>
        </references>
      </pivotArea>
    </format>
    <format dxfId="544">
      <pivotArea collapsedLevelsAreSubtotals="1" fieldPosition="0">
        <references count="1">
          <reference field="1" count="1">
            <x v="95"/>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5"/>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4"/>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11"/>
          </reference>
        </references>
      </pivotArea>
    </format>
    <format dxfId="537">
      <pivotArea dataOnly="0" labelOnly="1" fieldPosition="0">
        <references count="1">
          <reference field="1" count="8">
            <x v="95"/>
            <x v="211"/>
            <x v="214"/>
            <x v="215"/>
            <x v="216"/>
            <x v="217"/>
            <x v="218"/>
            <x v="219"/>
          </reference>
        </references>
      </pivotArea>
    </format>
    <format dxfId="536">
      <pivotArea collapsedLevelsAreSubtotals="1" fieldPosition="0">
        <references count="1">
          <reference field="1" count="1">
            <x v="218"/>
          </reference>
        </references>
      </pivotArea>
    </format>
    <format dxfId="535">
      <pivotArea collapsedLevelsAreSubtotals="1" fieldPosition="0">
        <references count="1">
          <reference field="1" count="1">
            <x v="95"/>
          </reference>
        </references>
      </pivotArea>
    </format>
    <format dxfId="534">
      <pivotArea collapsedLevelsAreSubtotals="1" fieldPosition="0">
        <references count="1">
          <reference field="1" count="1">
            <x v="216"/>
          </reference>
        </references>
      </pivotArea>
    </format>
    <format dxfId="533">
      <pivotArea collapsedLevelsAreSubtotals="1" fieldPosition="0">
        <references count="1">
          <reference field="1" count="1">
            <x v="215"/>
          </reference>
        </references>
      </pivotArea>
    </format>
    <format dxfId="532">
      <pivotArea collapsedLevelsAreSubtotals="1" fieldPosition="0">
        <references count="1">
          <reference field="1" count="1">
            <x v="217"/>
          </reference>
        </references>
      </pivotArea>
    </format>
    <format dxfId="531">
      <pivotArea collapsedLevelsAreSubtotals="1" fieldPosition="0">
        <references count="1">
          <reference field="1" count="1">
            <x v="214"/>
          </reference>
        </references>
      </pivotArea>
    </format>
    <format dxfId="530">
      <pivotArea collapsedLevelsAreSubtotals="1" fieldPosition="0">
        <references count="1">
          <reference field="1" count="1">
            <x v="219"/>
          </reference>
        </references>
      </pivotArea>
    </format>
    <format dxfId="529">
      <pivotArea collapsedLevelsAreSubtotals="1" fieldPosition="0">
        <references count="1">
          <reference field="1" count="1">
            <x v="211"/>
          </reference>
        </references>
      </pivotArea>
    </format>
    <format dxfId="528">
      <pivotArea dataOnly="0" labelOnly="1" fieldPosition="0">
        <references count="1">
          <reference field="1" count="8">
            <x v="95"/>
            <x v="211"/>
            <x v="214"/>
            <x v="215"/>
            <x v="216"/>
            <x v="217"/>
            <x v="218"/>
            <x v="219"/>
          </reference>
        </references>
      </pivotArea>
    </format>
    <format dxfId="527">
      <pivotArea collapsedLevelsAreSubtotals="1" fieldPosition="0">
        <references count="1">
          <reference field="1" count="1">
            <x v="203"/>
          </reference>
        </references>
      </pivotArea>
    </format>
    <format dxfId="526">
      <pivotArea collapsedLevelsAreSubtotals="1" fieldPosition="0">
        <references count="1">
          <reference field="1" count="1">
            <x v="204"/>
          </reference>
        </references>
      </pivotArea>
    </format>
    <format dxfId="525">
      <pivotArea collapsedLevelsAreSubtotals="1" fieldPosition="0">
        <references count="1">
          <reference field="1" count="1">
            <x v="205"/>
          </reference>
        </references>
      </pivotArea>
    </format>
    <format dxfId="524">
      <pivotArea collapsedLevelsAreSubtotals="1" fieldPosition="0">
        <references count="1">
          <reference field="1" count="1">
            <x v="203"/>
          </reference>
        </references>
      </pivotArea>
    </format>
    <format dxfId="523">
      <pivotArea collapsedLevelsAreSubtotals="1" fieldPosition="0">
        <references count="1">
          <reference field="1" count="1">
            <x v="203"/>
          </reference>
        </references>
      </pivotArea>
    </format>
    <format dxfId="522">
      <pivotArea collapsedLevelsAreSubtotals="1" fieldPosition="0">
        <references count="1">
          <reference field="1" count="1">
            <x v="203"/>
          </reference>
        </references>
      </pivotArea>
    </format>
    <format dxfId="521">
      <pivotArea collapsedLevelsAreSubtotals="1" fieldPosition="0">
        <references count="1">
          <reference field="1" count="1">
            <x v="203"/>
          </reference>
        </references>
      </pivotArea>
    </format>
    <format dxfId="520">
      <pivotArea collapsedLevelsAreSubtotals="1" fieldPosition="0">
        <references count="1">
          <reference field="1" count="1">
            <x v="204"/>
          </reference>
        </references>
      </pivotArea>
    </format>
    <format dxfId="519">
      <pivotArea collapsedLevelsAreSubtotals="1" fieldPosition="0">
        <references count="1">
          <reference field="1" count="1">
            <x v="205"/>
          </reference>
        </references>
      </pivotArea>
    </format>
    <format dxfId="518">
      <pivotArea collapsedLevelsAreSubtotals="1" fieldPosition="0">
        <references count="1">
          <reference field="1" count="1">
            <x v="206"/>
          </reference>
        </references>
      </pivotArea>
    </format>
    <format dxfId="517">
      <pivotArea collapsedLevelsAreSubtotals="1" fieldPosition="0">
        <references count="1">
          <reference field="1" count="1">
            <x v="207"/>
          </reference>
        </references>
      </pivotArea>
    </format>
    <format dxfId="516">
      <pivotArea dataOnly="0" labelOnly="1" fieldPosition="0">
        <references count="1">
          <reference field="1" count="17">
            <x v="67"/>
            <x v="68"/>
            <x v="73"/>
            <x v="74"/>
            <x v="75"/>
            <x v="76"/>
            <x v="77"/>
            <x v="78"/>
            <x v="79"/>
            <x v="80"/>
            <x v="81"/>
            <x v="82"/>
            <x v="83"/>
            <x v="84"/>
            <x v="85"/>
            <x v="87"/>
            <x v="89"/>
          </reference>
        </references>
      </pivotArea>
    </format>
    <format dxfId="515">
      <pivotArea outline="0" collapsedLevelsAreSubtotals="1" fieldPosition="0"/>
    </format>
    <format dxfId="514">
      <pivotArea dataOnly="0" labelOnly="1" fieldPosition="0">
        <references count="1">
          <reference field="1" count="21">
            <x v="61"/>
            <x v="63"/>
            <x v="64"/>
            <x v="70"/>
            <x v="72"/>
            <x v="76"/>
            <x v="77"/>
            <x v="79"/>
            <x v="80"/>
            <x v="81"/>
            <x v="82"/>
            <x v="83"/>
            <x v="84"/>
            <x v="85"/>
            <x v="87"/>
            <x v="90"/>
            <x v="96"/>
            <x v="138"/>
            <x v="152"/>
            <x v="154"/>
            <x v="161"/>
          </reference>
        </references>
      </pivotArea>
    </format>
    <format dxfId="513">
      <pivotArea outline="0" collapsedLevelsAreSubtotals="1" fieldPosition="0"/>
    </format>
    <format dxfId="512">
      <pivotArea type="all" dataOnly="0" outline="0" fieldPosition="0"/>
    </format>
    <format dxfId="511">
      <pivotArea outline="0" collapsedLevelsAreSubtotals="1" fieldPosition="0"/>
    </format>
    <format dxfId="510">
      <pivotArea field="1" type="button" dataOnly="0" labelOnly="1" outline="0" axis="axisRow" fieldPosition="0"/>
    </format>
    <format dxfId="509">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508">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07">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506">
      <pivotArea dataOnly="0" labelOnly="1" grandRow="1" outline="0" fieldPosition="0"/>
    </format>
    <format dxfId="505">
      <pivotArea dataOnly="0" labelOnly="1" fieldPosition="0">
        <references count="2">
          <reference field="1" count="1" selected="0">
            <x v="62"/>
          </reference>
          <reference field="2" count="7">
            <x v="311"/>
            <x v="326"/>
            <x v="415"/>
            <x v="418"/>
            <x v="446"/>
            <x v="648"/>
            <x v="788"/>
          </reference>
        </references>
      </pivotArea>
    </format>
    <format dxfId="504">
      <pivotArea dataOnly="0" labelOnly="1" outline="0" fieldPosition="0">
        <references count="1">
          <reference field="4294967294" count="3">
            <x v="0"/>
            <x v="1"/>
            <x v="2"/>
          </reference>
        </references>
      </pivotArea>
    </format>
    <format dxfId="503">
      <pivotArea type="all" dataOnly="0" outline="0" fieldPosition="0"/>
    </format>
    <format dxfId="502">
      <pivotArea outline="0" collapsedLevelsAreSubtotals="1" fieldPosition="0"/>
    </format>
    <format dxfId="501">
      <pivotArea field="1" type="button" dataOnly="0" labelOnly="1" outline="0" axis="axisRow" fieldPosition="0"/>
    </format>
    <format dxfId="500">
      <pivotArea dataOnly="0" labelOnly="1" fieldPosition="0">
        <references count="1">
          <reference field="1" count="50">
            <x v="63"/>
            <x v="64"/>
            <x v="65"/>
            <x v="66"/>
            <x v="67"/>
            <x v="68"/>
            <x v="70"/>
            <x v="71"/>
            <x v="72"/>
            <x v="73"/>
            <x v="74"/>
            <x v="75"/>
            <x v="76"/>
            <x v="77"/>
            <x v="78"/>
            <x v="79"/>
            <x v="80"/>
            <x v="81"/>
            <x v="82"/>
            <x v="83"/>
            <x v="84"/>
            <x v="85"/>
            <x v="87"/>
            <x v="89"/>
            <x v="90"/>
            <x v="91"/>
            <x v="92"/>
            <x v="93"/>
            <x v="94"/>
            <x v="95"/>
            <x v="96"/>
            <x v="97"/>
            <x v="98"/>
            <x v="99"/>
            <x v="100"/>
            <x v="101"/>
            <x v="102"/>
            <x v="103"/>
            <x v="104"/>
            <x v="105"/>
            <x v="106"/>
            <x v="211"/>
            <x v="212"/>
            <x v="213"/>
            <x v="214"/>
            <x v="215"/>
            <x v="216"/>
            <x v="217"/>
            <x v="218"/>
            <x v="219"/>
          </reference>
        </references>
      </pivotArea>
    </format>
    <format dxfId="499">
      <pivotArea dataOnly="0" labelOnly="1" fieldPosition="0">
        <references count="1">
          <reference field="1" count="50">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498">
      <pivotArea dataOnly="0" labelOnly="1" fieldPosition="0">
        <references count="1">
          <reference field="1" count="48">
            <x v="32"/>
            <x v="61"/>
            <x v="62"/>
            <x v="69"/>
            <x v="157"/>
            <x v="158"/>
            <x v="159"/>
            <x v="160"/>
            <x v="161"/>
            <x v="162"/>
            <x v="163"/>
            <x v="164"/>
            <x v="165"/>
            <x v="166"/>
            <x v="167"/>
            <x v="168"/>
            <x v="169"/>
            <x v="170"/>
            <x v="171"/>
            <x v="172"/>
            <x v="173"/>
            <x v="174"/>
            <x v="175"/>
            <x v="176"/>
            <x v="177"/>
            <x v="178"/>
            <x v="179"/>
            <x v="180"/>
            <x v="181"/>
            <x v="182"/>
            <x v="183"/>
            <x v="185"/>
            <x v="186"/>
            <x v="187"/>
            <x v="190"/>
            <x v="191"/>
            <x v="192"/>
            <x v="193"/>
            <x v="194"/>
            <x v="197"/>
            <x v="202"/>
            <x v="203"/>
            <x v="204"/>
            <x v="205"/>
            <x v="206"/>
            <x v="207"/>
            <x v="210"/>
            <x v="220"/>
          </reference>
        </references>
      </pivotArea>
    </format>
    <format dxfId="497">
      <pivotArea dataOnly="0" labelOnly="1" grandRow="1" outline="0" fieldPosition="0"/>
    </format>
    <format dxfId="496">
      <pivotArea dataOnly="0" labelOnly="1" fieldPosition="0">
        <references count="2">
          <reference field="1" count="1" selected="0">
            <x v="62"/>
          </reference>
          <reference field="2" count="7">
            <x v="311"/>
            <x v="326"/>
            <x v="415"/>
            <x v="418"/>
            <x v="446"/>
            <x v="648"/>
            <x v="788"/>
          </reference>
        </references>
      </pivotArea>
    </format>
    <format dxfId="495">
      <pivotArea dataOnly="0" labelOnly="1" outline="0" fieldPosition="0">
        <references count="1">
          <reference field="4294967294" count="3">
            <x v="0"/>
            <x v="1"/>
            <x v="2"/>
          </reference>
        </references>
      </pivotArea>
    </format>
    <format dxfId="494">
      <pivotArea dataOnly="0" labelOnly="1" fieldPosition="0">
        <references count="1">
          <reference field="1" count="50">
            <x v="32"/>
            <x v="61"/>
            <x v="62"/>
            <x v="63"/>
            <x v="64"/>
            <x v="65"/>
            <x v="66"/>
            <x v="67"/>
            <x v="68"/>
            <x v="70"/>
            <x v="71"/>
            <x v="72"/>
            <x v="73"/>
            <x v="74"/>
            <x v="75"/>
            <x v="76"/>
            <x v="77"/>
            <x v="78"/>
            <x v="79"/>
            <x v="80"/>
            <x v="81"/>
            <x v="82"/>
            <x v="83"/>
            <x v="84"/>
            <x v="85"/>
            <x v="87"/>
            <x v="89"/>
            <x v="90"/>
            <x v="91"/>
            <x v="92"/>
            <x v="93"/>
            <x v="94"/>
            <x v="95"/>
            <x v="96"/>
            <x v="97"/>
            <x v="98"/>
            <x v="99"/>
            <x v="100"/>
            <x v="101"/>
            <x v="102"/>
            <x v="103"/>
            <x v="211"/>
            <x v="212"/>
            <x v="213"/>
            <x v="214"/>
            <x v="215"/>
            <x v="216"/>
            <x v="217"/>
            <x v="218"/>
            <x v="219"/>
          </reference>
        </references>
      </pivotArea>
    </format>
    <format dxfId="493">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92">
      <pivotArea dataOnly="0" labelOnly="1" fieldPosition="0">
        <references count="1">
          <reference field="1" count="46">
            <x v="69"/>
            <x v="154"/>
            <x v="155"/>
            <x v="156"/>
            <x v="157"/>
            <x v="158"/>
            <x v="159"/>
            <x v="160"/>
            <x v="161"/>
            <x v="162"/>
            <x v="163"/>
            <x v="164"/>
            <x v="165"/>
            <x v="166"/>
            <x v="167"/>
            <x v="168"/>
            <x v="169"/>
            <x v="170"/>
            <x v="171"/>
            <x v="172"/>
            <x v="173"/>
            <x v="174"/>
            <x v="175"/>
            <x v="176"/>
            <x v="177"/>
            <x v="178"/>
            <x v="179"/>
            <x v="181"/>
            <x v="182"/>
            <x v="183"/>
            <x v="185"/>
            <x v="186"/>
            <x v="187"/>
            <x v="190"/>
            <x v="191"/>
            <x v="192"/>
            <x v="193"/>
            <x v="194"/>
            <x v="197"/>
            <x v="202"/>
            <x v="203"/>
            <x v="204"/>
            <x v="205"/>
            <x v="206"/>
            <x v="207"/>
            <x v="210"/>
          </reference>
        </references>
      </pivotArea>
    </format>
    <format dxfId="491">
      <pivotArea outline="0" collapsedLevelsAreSubtotals="1" fieldPosition="0"/>
    </format>
    <format dxfId="490">
      <pivotArea dataOnly="0" labelOnly="1" fieldPosition="0">
        <references count="1">
          <reference field="1" count="50">
            <x v="32"/>
            <x v="61"/>
            <x v="62"/>
            <x v="63"/>
            <x v="64"/>
            <x v="65"/>
            <x v="66"/>
            <x v="67"/>
            <x v="68"/>
            <x v="69"/>
            <x v="70"/>
            <x v="71"/>
            <x v="72"/>
            <x v="73"/>
            <x v="74"/>
            <x v="75"/>
            <x v="76"/>
            <x v="77"/>
            <x v="78"/>
            <x v="79"/>
            <x v="80"/>
            <x v="81"/>
            <x v="82"/>
            <x v="83"/>
            <x v="84"/>
            <x v="85"/>
            <x v="87"/>
            <x v="89"/>
            <x v="90"/>
            <x v="91"/>
            <x v="92"/>
            <x v="93"/>
            <x v="94"/>
            <x v="95"/>
            <x v="96"/>
            <x v="97"/>
            <x v="98"/>
            <x v="99"/>
            <x v="100"/>
            <x v="101"/>
            <x v="102"/>
            <x v="103"/>
            <x v="104"/>
            <x v="105"/>
            <x v="106"/>
            <x v="107"/>
            <x v="108"/>
            <x v="109"/>
            <x v="110"/>
            <x v="111"/>
          </reference>
        </references>
      </pivotArea>
    </format>
    <format dxfId="489">
      <pivotArea dataOnly="0" labelOnly="1" fieldPosition="0">
        <references count="1">
          <reference field="1" count="50">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reference>
        </references>
      </pivotArea>
    </format>
    <format dxfId="488">
      <pivotArea dataOnly="0" labelOnly="1" fieldPosition="0">
        <references count="1">
          <reference field="1" count="46">
            <x v="162"/>
            <x v="163"/>
            <x v="164"/>
            <x v="165"/>
            <x v="166"/>
            <x v="167"/>
            <x v="168"/>
            <x v="169"/>
            <x v="170"/>
            <x v="171"/>
            <x v="172"/>
            <x v="173"/>
            <x v="174"/>
            <x v="175"/>
            <x v="176"/>
            <x v="177"/>
            <x v="178"/>
            <x v="179"/>
            <x v="181"/>
            <x v="182"/>
            <x v="183"/>
            <x v="185"/>
            <x v="186"/>
            <x v="187"/>
            <x v="190"/>
            <x v="191"/>
            <x v="192"/>
            <x v="193"/>
            <x v="194"/>
            <x v="197"/>
            <x v="202"/>
            <x v="203"/>
            <x v="204"/>
            <x v="205"/>
            <x v="206"/>
            <x v="207"/>
            <x v="210"/>
            <x v="211"/>
            <x v="212"/>
            <x v="213"/>
            <x v="214"/>
            <x v="215"/>
            <x v="216"/>
            <x v="217"/>
            <x v="218"/>
            <x v="219"/>
          </reference>
        </references>
      </pivotArea>
    </format>
    <format dxfId="487">
      <pivotArea dataOnly="0" labelOnly="1" grandRow="1" outline="0" fieldPosition="0"/>
    </format>
    <format dxfId="486">
      <pivotArea collapsedLevelsAreSubtotals="1" fieldPosition="0">
        <references count="1">
          <reference field="1" count="1">
            <x v="62"/>
          </reference>
        </references>
      </pivotArea>
    </format>
    <format dxfId="485">
      <pivotArea collapsedLevelsAreSubtotals="1" fieldPosition="0">
        <references count="1">
          <reference field="1" count="1">
            <x v="63"/>
          </reference>
        </references>
      </pivotArea>
    </format>
    <format dxfId="484">
      <pivotArea collapsedLevelsAreSubtotals="1" fieldPosition="0">
        <references count="1">
          <reference field="1" count="1">
            <x v="64"/>
          </reference>
        </references>
      </pivotArea>
    </format>
    <format dxfId="483">
      <pivotArea dataOnly="0" labelOnly="1" fieldPosition="0">
        <references count="1">
          <reference field="1" count="3">
            <x v="62"/>
            <x v="63"/>
            <x v="64"/>
          </reference>
        </references>
      </pivotArea>
    </format>
    <format dxfId="482">
      <pivotArea collapsedLevelsAreSubtotals="1" fieldPosition="0">
        <references count="1">
          <reference field="1" count="1">
            <x v="61"/>
          </reference>
        </references>
      </pivotArea>
    </format>
    <format dxfId="481">
      <pivotArea dataOnly="0" labelOnly="1" fieldPosition="0">
        <references count="1">
          <reference field="1" count="1">
            <x v="61"/>
          </reference>
        </references>
      </pivotArea>
    </format>
    <format dxfId="480">
      <pivotArea collapsedLevelsAreSubtotals="1" fieldPosition="0">
        <references count="1">
          <reference field="1" count="1">
            <x v="60"/>
          </reference>
        </references>
      </pivotArea>
    </format>
    <format dxfId="479">
      <pivotArea dataOnly="0" labelOnly="1" fieldPosition="0">
        <references count="1">
          <reference field="1" count="1">
            <x v="60"/>
          </reference>
        </references>
      </pivotArea>
    </format>
    <format dxfId="478">
      <pivotArea collapsedLevelsAreSubtotals="1" fieldPosition="0">
        <references count="1">
          <reference field="1" count="1">
            <x v="60"/>
          </reference>
        </references>
      </pivotArea>
    </format>
    <format dxfId="477">
      <pivotArea dataOnly="0" labelOnly="1" fieldPosition="0">
        <references count="1">
          <reference field="1" count="1">
            <x v="60"/>
          </reference>
        </references>
      </pivotArea>
    </format>
    <format dxfId="476">
      <pivotArea dataOnly="0" labelOnly="1" fieldPosition="0">
        <references count="1">
          <reference field="1" count="1">
            <x v="59"/>
          </reference>
        </references>
      </pivotArea>
    </format>
    <format dxfId="475">
      <pivotArea dataOnly="0" labelOnly="1" fieldPosition="0">
        <references count="1">
          <reference field="1" count="1">
            <x v="58"/>
          </reference>
        </references>
      </pivotArea>
    </format>
    <format dxfId="474">
      <pivotArea collapsedLevelsAreSubtotals="1" fieldPosition="0">
        <references count="1">
          <reference field="1" count="1">
            <x v="58"/>
          </reference>
        </references>
      </pivotArea>
    </format>
    <format dxfId="473">
      <pivotArea collapsedLevelsAreSubtotals="1" fieldPosition="0">
        <references count="1">
          <reference field="1" count="1">
            <x v="59"/>
          </reference>
        </references>
      </pivotArea>
    </format>
    <format dxfId="472">
      <pivotArea collapsedLevelsAreSubtotals="1" fieldPosition="0">
        <references count="1">
          <reference field="1" count="1">
            <x v="56"/>
          </reference>
        </references>
      </pivotArea>
    </format>
    <format dxfId="471">
      <pivotArea collapsedLevelsAreSubtotals="1" fieldPosition="0">
        <references count="1">
          <reference field="1" count="1">
            <x v="57"/>
          </reference>
        </references>
      </pivotArea>
    </format>
    <format dxfId="470">
      <pivotArea dataOnly="0" labelOnly="1" fieldPosition="0">
        <references count="1">
          <reference field="1" count="2">
            <x v="56"/>
            <x v="57"/>
          </reference>
        </references>
      </pivotArea>
    </format>
    <format dxfId="469">
      <pivotArea dataOnly="0" labelOnly="1" fieldPosition="0">
        <references count="1">
          <reference field="1" count="2">
            <x v="221"/>
            <x v="222"/>
          </reference>
        </references>
      </pivotArea>
    </format>
    <format dxfId="468">
      <pivotArea dataOnly="0" labelOnly="1" fieldPosition="0">
        <references count="1">
          <reference field="1" count="3">
            <x v="53"/>
            <x v="54"/>
            <x v="55"/>
          </reference>
        </references>
      </pivotArea>
    </format>
    <format dxfId="467">
      <pivotArea collapsedLevelsAreSubtotals="1" fieldPosition="0">
        <references count="1">
          <reference field="1" count="1">
            <x v="53"/>
          </reference>
        </references>
      </pivotArea>
    </format>
    <format dxfId="466">
      <pivotArea collapsedLevelsAreSubtotals="1" fieldPosition="0">
        <references count="1">
          <reference field="1" count="1">
            <x v="54"/>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1"/>
          </reference>
        </references>
      </pivotArea>
    </format>
    <format dxfId="463">
      <pivotArea collapsedLevelsAreSubtotals="1" fieldPosition="0">
        <references count="1">
          <reference field="1" count="1">
            <x v="52"/>
          </reference>
        </references>
      </pivotArea>
    </format>
    <format dxfId="462">
      <pivotArea dataOnly="0" labelOnly="1" fieldPosition="0">
        <references count="1">
          <reference field="1" count="2">
            <x v="51"/>
            <x v="52"/>
          </reference>
        </references>
      </pivotArea>
    </format>
    <format dxfId="461">
      <pivotArea collapsedLevelsAreSubtotals="1" fieldPosition="0">
        <references count="1">
          <reference field="1" count="1">
            <x v="49"/>
          </reference>
        </references>
      </pivotArea>
    </format>
    <format dxfId="460">
      <pivotArea collapsedLevelsAreSubtotals="1" fieldPosition="0">
        <references count="1">
          <reference field="1" count="1">
            <x v="50"/>
          </reference>
        </references>
      </pivotArea>
    </format>
    <format dxfId="459">
      <pivotArea dataOnly="0" labelOnly="1" fieldPosition="0">
        <references count="1">
          <reference field="1" count="2">
            <x v="49"/>
            <x v="50"/>
          </reference>
        </references>
      </pivotArea>
    </format>
    <format dxfId="458">
      <pivotArea collapsedLevelsAreSubtotals="1" fieldPosition="0">
        <references count="1">
          <reference field="1" count="1">
            <x v="48"/>
          </reference>
        </references>
      </pivotArea>
    </format>
    <format dxfId="457">
      <pivotArea dataOnly="0" labelOnly="1" fieldPosition="0">
        <references count="1">
          <reference field="1" count="1">
            <x v="48"/>
          </reference>
        </references>
      </pivotArea>
    </format>
    <format dxfId="456">
      <pivotArea collapsedLevelsAreSubtotals="1" fieldPosition="0">
        <references count="1">
          <reference field="1" count="1">
            <x v="47"/>
          </reference>
        </references>
      </pivotArea>
    </format>
    <format dxfId="455">
      <pivotArea dataOnly="0" labelOnly="1" fieldPosition="0">
        <references count="1">
          <reference field="1" count="1">
            <x v="47"/>
          </reference>
        </references>
      </pivotArea>
    </format>
    <format dxfId="454">
      <pivotArea collapsedLevelsAreSubtotals="1" fieldPosition="0">
        <references count="1">
          <reference field="1" count="1">
            <x v="45"/>
          </reference>
        </references>
      </pivotArea>
    </format>
    <format dxfId="453">
      <pivotArea collapsedLevelsAreSubtotals="1" fieldPosition="0">
        <references count="1">
          <reference field="1" count="1">
            <x v="46"/>
          </reference>
        </references>
      </pivotArea>
    </format>
    <format dxfId="452">
      <pivotArea dataOnly="0" labelOnly="1" fieldPosition="0">
        <references count="1">
          <reference field="1" count="2">
            <x v="45"/>
            <x v="46"/>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3"/>
          </reference>
        </references>
      </pivotArea>
    </format>
    <format dxfId="448">
      <pivotArea dataOnly="0" labelOnly="1" fieldPosition="0">
        <references count="1">
          <reference field="1" count="1">
            <x v="43"/>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225"/>
          </reference>
        </references>
      </pivotArea>
    </format>
    <format dxfId="441">
      <pivotArea collapsedLevelsAreSubtotals="1" fieldPosition="0">
        <references count="1">
          <reference field="1" count="1">
            <x v="37"/>
          </reference>
        </references>
      </pivotArea>
    </format>
    <format dxfId="440">
      <pivotArea collapsedLevelsAreSubtotals="1" fieldPosition="0">
        <references count="1">
          <reference field="1" count="1">
            <x v="235"/>
          </reference>
        </references>
      </pivotArea>
    </format>
    <format dxfId="439">
      <pivotArea dataOnly="0" labelOnly="1" fieldPosition="0">
        <references count="1">
          <reference field="1" count="3">
            <x v="37"/>
            <x v="225"/>
            <x v="235"/>
          </reference>
        </references>
      </pivotArea>
    </format>
    <format dxfId="438">
      <pivotArea collapsedLevelsAreSubtotals="1" fieldPosition="0">
        <references count="1">
          <reference field="1" count="1">
            <x v="39"/>
          </reference>
        </references>
      </pivotArea>
    </format>
    <format dxfId="437">
      <pivotArea dataOnly="0" labelOnly="1" fieldPosition="0">
        <references count="1">
          <reference field="1" count="1">
            <x v="39"/>
          </reference>
        </references>
      </pivotArea>
    </format>
    <format dxfId="436">
      <pivotArea collapsedLevelsAreSubtotals="1" fieldPosition="0">
        <references count="1">
          <reference field="1" count="1">
            <x v="37"/>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2">
            <x v="37"/>
            <x v="38"/>
          </reference>
        </references>
      </pivotArea>
    </format>
    <format dxfId="433">
      <pivotArea dataOnly="0" labelOnly="1" fieldPosition="0">
        <references count="1">
          <reference field="1" count="1">
            <x v="38"/>
          </reference>
        </references>
      </pivotArea>
    </format>
    <format dxfId="432">
      <pivotArea collapsedLevelsAreSubtotals="1" fieldPosition="0">
        <references count="1">
          <reference field="1" count="1">
            <x v="36"/>
          </reference>
        </references>
      </pivotArea>
    </format>
    <format dxfId="431">
      <pivotArea dataOnly="0" labelOnly="1" fieldPosition="0">
        <references count="1">
          <reference field="1" count="1">
            <x v="36"/>
          </reference>
        </references>
      </pivotArea>
    </format>
    <format dxfId="430">
      <pivotArea collapsedLevelsAreSubtotals="1" fieldPosition="0">
        <references count="1">
          <reference field="1" count="1">
            <x v="34"/>
          </reference>
        </references>
      </pivotArea>
    </format>
    <format dxfId="429">
      <pivotArea dataOnly="0" labelOnly="1" fieldPosition="0">
        <references count="1">
          <reference field="1" count="1">
            <x v="34"/>
          </reference>
        </references>
      </pivotArea>
    </format>
    <format dxfId="428">
      <pivotArea collapsedLevelsAreSubtotals="1" fieldPosition="0">
        <references count="1">
          <reference field="1" count="1">
            <x v="35"/>
          </reference>
        </references>
      </pivotArea>
    </format>
    <format dxfId="427">
      <pivotArea dataOnly="0" labelOnly="1" fieldPosition="0">
        <references count="1">
          <reference field="1" count="1">
            <x v="35"/>
          </reference>
        </references>
      </pivotArea>
    </format>
    <format dxfId="426">
      <pivotArea dataOnly="0" labelOnly="1" fieldPosition="0">
        <references count="1">
          <reference field="1" count="1">
            <x v="33"/>
          </reference>
        </references>
      </pivotArea>
    </format>
    <format dxfId="425">
      <pivotArea collapsedLevelsAreSubtotals="1" fieldPosition="0">
        <references count="1">
          <reference field="1" count="1">
            <x v="33"/>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2">
            <x v="33"/>
            <x v="34"/>
          </reference>
        </references>
      </pivotArea>
    </format>
    <format dxfId="422">
      <pivotArea collapsedLevelsAreSubtotals="1" fieldPosition="0">
        <references count="1">
          <reference field="1" count="1">
            <x v="32"/>
          </reference>
        </references>
      </pivotArea>
    </format>
    <format dxfId="421">
      <pivotArea dataOnly="0" labelOnly="1" fieldPosition="0">
        <references count="1">
          <reference field="1" count="1">
            <x v="32"/>
          </reference>
        </references>
      </pivotArea>
    </format>
    <format dxfId="420">
      <pivotArea collapsedLevelsAreSubtotals="1" fieldPosition="0">
        <references count="1">
          <reference field="1" count="1">
            <x v="30"/>
          </reference>
        </references>
      </pivotArea>
    </format>
    <format dxfId="419">
      <pivotArea collapsedLevelsAreSubtotals="1" fieldPosition="0">
        <references count="1">
          <reference field="1" count="1">
            <x v="31"/>
          </reference>
        </references>
      </pivotArea>
    </format>
    <format dxfId="418">
      <pivotArea dataOnly="0" labelOnly="1" fieldPosition="0">
        <references count="1">
          <reference field="1" count="2">
            <x v="30"/>
            <x v="31"/>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1">
            <x v="28"/>
          </reference>
        </references>
      </pivotArea>
    </format>
    <format dxfId="413">
      <pivotArea collapsedLevelsAreSubtotals="1" fieldPosition="0">
        <references count="1">
          <reference field="1" count="1">
            <x v="26"/>
          </reference>
        </references>
      </pivotArea>
    </format>
    <format dxfId="412">
      <pivotArea collapsedLevelsAreSubtotals="1" fieldPosition="0">
        <references count="1">
          <reference field="1" count="1">
            <x v="27"/>
          </reference>
        </references>
      </pivotArea>
    </format>
    <format dxfId="411">
      <pivotArea dataOnly="0" labelOnly="1" fieldPosition="0">
        <references count="1">
          <reference field="1" count="2">
            <x v="26"/>
            <x v="27"/>
          </reference>
        </references>
      </pivotArea>
    </format>
    <format dxfId="410">
      <pivotArea collapsedLevelsAreSubtotals="1" fieldPosition="0">
        <references count="1">
          <reference field="1" count="1">
            <x v="244"/>
          </reference>
        </references>
      </pivotArea>
    </format>
    <format dxfId="409">
      <pivotArea dataOnly="0" labelOnly="1" fieldPosition="0">
        <references count="1">
          <reference field="1" count="1">
            <x v="244"/>
          </reference>
        </references>
      </pivotArea>
    </format>
    <format dxfId="408">
      <pivotArea collapsedLevelsAreSubtotals="1" fieldPosition="0">
        <references count="1">
          <reference field="1" count="1">
            <x v="22"/>
          </reference>
        </references>
      </pivotArea>
    </format>
    <format dxfId="407">
      <pivotArea collapsedLevelsAreSubtotals="1" fieldPosition="0">
        <references count="1">
          <reference field="1" count="1">
            <x v="23"/>
          </reference>
        </references>
      </pivotArea>
    </format>
    <format dxfId="406">
      <pivotArea collapsedLevelsAreSubtotals="1" fieldPosition="0">
        <references count="1">
          <reference field="1" count="1">
            <x v="24"/>
          </reference>
        </references>
      </pivotArea>
    </format>
    <format dxfId="405">
      <pivotArea collapsedLevelsAreSubtotals="1" fieldPosition="0">
        <references count="1">
          <reference field="1" count="1">
            <x v="25"/>
          </reference>
        </references>
      </pivotArea>
    </format>
    <format dxfId="404">
      <pivotArea dataOnly="0" labelOnly="1" fieldPosition="0">
        <references count="1">
          <reference field="1" count="4">
            <x v="22"/>
            <x v="23"/>
            <x v="24"/>
            <x v="25"/>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17"/>
          </reference>
        </references>
      </pivotArea>
    </format>
    <format dxfId="400">
      <pivotArea collapsedLevelsAreSubtotals="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collapsedLevelsAreSubtotals="1" fieldPosition="0">
        <references count="1">
          <reference field="1" count="1">
            <x v="20"/>
          </reference>
        </references>
      </pivotArea>
    </format>
    <format dxfId="397">
      <pivotArea dataOnly="0" labelOnly="1" fieldPosition="0">
        <references count="1">
          <reference field="1" count="4">
            <x v="17"/>
            <x v="18"/>
            <x v="19"/>
            <x v="20"/>
          </reference>
        </references>
      </pivotArea>
    </format>
    <format dxfId="396">
      <pivotArea collapsedLevelsAreSubtotals="1" fieldPosition="0">
        <references count="1">
          <reference field="1" count="1">
            <x v="16"/>
          </reference>
        </references>
      </pivotArea>
    </format>
    <format dxfId="395">
      <pivotArea dataOnly="0" labelOnly="1" fieldPosition="0">
        <references count="1">
          <reference field="1" count="1">
            <x v="16"/>
          </reference>
        </references>
      </pivotArea>
    </format>
    <format dxfId="394">
      <pivotArea collapsedLevelsAreSubtotals="1" fieldPosition="0">
        <references count="1">
          <reference field="1" count="1">
            <x v="13"/>
          </reference>
        </references>
      </pivotArea>
    </format>
    <format dxfId="393">
      <pivotArea collapsedLevelsAreSubtotals="1" fieldPosition="0">
        <references count="1">
          <reference field="1" count="1">
            <x v="14"/>
          </reference>
        </references>
      </pivotArea>
    </format>
    <format dxfId="392">
      <pivotArea collapsedLevelsAreSubtotals="1" fieldPosition="0">
        <references count="1">
          <reference field="1" count="1">
            <x v="15"/>
          </reference>
        </references>
      </pivotArea>
    </format>
    <format dxfId="391">
      <pivotArea dataOnly="0" labelOnly="1" fieldPosition="0">
        <references count="1">
          <reference field="1" count="3">
            <x v="13"/>
            <x v="14"/>
            <x v="15"/>
          </reference>
        </references>
      </pivotArea>
    </format>
    <format dxfId="390">
      <pivotArea collapsedLevelsAreSubtotals="1" fieldPosition="0">
        <references count="1">
          <reference field="1" count="1">
            <x v="12"/>
          </reference>
        </references>
      </pivotArea>
    </format>
    <format dxfId="389">
      <pivotArea dataOnly="0" labelOnly="1" fieldPosition="0">
        <references count="1">
          <reference field="1" count="1">
            <x v="12"/>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dataOnly="0" labelOnly="1" fieldPosition="0">
        <references count="1">
          <reference field="1" count="2">
            <x v="10"/>
            <x v="11"/>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collapsedLevelsAreSubtotals="1" fieldPosition="0">
        <references count="1">
          <reference field="1" count="1">
            <x v="8"/>
          </reference>
        </references>
      </pivotArea>
    </format>
    <format dxfId="382">
      <pivotArea dataOnly="0" labelOnly="1" fieldPosition="0">
        <references count="1">
          <reference field="1" count="1">
            <x v="8"/>
          </reference>
        </references>
      </pivotArea>
    </format>
    <format dxfId="381">
      <pivotArea collapsedLevelsAreSubtotals="1" fieldPosition="0">
        <references count="1">
          <reference field="1" count="1">
            <x v="7"/>
          </reference>
        </references>
      </pivotArea>
    </format>
    <format dxfId="380">
      <pivotArea dataOnly="0" labelOnly="1" fieldPosition="0">
        <references count="1">
          <reference field="1" count="1">
            <x v="7"/>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5"/>
          </reference>
        </references>
      </pivotArea>
    </format>
    <format dxfId="376">
      <pivotArea dataOnly="0" labelOnly="1" fieldPosition="0">
        <references count="1">
          <reference field="1" count="1">
            <x v="5"/>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collapsedLevelsAreSubtotals="1" fieldPosition="0">
        <references count="1">
          <reference field="1" count="1">
            <x v="2"/>
          </reference>
        </references>
      </pivotArea>
    </format>
    <format dxfId="369">
      <pivotArea dataOnly="0" labelOnly="1" fieldPosition="0">
        <references count="1">
          <reference field="1" count="3">
            <x v="0"/>
            <x v="1"/>
            <x v="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9"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456">
        <item x="0"/>
        <item x="1"/>
        <item x="2"/>
        <item x="4"/>
        <item x="5"/>
        <item x="7"/>
        <item x="8"/>
        <item x="9"/>
        <item m="1" x="1307"/>
        <item x="10"/>
        <item x="11"/>
        <item m="1" x="1311"/>
        <item x="12"/>
        <item x="13"/>
        <item x="14"/>
        <item x="16"/>
        <item x="18"/>
        <item x="3"/>
        <item x="6"/>
        <item x="17"/>
        <item x="15"/>
        <item m="1" x="1313"/>
        <item m="1" x="1312"/>
        <item x="21"/>
        <item x="19"/>
        <item x="23"/>
        <item m="1" x="1314"/>
        <item x="24"/>
        <item x="20"/>
        <item x="28"/>
        <item m="1" x="1315"/>
        <item x="22"/>
        <item x="39"/>
        <item x="25"/>
        <item x="29"/>
        <item x="35"/>
        <item x="26"/>
        <item x="27"/>
        <item x="38"/>
        <item x="30"/>
        <item x="31"/>
        <item x="32"/>
        <item m="1" x="1316"/>
        <item x="37"/>
        <item m="1" x="1317"/>
        <item m="1" x="1318"/>
        <item x="44"/>
        <item x="34"/>
        <item x="40"/>
        <item x="33"/>
        <item x="36"/>
        <item x="60"/>
        <item x="42"/>
        <item m="1" x="1320"/>
        <item x="41"/>
        <item x="47"/>
        <item x="43"/>
        <item m="1" x="1319"/>
        <item x="50"/>
        <item x="45"/>
        <item x="46"/>
        <item x="52"/>
        <item m="1" x="1321"/>
        <item x="53"/>
        <item x="56"/>
        <item x="49"/>
        <item x="48"/>
        <item m="1" x="1322"/>
        <item x="51"/>
        <item m="1" x="1323"/>
        <item x="54"/>
        <item x="55"/>
        <item x="62"/>
        <item x="57"/>
        <item x="58"/>
        <item x="59"/>
        <item x="61"/>
        <item x="63"/>
        <item x="64"/>
        <item x="65"/>
        <item x="66"/>
        <item x="67"/>
        <item x="68"/>
        <item m="1" x="1324"/>
        <item m="1" x="1325"/>
        <item x="69"/>
        <item x="70"/>
        <item x="76"/>
        <item m="1" x="1326"/>
        <item m="1" x="1327"/>
        <item m="1" x="1328"/>
        <item x="71"/>
        <item x="72"/>
        <item x="73"/>
        <item x="74"/>
        <item x="75"/>
        <item x="77"/>
        <item x="78"/>
        <item x="79"/>
        <item m="1" x="1329"/>
        <item x="87"/>
        <item x="80"/>
        <item m="1" x="1330"/>
        <item x="81"/>
        <item x="82"/>
        <item x="83"/>
        <item x="84"/>
        <item x="85"/>
        <item x="86"/>
        <item x="88"/>
        <item x="89"/>
        <item x="90"/>
        <item x="91"/>
        <item m="1" x="1331"/>
        <item x="92"/>
        <item x="93"/>
        <item x="94"/>
        <item x="95"/>
        <item m="1" x="1332"/>
        <item x="96"/>
        <item m="1" x="1333"/>
        <item x="97"/>
        <item x="104"/>
        <item x="98"/>
        <item x="109"/>
        <item x="99"/>
        <item x="100"/>
        <item x="101"/>
        <item x="102"/>
        <item x="103"/>
        <item x="105"/>
        <item x="106"/>
        <item x="107"/>
        <item x="108"/>
        <item x="110"/>
        <item x="111"/>
        <item m="1" x="133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35"/>
        <item m="1" x="1336"/>
        <item x="140"/>
        <item x="166"/>
        <item x="145"/>
        <item x="142"/>
        <item x="190"/>
        <item x="143"/>
        <item m="1" x="133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8"/>
        <item x="178"/>
        <item x="179"/>
        <item x="180"/>
        <item x="181"/>
        <item x="141"/>
        <item x="154"/>
        <item x="168"/>
        <item x="182"/>
        <item x="184"/>
        <item x="216"/>
        <item m="1" x="1339"/>
        <item x="186"/>
        <item x="185"/>
        <item x="187"/>
        <item x="188"/>
        <item x="191"/>
        <item x="192"/>
        <item x="193"/>
        <item x="194"/>
        <item x="195"/>
        <item x="196"/>
        <item x="197"/>
        <item x="199"/>
        <item x="200"/>
        <item x="201"/>
        <item m="1" x="1419"/>
        <item m="1" x="1420"/>
        <item m="1" x="1444"/>
        <item m="1" x="1373"/>
        <item x="204"/>
        <item x="202"/>
        <item x="203"/>
        <item x="205"/>
        <item x="206"/>
        <item x="183"/>
        <item x="207"/>
        <item x="208"/>
        <item x="209"/>
        <item x="210"/>
        <item x="211"/>
        <item m="1" x="1374"/>
        <item m="1" x="1375"/>
        <item m="1" x="1376"/>
        <item m="1" x="1377"/>
        <item x="222"/>
        <item x="212"/>
        <item x="213"/>
        <item x="214"/>
        <item x="215"/>
        <item x="217"/>
        <item m="1" x="1445"/>
        <item x="218"/>
        <item x="219"/>
        <item x="220"/>
        <item m="1" x="1340"/>
        <item m="1" x="1341"/>
        <item x="221"/>
        <item x="223"/>
        <item x="224"/>
        <item x="228"/>
        <item x="229"/>
        <item x="230"/>
        <item x="231"/>
        <item x="232"/>
        <item x="233"/>
        <item x="234"/>
        <item x="235"/>
        <item x="241"/>
        <item x="236"/>
        <item x="237"/>
        <item x="238"/>
        <item x="239"/>
        <item x="240"/>
        <item x="242"/>
        <item x="243"/>
        <item m="1" x="1342"/>
        <item x="244"/>
        <item x="245"/>
        <item m="1" x="143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8"/>
        <item x="373"/>
        <item x="114"/>
        <item x="279"/>
        <item x="280"/>
        <item x="226"/>
        <item m="1" x="1343"/>
        <item x="281"/>
        <item x="282"/>
        <item m="1" x="1433"/>
        <item x="283"/>
        <item x="284"/>
        <item x="285"/>
        <item x="286"/>
        <item x="287"/>
        <item x="288"/>
        <item x="135"/>
        <item x="289"/>
        <item x="290"/>
        <item x="291"/>
        <item x="292"/>
        <item x="293"/>
        <item x="294"/>
        <item x="295"/>
        <item x="296"/>
        <item x="370"/>
        <item x="297"/>
        <item x="298"/>
        <item x="299"/>
        <item x="300"/>
        <item x="301"/>
        <item m="1" x="1438"/>
        <item x="303"/>
        <item x="302"/>
        <item x="304"/>
        <item m="1" x="1429"/>
        <item x="312"/>
        <item x="309"/>
        <item x="308"/>
        <item m="1" x="1451"/>
        <item x="305"/>
        <item x="311"/>
        <item x="306"/>
        <item x="307"/>
        <item x="227"/>
        <item x="310"/>
        <item x="313"/>
        <item x="314"/>
        <item x="315"/>
        <item x="316"/>
        <item x="321"/>
        <item x="317"/>
        <item x="318"/>
        <item x="320"/>
        <item x="319"/>
        <item x="322"/>
        <item x="323"/>
        <item x="324"/>
        <item x="325"/>
        <item x="326"/>
        <item x="327"/>
        <item x="328"/>
        <item m="1" x="1379"/>
        <item x="329"/>
        <item x="330"/>
        <item x="331"/>
        <item x="332"/>
        <item x="333"/>
        <item x="334"/>
        <item m="1" x="1369"/>
        <item m="1" x="1370"/>
        <item m="1" x="1371"/>
        <item m="1" x="1372"/>
        <item m="1" x="1432"/>
        <item x="336"/>
        <item x="335"/>
        <item x="337"/>
        <item x="338"/>
        <item x="339"/>
        <item x="351"/>
        <item x="340"/>
        <item x="341"/>
        <item x="342"/>
        <item m="1" x="1344"/>
        <item x="343"/>
        <item x="344"/>
        <item x="345"/>
        <item x="346"/>
        <item x="361"/>
        <item x="347"/>
        <item x="348"/>
        <item x="349"/>
        <item x="350"/>
        <item x="355"/>
        <item x="352"/>
        <item x="354"/>
        <item x="353"/>
        <item x="371"/>
        <item x="362"/>
        <item x="356"/>
        <item x="357"/>
        <item x="358"/>
        <item x="359"/>
        <item x="360"/>
        <item m="1" x="1345"/>
        <item x="363"/>
        <item x="364"/>
        <item x="365"/>
        <item x="366"/>
        <item x="367"/>
        <item x="368"/>
        <item x="369"/>
        <item m="1" x="1346"/>
        <item m="1" x="1439"/>
        <item m="1" x="1440"/>
        <item x="372"/>
        <item x="374"/>
        <item m="1" x="1347"/>
        <item x="378"/>
        <item x="381"/>
        <item x="375"/>
        <item x="376"/>
        <item x="377"/>
        <item m="1" x="1348"/>
        <item x="379"/>
        <item x="380"/>
        <item x="382"/>
        <item x="383"/>
        <item x="384"/>
        <item x="385"/>
        <item m="1" x="1446"/>
        <item m="1" x="1441"/>
        <item x="386"/>
        <item x="387"/>
        <item x="388"/>
        <item m="1" x="1349"/>
        <item m="1" x="1350"/>
        <item x="389"/>
        <item x="390"/>
        <item x="393"/>
        <item x="391"/>
        <item x="392"/>
        <item x="394"/>
        <item x="395"/>
        <item x="396"/>
        <item x="397"/>
        <item x="398"/>
        <item x="399"/>
        <item m="1" x="1351"/>
        <item x="400"/>
        <item x="401"/>
        <item x="402"/>
        <item x="403"/>
        <item x="404"/>
        <item x="405"/>
        <item m="1" x="1352"/>
        <item x="406"/>
        <item x="407"/>
        <item x="409"/>
        <item x="410"/>
        <item x="411"/>
        <item x="412"/>
        <item m="1" x="1380"/>
        <item x="413"/>
        <item x="414"/>
        <item x="415"/>
        <item x="408"/>
        <item x="416"/>
        <item m="1" x="1453"/>
        <item x="421"/>
        <item m="1" x="1424"/>
        <item x="417"/>
        <item x="418"/>
        <item x="420"/>
        <item m="1" x="1447"/>
        <item x="419"/>
        <item m="1" x="1381"/>
        <item x="422"/>
        <item x="423"/>
        <item x="424"/>
        <item x="425"/>
        <item x="426"/>
        <item x="427"/>
        <item x="428"/>
        <item x="429"/>
        <item x="430"/>
        <item x="431"/>
        <item x="432"/>
        <item x="433"/>
        <item x="434"/>
        <item x="435"/>
        <item x="436"/>
        <item x="437"/>
        <item x="438"/>
        <item x="439"/>
        <item x="440"/>
        <item x="441"/>
        <item x="442"/>
        <item x="443"/>
        <item m="1" x="1435"/>
        <item x="444"/>
        <item x="445"/>
        <item x="446"/>
        <item m="1" x="1434"/>
        <item x="447"/>
        <item m="1" x="1437"/>
        <item x="448"/>
        <item m="1" x="1449"/>
        <item x="449"/>
        <item x="450"/>
        <item m="1" x="1353"/>
        <item x="451"/>
        <item x="452"/>
        <item x="453"/>
        <item x="454"/>
        <item x="455"/>
        <item m="1" x="1382"/>
        <item x="456"/>
        <item x="457"/>
        <item x="458"/>
        <item x="459"/>
        <item x="460"/>
        <item x="461"/>
        <item x="462"/>
        <item m="1" x="1354"/>
        <item x="463"/>
        <item x="464"/>
        <item x="465"/>
        <item x="466"/>
        <item x="467"/>
        <item x="468"/>
        <item x="469"/>
        <item x="470"/>
        <item x="471"/>
        <item x="472"/>
        <item m="1" x="1403"/>
        <item x="473"/>
        <item x="474"/>
        <item x="475"/>
        <item x="476"/>
        <item x="477"/>
        <item m="1" x="1404"/>
        <item x="478"/>
        <item x="479"/>
        <item x="480"/>
        <item x="481"/>
        <item m="1" x="1383"/>
        <item x="482"/>
        <item x="483"/>
        <item x="484"/>
        <item x="485"/>
        <item x="486"/>
        <item x="487"/>
        <item x="488"/>
        <item x="489"/>
        <item x="490"/>
        <item x="491"/>
        <item x="492"/>
        <item x="493"/>
        <item x="494"/>
        <item x="495"/>
        <item x="496"/>
        <item m="1" x="1364"/>
        <item x="498"/>
        <item x="497"/>
        <item x="499"/>
        <item x="500"/>
        <item x="501"/>
        <item x="502"/>
        <item x="503"/>
        <item m="1" x="1365"/>
        <item x="505"/>
        <item x="506"/>
        <item x="507"/>
        <item x="508"/>
        <item x="509"/>
        <item x="510"/>
        <item x="511"/>
        <item m="1" x="1384"/>
        <item m="1" x="1385"/>
        <item m="1" x="1386"/>
        <item m="1" x="1387"/>
        <item m="1" x="1388"/>
        <item x="512"/>
        <item x="513"/>
        <item x="514"/>
        <item x="515"/>
        <item x="516"/>
        <item x="517"/>
        <item x="518"/>
        <item x="519"/>
        <item x="520"/>
        <item x="521"/>
        <item x="522"/>
        <item x="523"/>
        <item x="524"/>
        <item x="525"/>
        <item x="526"/>
        <item x="527"/>
        <item x="528"/>
        <item x="529"/>
        <item x="530"/>
        <item x="531"/>
        <item x="532"/>
        <item m="1" x="1389"/>
        <item x="538"/>
        <item x="533"/>
        <item x="534"/>
        <item x="535"/>
        <item x="536"/>
        <item x="537"/>
        <item x="542"/>
        <item x="539"/>
        <item x="540"/>
        <item x="541"/>
        <item x="543"/>
        <item x="544"/>
        <item x="545"/>
        <item x="546"/>
        <item x="547"/>
        <item x="549"/>
        <item x="550"/>
        <item x="551"/>
        <item x="552"/>
        <item x="553"/>
        <item x="554"/>
        <item x="555"/>
        <item m="1" x="140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6"/>
        <item x="607"/>
        <item x="611"/>
        <item x="612"/>
        <item x="613"/>
        <item x="614"/>
        <item x="608"/>
        <item x="609"/>
        <item x="610"/>
        <item x="615"/>
        <item x="616"/>
        <item m="1" x="1407"/>
        <item x="617"/>
        <item x="618"/>
        <item m="1" x="1408"/>
        <item x="619"/>
        <item x="620"/>
        <item x="621"/>
        <item m="1" x="1409"/>
        <item x="622"/>
        <item m="1" x="1410"/>
        <item x="624"/>
        <item x="623"/>
        <item x="625"/>
        <item x="627"/>
        <item x="629"/>
        <item x="630"/>
        <item x="631"/>
        <item x="632"/>
        <item x="633"/>
        <item x="634"/>
        <item m="1" x="1390"/>
        <item x="648"/>
        <item x="635"/>
        <item m="1" x="1366"/>
        <item m="1" x="1391"/>
        <item x="636"/>
        <item x="637"/>
        <item x="626"/>
        <item x="641"/>
        <item x="642"/>
        <item x="643"/>
        <item m="1" x="1392"/>
        <item x="628"/>
        <item x="644"/>
        <item x="645"/>
        <item x="646"/>
        <item m="1" x="1355"/>
        <item x="647"/>
        <item x="649"/>
        <item x="650"/>
        <item x="640"/>
        <item x="651"/>
        <item x="652"/>
        <item m="1" x="1443"/>
        <item x="653"/>
        <item m="1" x="1411"/>
        <item m="1" x="1412"/>
        <item m="1" x="1393"/>
        <item x="654"/>
        <item m="1" x="1394"/>
        <item x="655"/>
        <item x="656"/>
        <item x="657"/>
        <item x="658"/>
        <item x="659"/>
        <item x="639"/>
        <item x="660"/>
        <item x="662"/>
        <item x="665"/>
        <item x="663"/>
        <item x="664"/>
        <item x="638"/>
        <item x="661"/>
        <item x="666"/>
        <item x="667"/>
        <item x="668"/>
        <item x="669"/>
        <item x="670"/>
        <item x="671"/>
        <item x="672"/>
        <item x="673"/>
        <item x="674"/>
        <item m="1" x="1356"/>
        <item x="675"/>
        <item m="1" x="1357"/>
        <item x="679"/>
        <item x="676"/>
        <item x="677"/>
        <item x="678"/>
        <item x="680"/>
        <item m="1" x="1426"/>
        <item x="682"/>
        <item x="681"/>
        <item x="683"/>
        <item x="684"/>
        <item x="685"/>
        <item x="686"/>
        <item x="687"/>
        <item x="688"/>
        <item x="697"/>
        <item x="689"/>
        <item x="690"/>
        <item x="691"/>
        <item x="705"/>
        <item x="700"/>
        <item x="692"/>
        <item x="693"/>
        <item x="694"/>
        <item m="1" x="1428"/>
        <item x="695"/>
        <item x="696"/>
        <item x="698"/>
        <item x="699"/>
        <item x="701"/>
        <item m="1" x="1360"/>
        <item x="702"/>
        <item x="706"/>
        <item x="703"/>
        <item x="704"/>
        <item x="707"/>
        <item x="717"/>
        <item x="709"/>
        <item x="710"/>
        <item x="711"/>
        <item x="712"/>
        <item x="713"/>
        <item x="714"/>
        <item x="715"/>
        <item x="716"/>
        <item m="1" x="1395"/>
        <item x="718"/>
        <item x="719"/>
        <item x="720"/>
        <item m="1" x="1358"/>
        <item m="1" x="1359"/>
        <item m="1" x="1361"/>
        <item x="726"/>
        <item x="721"/>
        <item x="722"/>
        <item x="723"/>
        <item x="724"/>
        <item x="725"/>
        <item x="727"/>
        <item x="758"/>
        <item x="728"/>
        <item x="729"/>
        <item x="730"/>
        <item m="1" x="1442"/>
        <item m="1" x="1422"/>
        <item x="731"/>
        <item x="732"/>
        <item x="733"/>
        <item m="1" x="1431"/>
        <item x="734"/>
        <item x="735"/>
        <item x="736"/>
        <item x="737"/>
        <item x="738"/>
        <item x="739"/>
        <item x="740"/>
        <item x="741"/>
        <item x="742"/>
        <item x="765"/>
        <item x="743"/>
        <item x="744"/>
        <item x="745"/>
        <item x="746"/>
        <item x="753"/>
        <item x="747"/>
        <item m="1" x="1362"/>
        <item x="748"/>
        <item x="749"/>
        <item x="750"/>
        <item x="751"/>
        <item x="767"/>
        <item x="752"/>
        <item x="754"/>
        <item x="755"/>
        <item x="756"/>
        <item x="757"/>
        <item m="1" x="1396"/>
        <item x="759"/>
        <item m="1" x="1413"/>
        <item x="760"/>
        <item m="1" x="1397"/>
        <item x="761"/>
        <item x="762"/>
        <item m="1" x="1423"/>
        <item x="763"/>
        <item m="1" x="1421"/>
        <item x="764"/>
        <item x="766"/>
        <item x="768"/>
        <item m="1" x="1418"/>
        <item x="769"/>
        <item x="770"/>
        <item x="771"/>
        <item x="772"/>
        <item x="773"/>
        <item x="774"/>
        <item x="775"/>
        <item x="776"/>
        <item x="777"/>
        <item x="778"/>
        <item x="779"/>
        <item x="780"/>
        <item x="781"/>
        <item x="782"/>
        <item x="783"/>
        <item x="784"/>
        <item x="785"/>
        <item x="786"/>
        <item x="787"/>
        <item x="788"/>
        <item x="789"/>
        <item x="790"/>
        <item x="791"/>
        <item m="1" x="1398"/>
        <item x="792"/>
        <item m="1" x="1399"/>
        <item x="793"/>
        <item x="799"/>
        <item x="794"/>
        <item x="795"/>
        <item x="796"/>
        <item x="797"/>
        <item x="798"/>
        <item x="800"/>
        <item x="802"/>
        <item x="801"/>
        <item m="1" x="1400"/>
        <item x="803"/>
        <item x="804"/>
        <item x="805"/>
        <item x="808"/>
        <item x="810"/>
        <item x="809"/>
        <item m="1" x="1427"/>
        <item x="812"/>
        <item x="807"/>
        <item m="1" x="1425"/>
        <item x="819"/>
        <item m="1" x="1450"/>
        <item x="811"/>
        <item x="813"/>
        <item x="815"/>
        <item x="816"/>
        <item x="806"/>
        <item x="814"/>
        <item x="817"/>
        <item m="1" x="1367"/>
        <item x="821"/>
        <item x="822"/>
        <item m="1" x="1414"/>
        <item x="824"/>
        <item x="829"/>
        <item x="827"/>
        <item x="823"/>
        <item x="828"/>
        <item x="833"/>
        <item x="831"/>
        <item x="832"/>
        <item x="830"/>
        <item x="708"/>
        <item x="837"/>
        <item x="838"/>
        <item x="835"/>
        <item x="840"/>
        <item x="841"/>
        <item x="842"/>
        <item m="1" x="1448"/>
        <item x="834"/>
        <item m="1" x="1436"/>
        <item m="1" x="1368"/>
        <item x="820"/>
        <item x="836"/>
        <item x="839"/>
        <item x="846"/>
        <item x="845"/>
        <item x="847"/>
        <item x="844"/>
        <item m="1" x="1415"/>
        <item x="849"/>
        <item x="848"/>
        <item x="843"/>
        <item m="1" x="1452"/>
        <item x="850"/>
        <item x="852"/>
        <item x="853"/>
        <item x="854"/>
        <item x="856"/>
        <item x="857"/>
        <item x="851"/>
        <item x="858"/>
        <item x="859"/>
        <item m="1" x="1299"/>
        <item x="818"/>
        <item x="855"/>
        <item x="826"/>
        <item x="860"/>
        <item x="862"/>
        <item x="861"/>
        <item x="863"/>
        <item x="864"/>
        <item x="865"/>
        <item x="868"/>
        <item x="866"/>
        <item x="867"/>
        <item x="870"/>
        <item x="871"/>
        <item x="872"/>
        <item x="874"/>
        <item m="1" x="1416"/>
        <item x="873"/>
        <item x="877"/>
        <item x="879"/>
        <item x="878"/>
        <item x="876"/>
        <item x="880"/>
        <item x="881"/>
        <item x="883"/>
        <item m="1" x="1417"/>
        <item x="875"/>
        <item x="882"/>
        <item x="884"/>
        <item x="886"/>
        <item x="887"/>
        <item x="885"/>
        <item x="825"/>
        <item x="888"/>
        <item x="889"/>
        <item x="890"/>
        <item x="891"/>
        <item m="1" x="1363"/>
        <item x="892"/>
        <item x="893"/>
        <item x="894"/>
        <item x="898"/>
        <item x="896"/>
        <item x="900"/>
        <item x="895"/>
        <item x="897"/>
        <item x="902"/>
        <item x="903"/>
        <item x="904"/>
        <item x="905"/>
        <item x="901"/>
        <item x="899"/>
        <item x="906"/>
        <item x="869"/>
        <item m="1" x="1401"/>
        <item x="908"/>
        <item x="907"/>
        <item x="909"/>
        <item m="1" x="140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8"/>
        <item x="1073"/>
        <item x="1069"/>
        <item x="1066"/>
        <item x="1071"/>
        <item x="1074"/>
        <item x="1067"/>
        <item x="1065"/>
        <item x="1078"/>
        <item x="1070"/>
        <item x="1075"/>
        <item x="1076"/>
        <item x="1079"/>
        <item x="1082"/>
        <item x="1084"/>
        <item x="1085"/>
        <item x="1086"/>
        <item x="1083"/>
        <item x="1087"/>
        <item x="1081"/>
        <item x="1077"/>
        <item x="1080"/>
        <item x="1088"/>
        <item x="1089"/>
        <item x="1090"/>
        <item x="1091"/>
        <item x="1092"/>
        <item x="1093"/>
        <item x="1094"/>
        <item x="1095"/>
        <item x="1096"/>
        <item m="1" x="1454"/>
        <item x="1097"/>
        <item x="1072"/>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4"/>
        <item x="1126"/>
        <item x="1127"/>
        <item x="1135"/>
        <item x="1139"/>
        <item x="1137"/>
        <item x="1141"/>
        <item x="1142"/>
        <item x="1143"/>
        <item x="1144"/>
        <item x="1140"/>
        <item x="1138"/>
        <item x="1133"/>
        <item x="1136"/>
        <item x="1146"/>
        <item x="1147"/>
        <item x="1148"/>
        <item x="1149"/>
        <item x="1145"/>
        <item x="1157"/>
        <item x="1150"/>
        <item x="1152"/>
        <item x="1154"/>
        <item m="1" x="1302"/>
        <item x="1153"/>
        <item x="1151"/>
        <item x="1156"/>
        <item x="1155"/>
        <item x="1159"/>
        <item m="1" x="1308"/>
        <item x="1123"/>
        <item x="1161"/>
        <item x="1158"/>
        <item x="1160"/>
        <item x="1162"/>
        <item x="1163"/>
        <item x="1164"/>
        <item x="1165"/>
        <item x="1166"/>
        <item x="1168"/>
        <item x="1170"/>
        <item x="1171"/>
        <item x="1172"/>
        <item x="1173"/>
        <item x="1167"/>
        <item x="1169"/>
        <item x="1174"/>
        <item x="1175"/>
        <item x="1178"/>
        <item x="1181"/>
        <item x="1182"/>
        <item x="1179"/>
        <item x="1184"/>
        <item x="1183"/>
        <item x="1176"/>
        <item x="1177"/>
        <item x="1180"/>
        <item x="1186"/>
        <item x="1187"/>
        <item x="1189"/>
        <item x="1185"/>
        <item x="1188"/>
        <item x="1192"/>
        <item x="1193"/>
        <item x="1194"/>
        <item x="1195"/>
        <item x="1190"/>
        <item x="1191"/>
        <item x="1196"/>
        <item x="1198"/>
        <item x="1197"/>
        <item x="1200"/>
        <item x="1201"/>
        <item x="1199"/>
        <item m="1" x="1309"/>
        <item m="1" x="1306"/>
        <item m="1" x="1310"/>
        <item m="1" x="1303"/>
        <item m="1" x="1304"/>
        <item x="1208"/>
        <item x="1211"/>
        <item x="1203"/>
        <item x="1207"/>
        <item x="1209"/>
        <item x="1206"/>
        <item x="1202"/>
        <item x="1204"/>
        <item x="1212"/>
        <item x="1213"/>
        <item x="1205"/>
        <item x="1210"/>
        <item x="1215"/>
        <item x="1216"/>
        <item x="1220"/>
        <item x="1221"/>
        <item x="1223"/>
        <item m="1" x="1305"/>
        <item x="1218"/>
        <item x="1219"/>
        <item x="1222"/>
        <item x="1217"/>
        <item x="1226"/>
        <item x="1225"/>
        <item x="1227"/>
        <item x="1224"/>
        <item m="1" x="1300"/>
        <item x="1214"/>
        <item x="1229"/>
        <item x="1228"/>
        <item x="1230"/>
        <item x="1231"/>
        <item x="1233"/>
        <item x="1234"/>
        <item x="1236"/>
        <item x="1240"/>
        <item x="1241"/>
        <item x="1242"/>
        <item x="1244"/>
        <item x="1245"/>
        <item x="1239"/>
        <item m="1" x="1301"/>
        <item x="1237"/>
        <item x="1246"/>
        <item x="1247"/>
        <item x="1243"/>
        <item x="1249"/>
        <item x="1238"/>
        <item x="1250"/>
        <item x="1253"/>
        <item x="1232"/>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x="1288"/>
        <item x="1235"/>
        <item x="1290"/>
        <item x="1289"/>
        <item x="1287"/>
        <item x="1291"/>
        <item x="1293"/>
        <item x="1292"/>
        <item x="1295"/>
        <item x="1296"/>
        <item x="1294"/>
        <item x="1297"/>
        <item x="1298"/>
        <item t="default"/>
      </items>
    </pivotField>
    <pivotField axis="axisRow" showAll="0">
      <items count="164">
        <item x="48"/>
        <item x="50"/>
        <item x="39"/>
        <item x="37"/>
        <item x="40"/>
        <item x="0"/>
        <item x="24"/>
        <item x="34"/>
        <item x="31"/>
        <item x="20"/>
        <item x="25"/>
        <item x="29"/>
        <item x="16"/>
        <item m="1" x="14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8"/>
        <item x="45"/>
        <item x="42"/>
        <item m="1" x="148"/>
        <item x="44"/>
        <item x="47"/>
        <item x="49"/>
        <item m="1" x="149"/>
        <item x="27"/>
        <item x="52"/>
        <item x="51"/>
        <item x="53"/>
        <item x="54"/>
        <item x="55"/>
        <item x="56"/>
        <item x="57"/>
        <item x="58"/>
        <item x="59"/>
        <item x="60"/>
        <item x="61"/>
        <item x="62"/>
        <item x="63"/>
        <item x="64"/>
        <item x="65"/>
        <item x="66"/>
        <item x="70"/>
        <item m="1" x="152"/>
        <item x="67"/>
        <item x="69"/>
        <item m="1" x="147"/>
        <item x="71"/>
        <item x="72"/>
        <item x="73"/>
        <item m="1" x="155"/>
        <item x="131"/>
        <item m="1" x="157"/>
        <item x="77"/>
        <item x="76"/>
        <item x="82"/>
        <item x="74"/>
        <item x="75"/>
        <item x="68"/>
        <item x="78"/>
        <item x="79"/>
        <item m="1" x="154"/>
        <item x="80"/>
        <item x="81"/>
        <item m="1" x="156"/>
        <item sd="0" x="83"/>
        <item sd="0" x="85"/>
        <item x="84"/>
        <item x="86"/>
        <item x="87"/>
        <item x="89"/>
        <item x="90"/>
        <item x="91"/>
        <item x="92"/>
        <item x="93"/>
        <item x="94"/>
        <item x="95"/>
        <item x="96"/>
        <item m="1" x="160"/>
        <item m="1" x="161"/>
        <item m="1" x="151"/>
        <item x="97"/>
        <item x="100"/>
        <item m="1" x="159"/>
        <item x="101"/>
        <item x="110"/>
        <item x="106"/>
        <item x="88"/>
        <item x="102"/>
        <item x="112"/>
        <item x="113"/>
        <item m="1" x="162"/>
        <item x="108"/>
        <item x="115"/>
        <item m="1" x="153"/>
        <item x="116"/>
        <item x="98"/>
        <item x="99"/>
        <item x="103"/>
        <item x="114"/>
        <item x="107"/>
        <item x="117"/>
        <item x="118"/>
        <item x="119"/>
        <item x="120"/>
        <item m="1" x="150"/>
        <item x="121"/>
        <item x="104"/>
        <item x="122"/>
        <item x="105"/>
        <item x="111"/>
        <item x="109"/>
        <item m="1" x="145"/>
        <item x="123"/>
        <item m="1" x="144"/>
        <item x="124"/>
        <item x="125"/>
        <item x="126"/>
        <item m="1" x="142"/>
        <item x="128"/>
        <item x="129"/>
        <item x="130"/>
        <item x="133"/>
        <item m="1" x="143"/>
        <item x="132"/>
        <item x="135"/>
        <item x="136"/>
        <item x="134"/>
        <item x="137"/>
        <item x="138"/>
        <item x="139"/>
        <item x="127"/>
        <item x="140"/>
        <item x="141"/>
        <item t="default"/>
      </items>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8"/>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m="1" x="36"/>
        <item sd="0" m="1" x="62"/>
        <item sd="0" m="1" x="68"/>
        <item sd="0" m="1" x="57"/>
        <item sd="0" m="1" x="41"/>
        <item sd="0" m="1" x="58"/>
        <item sd="0" m="1" x="44"/>
        <item sd="0" x="19"/>
        <item sd="0" x="17"/>
        <item sd="0" x="20"/>
        <item sd="0" m="1" x="77"/>
        <item sd="0" m="1" x="59"/>
        <item sd="0" m="1" x="75"/>
        <item sd="0" m="1" x="45"/>
        <item sd="0" x="22"/>
        <item sd="0" x="15"/>
        <item sd="0" m="1" x="66"/>
        <item sd="0" x="34"/>
        <item sd="0" x="25"/>
        <item sd="0" x="26"/>
        <item sd="0" x="27"/>
        <item sd="0" x="32"/>
        <item sd="0" m="1" x="67"/>
        <item sd="0" m="1" x="78"/>
        <item sd="0" m="1" x="73"/>
        <item sd="0" m="1" x="64"/>
        <item sd="0" x="24"/>
        <item sd="0" m="1" x="65"/>
        <item sd="0" x="29"/>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9"/>
    </i>
    <i>
      <x v="62"/>
    </i>
    <i>
      <x v="33"/>
    </i>
    <i>
      <x v="52"/>
    </i>
    <i>
      <x v="76"/>
    </i>
    <i>
      <x v="13"/>
    </i>
    <i>
      <x v="4"/>
    </i>
    <i>
      <x v="66"/>
    </i>
    <i>
      <x v="78"/>
    </i>
    <i>
      <x v="22"/>
    </i>
    <i>
      <x v="7"/>
    </i>
    <i>
      <x v="79"/>
    </i>
    <i>
      <x v="14"/>
    </i>
    <i>
      <x v="20"/>
    </i>
    <i>
      <x v="11"/>
    </i>
    <i>
      <x v="10"/>
    </i>
    <i>
      <x v="65"/>
    </i>
    <i>
      <x v="75"/>
    </i>
    <i>
      <x v="71"/>
    </i>
    <i>
      <x v="23"/>
    </i>
    <i>
      <x v="63"/>
    </i>
    <i>
      <x v="6"/>
    </i>
    <i>
      <x v="44"/>
    </i>
    <i>
      <x v="64"/>
    </i>
    <i>
      <x v="8"/>
    </i>
    <i>
      <x v="12"/>
    </i>
    <i>
      <x v="53"/>
    </i>
    <i>
      <x v="74"/>
    </i>
    <i>
      <x v="54"/>
    </i>
    <i>
      <x v="5"/>
    </i>
    <i>
      <x v="19"/>
    </i>
    <i>
      <x v="18"/>
    </i>
    <i>
      <x v="59"/>
    </i>
    <i>
      <x v="60"/>
    </i>
    <i>
      <x v="7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8"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443">
        <item x="249"/>
        <item m="1" x="2440"/>
        <item m="1" x="2395"/>
        <item m="1" x="2394"/>
        <item m="1" x="2408"/>
        <item m="1" x="2398"/>
        <item m="1" x="2360"/>
        <item m="1" x="2379"/>
        <item m="1" x="2386"/>
        <item m="1" x="2406"/>
        <item m="1" x="2385"/>
        <item m="1" x="2414"/>
        <item m="1" x="2422"/>
        <item m="1" x="2383"/>
        <item m="1" x="2429"/>
        <item m="1" x="2376"/>
        <item m="1" x="2434"/>
        <item m="1" x="2389"/>
        <item m="1" x="2349"/>
        <item m="1" x="2438"/>
        <item m="1" x="2441"/>
        <item m="1" x="2356"/>
        <item m="1" x="2397"/>
        <item m="1" x="2351"/>
        <item m="1" x="2352"/>
        <item m="1" x="2354"/>
        <item m="1" x="2368"/>
        <item m="1" x="2369"/>
        <item m="1" x="2415"/>
        <item m="1" x="2403"/>
        <item m="1" x="2404"/>
        <item m="1" x="2409"/>
        <item m="1" x="2420"/>
        <item m="1" x="2399"/>
        <item m="1" x="2361"/>
        <item m="1" x="2366"/>
        <item m="1" x="2373"/>
        <item m="1" x="2423"/>
        <item x="0"/>
        <item m="1" x="2410"/>
        <item m="1" x="2416"/>
        <item m="1" x="2374"/>
        <item x="1"/>
        <item m="1" x="2417"/>
        <item m="1" x="2436"/>
        <item x="2"/>
        <item x="3"/>
        <item m="1" x="2380"/>
        <item m="1" x="2431"/>
        <item m="1" x="2377"/>
        <item m="1" x="2427"/>
        <item m="1" x="2435"/>
        <item m="1" x="2439"/>
        <item x="4"/>
        <item m="1" x="2350"/>
        <item x="5"/>
        <item x="6"/>
        <item m="1" x="2392"/>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402"/>
        <item x="157"/>
        <item x="158"/>
        <item x="159"/>
        <item x="160"/>
        <item x="161"/>
        <item x="162"/>
        <item x="163"/>
        <item x="164"/>
        <item x="165"/>
        <item x="166"/>
        <item x="167"/>
        <item x="168"/>
        <item x="169"/>
        <item m="1" x="2384"/>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437"/>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82"/>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90"/>
        <item x="276"/>
        <item x="277"/>
        <item x="278"/>
        <item x="275"/>
        <item m="1" x="2387"/>
        <item x="279"/>
        <item x="280"/>
        <item x="281"/>
        <item x="282"/>
        <item x="283"/>
        <item x="284"/>
        <item x="285"/>
        <item x="286"/>
        <item x="287"/>
        <item x="288"/>
        <item x="289"/>
        <item x="290"/>
        <item x="291"/>
        <item x="292"/>
        <item x="293"/>
        <item x="294"/>
        <item x="295"/>
        <item x="296"/>
        <item m="1" x="2391"/>
        <item x="297"/>
        <item x="298"/>
        <item x="299"/>
        <item m="1" x="2393"/>
        <item x="300"/>
        <item x="302"/>
        <item x="303"/>
        <item x="301"/>
        <item x="304"/>
        <item x="305"/>
        <item x="306"/>
        <item x="307"/>
        <item x="308"/>
        <item x="309"/>
        <item x="310"/>
        <item x="311"/>
        <item x="312"/>
        <item m="1" x="2357"/>
        <item x="313"/>
        <item m="1" x="2359"/>
        <item x="314"/>
        <item x="315"/>
        <item x="316"/>
        <item x="317"/>
        <item x="318"/>
        <item x="319"/>
        <item x="320"/>
        <item x="321"/>
        <item m="1" x="2405"/>
        <item x="323"/>
        <item x="324"/>
        <item x="325"/>
        <item x="326"/>
        <item x="322"/>
        <item x="327"/>
        <item x="328"/>
        <item x="329"/>
        <item x="330"/>
        <item x="331"/>
        <item m="1" x="2396"/>
        <item x="332"/>
        <item m="1" x="2358"/>
        <item x="333"/>
        <item x="334"/>
        <item x="335"/>
        <item x="336"/>
        <item x="337"/>
        <item x="338"/>
        <item x="344"/>
        <item m="1" x="2365"/>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355"/>
        <item x="375"/>
        <item x="376"/>
        <item x="373"/>
        <item x="377"/>
        <item x="378"/>
        <item x="379"/>
        <item x="380"/>
        <item m="1" x="2400"/>
        <item x="381"/>
        <item x="382"/>
        <item x="383"/>
        <item x="384"/>
        <item x="385"/>
        <item x="386"/>
        <item x="387"/>
        <item x="388"/>
        <item x="389"/>
        <item x="390"/>
        <item x="391"/>
        <item x="392"/>
        <item x="393"/>
        <item x="394"/>
        <item x="395"/>
        <item x="396"/>
        <item x="397"/>
        <item x="399"/>
        <item x="400"/>
        <item x="401"/>
        <item x="398"/>
        <item x="402"/>
        <item m="1" x="2401"/>
        <item x="403"/>
        <item x="404"/>
        <item x="405"/>
        <item x="406"/>
        <item x="407"/>
        <item x="408"/>
        <item x="409"/>
        <item m="1" x="2367"/>
        <item x="410"/>
        <item x="411"/>
        <item x="421"/>
        <item x="412"/>
        <item x="413"/>
        <item x="414"/>
        <item x="415"/>
        <item x="416"/>
        <item x="417"/>
        <item m="1" x="2421"/>
        <item x="418"/>
        <item x="419"/>
        <item x="420"/>
        <item x="423"/>
        <item x="443"/>
        <item x="424"/>
        <item x="422"/>
        <item x="425"/>
        <item x="426"/>
        <item x="427"/>
        <item x="428"/>
        <item x="429"/>
        <item x="430"/>
        <item x="431"/>
        <item x="432"/>
        <item m="1" x="2413"/>
        <item x="433"/>
        <item x="434"/>
        <item x="435"/>
        <item x="436"/>
        <item x="438"/>
        <item x="437"/>
        <item x="439"/>
        <item x="440"/>
        <item x="442"/>
        <item x="441"/>
        <item x="445"/>
        <item x="446"/>
        <item x="447"/>
        <item x="444"/>
        <item x="448"/>
        <item x="449"/>
        <item x="450"/>
        <item x="451"/>
        <item x="452"/>
        <item x="453"/>
        <item x="454"/>
        <item x="455"/>
        <item x="456"/>
        <item x="457"/>
        <item m="1" x="2375"/>
        <item x="458"/>
        <item x="459"/>
        <item m="1" x="2424"/>
        <item x="460"/>
        <item x="461"/>
        <item x="462"/>
        <item x="463"/>
        <item m="1" x="2433"/>
        <item x="464"/>
        <item x="465"/>
        <item x="466"/>
        <item x="467"/>
        <item x="468"/>
        <item x="469"/>
        <item x="470"/>
        <item m="1" x="2412"/>
        <item x="471"/>
        <item x="472"/>
        <item x="473"/>
        <item x="474"/>
        <item x="475"/>
        <item x="476"/>
        <item x="477"/>
        <item x="478"/>
        <item x="479"/>
        <item x="480"/>
        <item x="481"/>
        <item x="482"/>
        <item x="483"/>
        <item x="484"/>
        <item m="1" x="2388"/>
        <item x="490"/>
        <item x="485"/>
        <item x="486"/>
        <item x="487"/>
        <item x="488"/>
        <item x="489"/>
        <item x="491"/>
        <item x="492"/>
        <item m="1" x="2381"/>
        <item m="1" x="2425"/>
        <item x="503"/>
        <item m="1" x="2428"/>
        <item x="493"/>
        <item x="494"/>
        <item x="504"/>
        <item x="495"/>
        <item x="496"/>
        <item x="497"/>
        <item x="498"/>
        <item x="499"/>
        <item x="500"/>
        <item x="501"/>
        <item x="502"/>
        <item x="505"/>
        <item x="506"/>
        <item x="507"/>
        <item x="508"/>
        <item m="1" x="2378"/>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347"/>
        <item x="564"/>
        <item x="565"/>
        <item x="566"/>
        <item x="567"/>
        <item x="568"/>
        <item x="569"/>
        <item x="570"/>
        <item x="571"/>
        <item x="572"/>
        <item x="573"/>
        <item x="574"/>
        <item m="1" x="2353"/>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62"/>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64"/>
        <item x="698"/>
        <item x="708"/>
        <item x="709"/>
        <item x="710"/>
        <item x="699"/>
        <item x="700"/>
        <item x="701"/>
        <item x="702"/>
        <item x="703"/>
        <item x="704"/>
        <item x="705"/>
        <item x="706"/>
        <item x="707"/>
        <item x="711"/>
        <item x="726"/>
        <item x="727"/>
        <item x="734"/>
        <item x="712"/>
        <item x="728"/>
        <item x="729"/>
        <item m="1" x="2411"/>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70"/>
        <item x="753"/>
        <item m="1" x="2372"/>
        <item x="740"/>
        <item x="754"/>
        <item x="741"/>
        <item x="742"/>
        <item x="743"/>
        <item x="744"/>
        <item x="745"/>
        <item x="746"/>
        <item x="747"/>
        <item x="755"/>
        <item x="748"/>
        <item x="757"/>
        <item x="758"/>
        <item x="769"/>
        <item x="759"/>
        <item m="1" x="2419"/>
        <item x="760"/>
        <item x="761"/>
        <item x="770"/>
        <item m="1" x="2426"/>
        <item x="762"/>
        <item x="771"/>
        <item x="763"/>
        <item x="764"/>
        <item x="765"/>
        <item x="766"/>
        <item x="772"/>
        <item x="773"/>
        <item x="767"/>
        <item x="768"/>
        <item x="774"/>
        <item x="775"/>
        <item x="790"/>
        <item x="776"/>
        <item x="791"/>
        <item x="777"/>
        <item x="778"/>
        <item x="792"/>
        <item x="779"/>
        <item x="780"/>
        <item x="781"/>
        <item x="782"/>
        <item x="793"/>
        <item x="783"/>
        <item x="794"/>
        <item x="795"/>
        <item x="2345"/>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432"/>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407"/>
        <item x="944"/>
        <item m="1" x="2371"/>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418"/>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430"/>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348"/>
        <item x="1583"/>
        <item x="1577"/>
        <item x="1578"/>
        <item x="1576"/>
        <item x="1579"/>
        <item x="1580"/>
        <item x="1586"/>
        <item x="1587"/>
        <item x="1581"/>
        <item x="1582"/>
        <item x="1588"/>
        <item x="1589"/>
        <item x="1590"/>
        <item x="1602"/>
        <item x="1612"/>
        <item m="1" x="2363"/>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346"/>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t="default"/>
      </items>
    </pivotField>
    <pivotField axis="axisRow" showAll="0">
      <items count="271">
        <item sd="0" x="43"/>
        <item sd="0" x="46"/>
        <item sd="0" x="45"/>
        <item sd="0" x="35"/>
        <item sd="0" m="1" x="183"/>
        <item sd="0" x="44"/>
        <item sd="0" m="1" x="197"/>
        <item sd="0" m="1" x="219"/>
        <item sd="0" x="42"/>
        <item sd="0" x="41"/>
        <item sd="0" x="40"/>
        <item sd="0" x="39"/>
        <item sd="0" x="38"/>
        <item sd="0" x="37"/>
        <item sd="0" x="20"/>
        <item sd="0" x="36"/>
        <item sd="0" m="1" x="189"/>
        <item sd="0" x="15"/>
        <item sd="0" x="18"/>
        <item n="JPMC (Main Project)" sd="0" x="11"/>
        <item sd="0" x="32"/>
        <item sd="0" x="31"/>
        <item sd="0" x="33"/>
        <item sd="0" x="34"/>
        <item sd="0" x="27"/>
        <item sd="0" x="30"/>
        <item sd="0" x="29"/>
        <item sd="0" x="26"/>
        <item sd="0" x="24"/>
        <item sd="0" x="25"/>
        <item sd="0" x="0"/>
        <item sd="0" x="19"/>
        <item sd="0" x="22"/>
        <item sd="0" x="23"/>
        <item sd="0" m="1" x="167"/>
        <item sd="0" x="21"/>
        <item sd="0" m="1" x="237"/>
        <item sd="0" m="1" x="195"/>
        <item sd="0" m="1" x="202"/>
        <item sd="0" x="8"/>
        <item sd="0" x="9"/>
        <item sd="0" m="1" x="192"/>
        <item sd="0" m="1" x="162"/>
        <item sd="0" m="1" x="213"/>
        <item sd="0" m="1" x="157"/>
        <item sd="0" m="1" x="169"/>
        <item sd="0" m="1" x="198"/>
        <item sd="0" x="13"/>
        <item sd="0" m="1" x="267"/>
        <item sd="0" m="1" x="247"/>
        <item sd="0" m="1" x="239"/>
        <item sd="0" m="1" x="177"/>
        <item sd="0" m="1" x="174"/>
        <item sd="0" m="1" x="263"/>
        <item sd="0" m="1" x="241"/>
        <item sd="0" m="1" x="250"/>
        <item sd="0" m="1" x="235"/>
        <item sd="0" m="1" x="225"/>
        <item sd="0" m="1" x="160"/>
        <item sd="0" m="1" x="188"/>
        <item sd="0" x="17"/>
        <item sd="0" m="1" x="194"/>
        <item sd="0" m="1" x="208"/>
        <item sd="0" m="1" x="161"/>
        <item sd="0" x="14"/>
        <item sd="0" m="1" x="257"/>
        <item sd="0" x="86"/>
        <item sd="0" m="1" x="203"/>
        <item sd="0" m="1" x="260"/>
        <item sd="0" m="1" x="196"/>
        <item sd="0" m="1" x="217"/>
        <item sd="0" m="1" x="215"/>
        <item sd="0" m="1" x="168"/>
        <item sd="0" m="1" x="206"/>
        <item sd="0" m="1" x="172"/>
        <item sd="0" m="1" x="212"/>
        <item sd="0" m="1" x="249"/>
        <item sd="0" m="1" x="207"/>
        <item sd="0" m="1" x="220"/>
        <item sd="0" x="10"/>
        <item sd="0" m="1" x="223"/>
        <item sd="0" x="1"/>
        <item sd="0" m="1" x="170"/>
        <item sd="0" m="1" x="224"/>
        <item sd="0" m="1" x="193"/>
        <item sd="0" m="1" x="251"/>
        <item sd="0" m="1" x="254"/>
        <item sd="0" m="1" x="227"/>
        <item sd="0" m="1" x="155"/>
        <item sd="0" m="1" x="176"/>
        <item sd="0" m="1" x="218"/>
        <item sd="0" m="1" x="211"/>
        <item sd="0" m="1" x="165"/>
        <item sd="0" m="1" x="159"/>
        <item sd="0" m="1" x="245"/>
        <item sd="0" x="3"/>
        <item sd="0" m="1" x="184"/>
        <item sd="0" x="7"/>
        <item sd="0" m="1" x="199"/>
        <item sd="0" x="2"/>
        <item sd="0" m="1" x="248"/>
        <item sd="0" m="1" x="205"/>
        <item sd="0" x="12"/>
        <item sd="0" x="5"/>
        <item sd="0" m="1" x="187"/>
        <item sd="0" x="4"/>
        <item sd="0" m="1" x="266"/>
        <item sd="0" m="1" x="173"/>
        <item sd="0" m="1" x="181"/>
        <item sd="0" m="1" x="233"/>
        <item sd="0" x="117"/>
        <item sd="0" m="1" x="244"/>
        <item sd="0" m="1" x="164"/>
        <item sd="0" m="1" x="258"/>
        <item sd="0" m="1" x="175"/>
        <item sd="0" m="1" x="180"/>
        <item sd="0" x="6"/>
        <item sd="0" m="1" x="236"/>
        <item sd="0" m="1" x="240"/>
        <item sd="0" m="1" x="255"/>
        <item sd="0" m="1" x="261"/>
        <item sd="0" m="1" x="256"/>
        <item sd="0" x="16"/>
        <item sd="0" m="1" x="154"/>
        <item sd="0" m="1" x="229"/>
        <item sd="0" m="1" x="222"/>
        <item sd="0" m="1" x="238"/>
        <item sd="0" m="1" x="200"/>
        <item m="1" x="214"/>
        <item sd="0" m="1" x="178"/>
        <item sd="0" m="1" x="242"/>
        <item sd="0" m="1" x="201"/>
        <item sd="0" m="1" x="228"/>
        <item sd="0" m="1" x="253"/>
        <item sd="0" x="28"/>
        <item sd="0" m="1" x="216"/>
        <item sd="0" m="1" x="243"/>
        <item sd="0" m="1" x="269"/>
        <item sd="0" m="1" x="191"/>
        <item m="1" x="231"/>
        <item sd="0" m="1" x="230"/>
        <item sd="0" m="1" x="264"/>
        <item sd="0" m="1" x="186"/>
        <item m="1" x="252"/>
        <item sd="0" m="1" x="163"/>
        <item m="1" x="209"/>
        <item m="1" x="246"/>
        <item m="1" x="179"/>
        <item x="47"/>
        <item x="48"/>
        <item x="49"/>
        <item m="1" x="268"/>
        <item x="51"/>
        <item x="52"/>
        <item x="50"/>
        <item x="53"/>
        <item x="54"/>
        <item x="55"/>
        <item x="56"/>
        <item x="57"/>
        <item m="1" x="259"/>
        <item x="59"/>
        <item x="58"/>
        <item x="60"/>
        <item x="63"/>
        <item x="61"/>
        <item x="62"/>
        <item x="64"/>
        <item m="1" x="135"/>
        <item m="1" x="204"/>
        <item x="65"/>
        <item x="67"/>
        <item x="66"/>
        <item x="68"/>
        <item x="69"/>
        <item x="70"/>
        <item x="71"/>
        <item m="1" x="234"/>
        <item m="1" x="166"/>
        <item x="72"/>
        <item x="75"/>
        <item x="73"/>
        <item x="76"/>
        <item m="1" x="171"/>
        <item m="1" x="156"/>
        <item x="78"/>
        <item x="74"/>
        <item m="1" x="226"/>
        <item m="1" x="145"/>
        <item x="80"/>
        <item m="1" x="158"/>
        <item m="1" x="153"/>
        <item m="1" x="221"/>
        <item x="77"/>
        <item m="1" x="262"/>
        <item x="81"/>
        <item x="82"/>
        <item x="83"/>
        <item m="1" x="265"/>
        <item m="1" x="210"/>
        <item x="84"/>
        <item m="1" x="182"/>
        <item x="79"/>
        <item x="123"/>
        <item m="1" x="185"/>
        <item x="85"/>
        <item m="1" x="232"/>
        <item x="87"/>
        <item x="88"/>
        <item x="89"/>
        <item x="90"/>
        <item x="91"/>
        <item m="1" x="190"/>
        <item m="1" x="148"/>
        <item x="92"/>
        <item x="93"/>
        <item m="1" x="151"/>
        <item m="1" x="150"/>
        <item m="1" x="149"/>
        <item x="94"/>
        <item m="1" x="152"/>
        <item m="1" x="146"/>
        <item x="97"/>
        <item m="1" x="143"/>
        <item x="96"/>
        <item m="1" x="147"/>
        <item m="1" x="137"/>
        <item x="99"/>
        <item x="100"/>
        <item m="1" x="144"/>
        <item x="101"/>
        <item m="1" x="142"/>
        <item x="102"/>
        <item x="98"/>
        <item x="95"/>
        <item x="105"/>
        <item x="103"/>
        <item x="108"/>
        <item m="1" x="138"/>
        <item x="106"/>
        <item x="107"/>
        <item x="109"/>
        <item x="111"/>
        <item x="112"/>
        <item m="1" x="141"/>
        <item x="113"/>
        <item x="114"/>
        <item x="116"/>
        <item x="115"/>
        <item x="104"/>
        <item m="1" x="133"/>
        <item x="119"/>
        <item m="1" x="140"/>
        <item x="120"/>
        <item x="121"/>
        <item x="122"/>
        <item x="125"/>
        <item x="124"/>
        <item x="126"/>
        <item m="1" x="139"/>
        <item x="127"/>
        <item m="1" x="136"/>
        <item x="110"/>
        <item x="118"/>
        <item m="1" x="134"/>
        <item x="128"/>
        <item x="129"/>
        <item m="1" x="132"/>
        <item x="130"/>
        <item x="131"/>
        <item t="default"/>
      </items>
    </pivotField>
    <pivotField axis="axisRow" showAll="0" sortType="ascending">
      <items count="1163">
        <item h="1" sd="0" x="60"/>
        <item h="1" sd="0" x="149"/>
        <item h="1" x="755"/>
        <item h="1" sd="0" m="1" x="935"/>
        <item h="1" sd="0" x="724"/>
        <item h="1" sd="0" m="1" x="1006"/>
        <item h="1" sd="0" x="572"/>
        <item h="1" sd="0" m="1" x="1103"/>
        <item h="1" sd="0" m="1" x="948"/>
        <item h="1" sd="0" x="464"/>
        <item h="1" sd="0" m="1" x="969"/>
        <item h="1" x="756"/>
        <item h="1" sd="0" x="18"/>
        <item h="1" sd="0" x="288"/>
        <item h="1" sd="0" m="1" x="1144"/>
        <item h="1" sd="0" x="146"/>
        <item h="1" sd="0" x="179"/>
        <item h="1" sd="0" x="490"/>
        <item h="1" sd="0" x="673"/>
        <item h="1" sd="0" m="1" x="1141"/>
        <item h="1" sd="0" x="641"/>
        <item h="1" sd="0" x="623"/>
        <item h="1" x="806"/>
        <item h="1" sd="0" x="100"/>
        <item h="1" sd="0" x="606"/>
        <item h="1" sd="0" m="1" x="954"/>
        <item h="1" sd="0" m="1" x="1107"/>
        <item h="1" x="872"/>
        <item h="1" sd="0" x="137"/>
        <item h="1" sd="0" m="1" x="1089"/>
        <item h="1" sd="0" x="231"/>
        <item h="1" sd="0" m="1" x="925"/>
        <item sd="0" x="758"/>
        <item h="1" x="831"/>
        <item h="1" sd="0" m="1" x="1094"/>
        <item h="1" sd="0" m="1" x="986"/>
        <item h="1" sd="0" x="363"/>
        <item h="1" sd="0" x="510"/>
        <item h="1" m="1" x="899"/>
        <item h="1" x="879"/>
        <item sd="0" x="563"/>
        <item h="1" sd="0" x="651"/>
        <item h="1" x="735"/>
        <item h="1" sd="0" x="375"/>
        <item h="1" sd="0" x="379"/>
        <item h="1" sd="0" m="1" x="983"/>
        <item h="1" sd="0" x="718"/>
        <item h="1" sd="0" m="1" x="961"/>
        <item h="1" sd="0" m="1" x="1013"/>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44"/>
        <item h="1" sd="0" x="325"/>
        <item h="1" sd="0" x="481"/>
        <item h="1" sd="0" m="1" x="1145"/>
        <item h="1" sd="0" m="1" x="1042"/>
        <item h="1" sd="0" x="528"/>
        <item h="1" sd="0" x="630"/>
        <item h="1" sd="0" x="223"/>
        <item h="1" sd="0" m="1" x="937"/>
        <item h="1" x="857"/>
        <item h="1" sd="0" x="239"/>
        <item h="1" sd="0" x="521"/>
        <item h="1" sd="0" x="135"/>
        <item h="1" sd="0" x="140"/>
        <item h="1" sd="0" x="479"/>
        <item h="1" sd="0" m="1" x="1118"/>
        <item h="1" sd="0" m="1" x="1048"/>
        <item h="1" sd="0" x="219"/>
        <item h="1" sd="0" m="1" x="1157"/>
        <item h="1" x="860"/>
        <item h="1" sd="0" x="562"/>
        <item h="1" x="743"/>
        <item h="1" x="760"/>
        <item h="1" sd="0" x="711"/>
        <item h="1" sd="0" x="683"/>
        <item h="1" x="800"/>
        <item h="1" sd="0" x="93"/>
        <item h="1" sd="0" m="1" x="1115"/>
        <item h="1" sd="0" x="399"/>
        <item h="1" sd="0" x="222"/>
        <item h="1" sd="0" m="1" x="950"/>
        <item h="1" sd="0" x="337"/>
        <item h="1" sd="0" x="207"/>
        <item h="1" sd="0" x="517"/>
        <item h="1" sd="0" x="489"/>
        <item h="1" sd="0" x="184"/>
        <item h="1" sd="0" x="152"/>
        <item h="1" sd="0" m="1" x="1128"/>
        <item h="1" sd="0" x="40"/>
        <item h="1" sd="0" x="281"/>
        <item h="1" sd="0" x="170"/>
        <item h="1" x="798"/>
        <item h="1" sd="0" x="317"/>
        <item h="1" sd="0" x="358"/>
        <item h="1" sd="0" x="214"/>
        <item h="1" sd="0" x="370"/>
        <item h="1" sd="0" x="378"/>
        <item h="1" sd="0" x="279"/>
        <item h="1" sd="0" m="1" x="987"/>
        <item h="1" sd="0" x="156"/>
        <item h="1" sd="0" x="700"/>
        <item h="1" sd="0" x="639"/>
        <item h="1" sd="0" x="253"/>
        <item h="1" sd="0" m="1" x="1104"/>
        <item h="1" sd="0" x="442"/>
        <item h="1" sd="0" m="1" x="916"/>
        <item h="1" sd="0" x="409"/>
        <item h="1" sd="0" x="365"/>
        <item h="1" sd="0" m="1" x="968"/>
        <item h="1" sd="0" m="1" x="933"/>
        <item sd="0" x="666"/>
        <item h="1" sd="0" x="556"/>
        <item h="1" sd="0" x="383"/>
        <item h="1" x="894"/>
        <item h="1" sd="0" x="259"/>
        <item h="1" sd="0" x="463"/>
        <item h="1" sd="0" x="252"/>
        <item h="1" sd="0" x="643"/>
        <item h="1" sd="0" x="537"/>
        <item h="1" sd="0" m="1" x="1047"/>
        <item h="1" sd="0" x="577"/>
        <item h="1" x="870"/>
        <item h="1" sd="0" x="597"/>
        <item h="1" sd="0" x="12"/>
        <item h="1" sd="0" x="571"/>
        <item h="1" sd="0" m="1" x="1117"/>
        <item h="1" sd="0" x="569"/>
        <item h="1" sd="0" x="352"/>
        <item h="1" sd="0" x="218"/>
        <item h="1" x="811"/>
        <item h="1" sd="0" x="371"/>
        <item h="1" sd="0" x="224"/>
        <item h="1" sd="0" x="63"/>
        <item h="1" sd="0" x="8"/>
        <item h="1" sd="0" x="102"/>
        <item h="1" sd="0" m="1" x="955"/>
        <item h="1" sd="0" m="1" x="1147"/>
        <item h="1" sd="0" x="550"/>
        <item h="1" sd="0" x="319"/>
        <item h="1" sd="0" m="1" x="960"/>
        <item h="1" sd="0" m="1" x="1158"/>
        <item h="1" m="1" x="902"/>
        <item h="1" sd="0" x="386"/>
        <item h="1" sd="0" x="634"/>
        <item h="1" sd="0" x="31"/>
        <item h="1" sd="0" x="55"/>
        <item h="1" sd="0" x="227"/>
        <item h="1" x="829"/>
        <item h="1" sd="0" x="453"/>
        <item h="1" sd="0" x="356"/>
        <item h="1" x="796"/>
        <item h="1" sd="0" x="161"/>
        <item h="1" sd="0" x="153"/>
        <item h="1" sd="0" x="653"/>
        <item h="1" sd="0" x="553"/>
        <item h="1" sd="0" x="704"/>
        <item h="1" sd="0" x="861"/>
        <item h="1" sd="0" x="133"/>
        <item h="1" sd="0" m="1" x="941"/>
        <item h="1" sd="0" m="1" x="934"/>
        <item h="1" sd="0" m="1" x="1133"/>
        <item h="1" sd="0" x="668"/>
        <item h="1" x="762"/>
        <item h="1" x="842"/>
        <item h="1" sd="0" x="681"/>
        <item h="1" sd="0" x="685"/>
        <item h="1" x="851"/>
        <item h="1" sd="0" x="46"/>
        <item h="1" sd="0" x="374"/>
        <item h="1" sd="0" m="1" x="943"/>
        <item h="1" sd="0" x="423"/>
        <item h="1" sd="0" x="574"/>
        <item h="1" sd="0" x="367"/>
        <item h="1" sd="0" x="270"/>
        <item h="1" sd="0" m="1" x="1023"/>
        <item h="1" sd="0" m="1" x="988"/>
        <item h="1" sd="0" x="427"/>
        <item h="1" sd="0" x="411"/>
        <item h="1" sd="0" x="465"/>
        <item h="1" sd="0" m="1" x="1024"/>
        <item h="1" sd="0" m="1" x="1004"/>
        <item h="1" sd="0" m="1" x="1114"/>
        <item h="1" sd="0" m="1" x="1057"/>
        <item h="1" sd="0" m="1" x="1020"/>
        <item h="1" sd="0" x="366"/>
        <item h="1" x="874"/>
        <item h="1" sd="0" x="437"/>
        <item h="1" sd="0" x="506"/>
        <item h="1" sd="0" x="632"/>
        <item h="1" sd="0" m="1" x="1033"/>
        <item h="1" sd="0" x="567"/>
        <item h="1" sd="0" x="665"/>
        <item h="1" x="849"/>
        <item h="1" x="792"/>
        <item h="1" sd="0" x="534"/>
        <item h="1" sd="0" x="456"/>
        <item h="1" sd="0" x="318"/>
        <item h="1" x="852"/>
        <item h="1" sd="0" m="1" x="982"/>
        <item h="1" x="795"/>
        <item h="1" sd="0" x="697"/>
        <item h="1" x="897"/>
        <item h="1" sd="0" x="312"/>
        <item h="1" sd="0" x="273"/>
        <item h="1" sd="0" x="428"/>
        <item h="1" sd="0" x="519"/>
        <item h="1" sd="0" m="1" x="1079"/>
        <item h="1" sd="0" x="396"/>
        <item h="1" x="751"/>
        <item h="1" sd="0" x="605"/>
        <item h="1" x="877"/>
        <item h="1" sd="0" x="402"/>
        <item h="1" sd="0" x="710"/>
        <item h="1" x="878"/>
        <item h="1" x="871"/>
        <item h="1" sd="0" x="201"/>
        <item h="1" sd="0" m="1" x="1008"/>
        <item h="1" x="778"/>
        <item h="1" sd="0" x="160"/>
        <item h="1" sd="0" x="443"/>
        <item h="1" sd="0" m="1" x="1111"/>
        <item h="1" x="863"/>
        <item h="1" sd="0" m="1" x="1071"/>
        <item h="1" sd="0" m="1" x="967"/>
        <item h="1" x="746"/>
        <item h="1" x="822"/>
        <item h="1" sd="0" x="451"/>
        <item h="1" sd="0" x="538"/>
        <item h="1" sd="0" x="414"/>
        <item h="1" sd="0" x="413"/>
        <item h="1" sd="0" x="277"/>
        <item h="1" sd="0" x="467"/>
        <item h="1" sd="0" m="1" x="1065"/>
        <item h="1" sd="0" x="225"/>
        <item h="1" sd="0" m="1" x="939"/>
        <item h="1" sd="0" m="1" x="942"/>
        <item h="1" sd="0" x="522"/>
        <item h="1" x="813"/>
        <item h="1" sd="0" x="468"/>
        <item h="1" sd="0" x="539"/>
        <item h="1" x="799"/>
        <item h="1" sd="0" x="633"/>
        <item h="1" sd="0" m="1" x="953"/>
        <item h="1" sd="0" x="292"/>
        <item h="1" sd="0" x="15"/>
        <item h="1" sd="0" m="1" x="980"/>
        <item h="1" sd="0" m="1" x="994"/>
        <item h="1" sd="0" x="662"/>
        <item h="1" sd="0" x="0"/>
        <item h="1" sd="0" x="232"/>
        <item h="1" sd="0" x="679"/>
        <item h="1" sd="0" x="213"/>
        <item h="1" sd="0" m="1" x="1113"/>
        <item h="1" sd="0" x="316"/>
        <item h="1" x="864"/>
        <item h="1" x="749"/>
        <item h="1" sd="0" x="702"/>
        <item h="1" x="846"/>
        <item h="1" sd="0" x="513"/>
        <item h="1" sd="0" x="436"/>
        <item h="1" sd="0" x="449"/>
        <item h="1" sd="0" m="1" x="924"/>
        <item h="1" sd="0" x="291"/>
        <item h="1" x="738"/>
        <item h="1" sd="0" x="391"/>
        <item h="1" sd="0" x="333"/>
        <item h="1" x="891"/>
        <item h="1" x="788"/>
        <item h="1" x="742"/>
        <item sd="0" x="339"/>
        <item h="1" x="883"/>
        <item h="1" sd="0" x="275"/>
        <item h="1" sd="0" m="1" x="956"/>
        <item sd="0" x="174"/>
        <item h="1" sd="0" x="171"/>
        <item h="1" sd="0" x="233"/>
        <item h="1" sd="0" x="78"/>
        <item h="1" sd="0" m="1" x="1014"/>
        <item h="1" sd="0" x="236"/>
        <item h="1" sd="0" x="58"/>
        <item h="1" sd="0" m="1" x="1082"/>
        <item h="1" sd="0" x="474"/>
        <item h="1" sd="0" x="511"/>
        <item h="1" sd="0" x="408"/>
        <item h="1" x="807"/>
        <item h="1" sd="0" x="587"/>
        <item h="1" sd="0" x="240"/>
        <item h="1" sd="0" m="1" x="949"/>
        <item h="1" sd="0" x="182"/>
        <item h="1" x="801"/>
        <item h="1" sd="0" x="307"/>
        <item h="1" sd="0" x="780"/>
        <item h="1" x="821"/>
        <item h="1" sd="0" x="648"/>
        <item h="1" x="775"/>
        <item h="1" sd="0" x="290"/>
        <item h="1" sd="0" m="1" x="1039"/>
        <item h="1" sd="0" m="1" x="1100"/>
        <item h="1" sd="0" x="636"/>
        <item h="1" sd="0" x="499"/>
        <item h="1" sd="0" x="447"/>
        <item h="1" sd="0" x="132"/>
        <item h="1" sd="0" x="56"/>
        <item h="1" sd="0" x="126"/>
        <item h="1" sd="0" x="22"/>
        <item h="1" sd="0" x="187"/>
        <item h="1" sd="0" m="1" x="930"/>
        <item h="1" sd="0" m="1" x="1131"/>
        <item h="1" sd="0" m="1" x="936"/>
        <item h="1" sd="0" x="11"/>
        <item h="1" sd="0" x="670"/>
        <item h="1" sd="0" x="353"/>
        <item h="1" sd="0" x="542"/>
        <item h="1" sd="0" m="1" x="1019"/>
        <item h="1" sd="0" x="124"/>
        <item h="1" sd="0" x="646"/>
        <item h="1" sd="0" m="1" x="1161"/>
        <item h="1" sd="0" x="77"/>
        <item h="1" sd="0" m="1" x="1043"/>
        <item h="1" sd="0" x="435"/>
        <item h="1" sd="0" x="92"/>
        <item h="1" sd="0" x="35"/>
        <item h="1" sd="0" x="196"/>
        <item h="1" sd="0" m="1" x="1140"/>
        <item h="1" sd="0" x="1"/>
        <item h="1" sd="0" x="180"/>
        <item h="1" sd="0" x="430"/>
        <item h="1" sd="0" x="285"/>
        <item h="1" x="747"/>
        <item h="1" sd="0" x="581"/>
        <item h="1" sd="0" m="1" x="1060"/>
        <item h="1" sd="0" x="42"/>
        <item h="1" sd="0" x="469"/>
        <item h="1" sd="0" x="440"/>
        <item h="1" sd="0" m="1" x="1081"/>
        <item h="1" sd="0" m="1" x="1051"/>
        <item h="1" sd="0" m="1" x="1068"/>
        <item h="1" sd="0" m="1" x="1002"/>
        <item h="1" sd="0" x="84"/>
        <item h="1" sd="0" x="106"/>
        <item h="1" sd="0" x="727"/>
        <item h="1" sd="0" m="1" x="915"/>
        <item h="1" sd="0" x="526"/>
        <item h="1" sd="0" x="592"/>
        <item h="1" sd="0" x="484"/>
        <item h="1" sd="0" x="336"/>
        <item h="1" sd="0" x="659"/>
        <item h="1" x="880"/>
        <item h="1" sd="0" x="669"/>
        <item h="1" sd="0" m="1" x="1074"/>
        <item h="1" sd="0" x="560"/>
        <item h="1" sd="0" x="714"/>
        <item sd="0" x="709"/>
        <item h="1" x="790"/>
        <item sd="0" x="599"/>
        <item h="1" sd="0" m="1" x="917"/>
        <item h="1" sd="0" m="1" x="912"/>
        <item h="1" sd="0" m="1" x="1061"/>
        <item h="1" sd="0" m="1" x="945"/>
        <item h="1" sd="0" x="515"/>
        <item h="1" sd="0" x="715"/>
        <item h="1" sd="0" x="677"/>
        <item h="1" x="809"/>
        <item h="1" sd="0" x="698"/>
        <item h="1" sd="0" m="1" x="1091"/>
        <item h="1" x="781"/>
        <item h="1" x="797"/>
        <item h="1" sd="0" m="1" x="946"/>
        <item h="1" sd="0" x="16"/>
        <item h="1" sd="0" m="1" x="1027"/>
        <item h="1" sd="0" x="407"/>
        <item h="1" sd="0" x="603"/>
        <item h="1" sd="0" m="1" x="1070"/>
        <item h="1" sd="0" m="1" x="985"/>
        <item h="1" sd="0" x="280"/>
        <item h="1" sd="0" x="104"/>
        <item h="1" sd="0" x="332"/>
        <item h="1" sd="0" m="1" x="1007"/>
        <item h="1" sd="0" x="348"/>
        <item h="1" sd="0" x="23"/>
        <item sd="0" x="693"/>
        <item h="1" sd="0" m="1" x="962"/>
        <item h="1" sd="0" x="570"/>
        <item h="1" sd="0" x="362"/>
        <item h="1" sd="0" x="237"/>
        <item h="1" sd="0" x="394"/>
        <item h="1" sd="0" x="392"/>
        <item h="1" x="850"/>
        <item h="1" sd="0" x="459"/>
        <item h="1" x="893"/>
        <item h="1" sd="0" x="509"/>
        <item h="1" sd="0" x="421"/>
        <item h="1" x="848"/>
        <item h="1" sd="0" x="535"/>
        <item h="1" sd="0" x="488"/>
        <item h="1" sd="0" x="91"/>
        <item h="1" sd="0" x="627"/>
        <item h="1" sd="0" x="13"/>
        <item h="1" sd="0" x="175"/>
        <item h="1" sd="0" x="343"/>
        <item h="1" sd="0" x="500"/>
        <item h="1" sd="0" m="1" x="1151"/>
        <item h="1" sd="0" m="1" x="1126"/>
        <item h="1" x="839"/>
        <item h="1" sd="0" x="87"/>
        <item h="1" sd="0" x="501"/>
        <item h="1" sd="0" x="690"/>
        <item h="1" sd="0" x="450"/>
        <item h="1" sd="0" x="33"/>
        <item h="1" x="815"/>
        <item h="1" sd="0" x="19"/>
        <item h="1" sd="0" x="389"/>
        <item h="1" x="832"/>
        <item h="1" sd="0" m="1" x="919"/>
        <item h="1" sd="0" x="403"/>
        <item h="1" sd="0" x="20"/>
        <item h="1" sd="0" m="1" x="931"/>
        <item h="1" sd="0" x="584"/>
        <item h="1" sd="0" x="96"/>
        <item h="1" sd="0" x="555"/>
        <item h="1" sd="0" x="438"/>
        <item h="1" sd="0" m="1" x="958"/>
        <item h="1" sd="0" m="1" x="1143"/>
        <item h="1" sd="0" m="1" x="1120"/>
        <item h="1" sd="0" m="1" x="995"/>
        <item h="1" sd="0" x="588"/>
        <item h="1" sd="0" x="120"/>
        <item h="1" sd="0" x="590"/>
        <item h="1" sd="0" x="131"/>
        <item h="1" sd="0" x="119"/>
        <item h="1" sd="0" m="1" x="1072"/>
        <item h="1" sd="0" m="1" x="1037"/>
        <item h="1" sd="0" m="1" x="1063"/>
        <item h="1" sd="0" m="1" x="929"/>
        <item h="1" sd="0" m="1" x="1049"/>
        <item h="1" sd="0" x="228"/>
        <item h="1" sd="0" x="39"/>
        <item h="1" sd="0" x="619"/>
        <item h="1" sd="0" x="108"/>
        <item h="1" sd="0" x="24"/>
        <item h="1" x="729"/>
        <item h="1" sd="0" x="139"/>
        <item h="1" sd="0" x="393"/>
        <item h="1" sd="0" m="1" x="1130"/>
        <item h="1" sd="0" x="613"/>
        <item h="1" sd="0" x="17"/>
        <item h="1" x="886"/>
        <item h="1" x="889"/>
        <item h="1" sd="0" x="461"/>
        <item h="1" x="741"/>
        <item h="1" x="794"/>
        <item h="1" x="768"/>
        <item h="1" sd="0" x="441"/>
        <item h="1" sd="0" x="248"/>
        <item h="1" sd="0" x="48"/>
        <item h="1" sd="0" m="1" x="1045"/>
        <item h="1" sd="0" m="1" x="1105"/>
        <item h="1" x="875"/>
        <item h="1" sd="0" x="134"/>
        <item h="1" sd="0" x="596"/>
        <item h="1" sd="0" m="1" x="1016"/>
        <item h="1" sd="0" x="69"/>
        <item h="1" x="527"/>
        <item h="1" x="828"/>
        <item h="1" x="884"/>
        <item h="1" sd="0" x="654"/>
        <item h="1" sd="0" m="1" x="1078"/>
        <item h="1" sd="0" x="34"/>
        <item h="1" sd="0" x="206"/>
        <item h="1" sd="0" m="1" x="1146"/>
        <item h="1" sd="0" m="1" x="1022"/>
        <item h="1" sd="0" m="1" x="1040"/>
        <item h="1" sd="0" m="1" x="984"/>
        <item h="1" x="784"/>
        <item h="1" sd="0" x="268"/>
        <item h="1" sd="0" x="376"/>
        <item h="1" sd="0" x="331"/>
        <item h="1" sd="0" m="1" x="976"/>
        <item h="1" x="818"/>
        <item h="1" sd="0" x="360"/>
        <item h="1" sd="0" m="1" x="1121"/>
        <item h="1" sd="0" x="89"/>
        <item h="1" sd="0" x="355"/>
        <item sd="0" x="642"/>
        <item h="1" sd="0" m="1" x="1021"/>
        <item h="1" sd="0" x="168"/>
        <item h="1" sd="0" m="1" x="920"/>
        <item h="1" sd="0" m="1" x="913"/>
        <item h="1" sd="0" x="473"/>
        <item h="1" x="837"/>
        <item h="1" x="835"/>
        <item h="1" sd="0" x="272"/>
        <item h="1" sd="0" x="523"/>
        <item h="1" sd="0" x="51"/>
        <item h="1" sd="0" x="190"/>
        <item h="1" sd="0" x="625"/>
        <item h="1" sd="0" x="50"/>
        <item h="1" x="816"/>
        <item h="1" x="865"/>
        <item h="1" sd="0" x="79"/>
        <item h="1" sd="0" x="32"/>
        <item h="1" sd="0" m="1" x="1108"/>
        <item h="1" sd="0" x="667"/>
        <item h="1" sd="0" x="188"/>
        <item h="1" m="1" x="900"/>
        <item h="1" x="764"/>
        <item h="1" sd="0" x="110"/>
        <item h="1" sd="0" m="1" x="1127"/>
        <item h="1" x="774"/>
        <item h="1" sd="0" m="1" x="1124"/>
        <item h="1" sd="0" m="1" x="1031"/>
        <item h="1" sd="0" m="1" x="978"/>
        <item h="1" sd="0" m="1" x="1026"/>
        <item h="1" sd="0" m="1" x="998"/>
        <item h="1" sd="0" x="226"/>
        <item h="1" sd="0" x="57"/>
        <item h="1" sd="0" m="1" x="1029"/>
        <item h="1" sd="0" x="530"/>
        <item h="1" sd="0" x="554"/>
        <item h="1" x="733"/>
        <item h="1" sd="0" x="340"/>
        <item h="1" sd="0" x="604"/>
        <item h="1" sd="0" x="265"/>
        <item h="1" sd="0" x="448"/>
        <item h="1" sd="0" x="628"/>
        <item h="1" m="1" x="906"/>
        <item h="1" sd="0" m="1" x="1066"/>
        <item h="1" sd="0" x="294"/>
        <item h="1" sd="0" m="1" x="1055"/>
        <item h="1" sd="0" x="585"/>
        <item h="1" sd="0" x="583"/>
        <item h="1" sd="0" x="62"/>
        <item h="1" sd="0" x="295"/>
        <item h="1" sd="0" x="3"/>
        <item h="1" sd="0" x="151"/>
        <item h="1" sd="0" x="415"/>
        <item h="1" sd="0" x="503"/>
        <item h="1" sd="0" x="210"/>
        <item h="1" x="853"/>
        <item h="1" sd="0" x="54"/>
        <item h="1" sd="0" m="1" x="1086"/>
        <item h="1" sd="0" m="1" x="1069"/>
        <item h="1" sd="0" x="387"/>
        <item h="1" sd="0" m="1" x="932"/>
        <item h="1" sd="0" x="323"/>
        <item h="1" sd="0" x="713"/>
        <item h="1" x="847"/>
        <item h="1" sd="0" x="678"/>
        <item h="1" sd="0" m="1" x="965"/>
        <item h="1" sd="0" x="75"/>
        <item h="1" sd="0" x="476"/>
        <item h="1" sd="0" m="1" x="907"/>
        <item h="1" sd="0" m="1" x="993"/>
        <item h="1" sd="0" x="186"/>
        <item h="1" x="862"/>
        <item h="1" sd="0" x="486"/>
        <item h="1" sd="0" x="674"/>
        <item h="1" sd="0" x="429"/>
        <item h="1" sd="0" x="361"/>
        <item h="1" sd="0" x="368"/>
        <item h="1" x="827"/>
        <item h="1" m="1" x="901"/>
        <item h="1" x="814"/>
        <item sd="0" x="721"/>
        <item sd="0" x="766"/>
        <item h="1" sd="0" x="327"/>
        <item h="1" sd="0" x="195"/>
        <item h="1" sd="0" x="687"/>
        <item h="1" x="773"/>
        <item h="1" sd="0" x="566"/>
        <item h="1" sd="0" m="1" x="1059"/>
        <item h="1" sd="0" m="1" x="1099"/>
        <item h="1" sd="0" x="123"/>
        <item h="1" sd="0" x="497"/>
        <item h="1" x="836"/>
        <item sd="0" x="719"/>
        <item h="1" sd="0" m="1" x="990"/>
        <item h="1" sd="0" x="194"/>
        <item h="1" sd="0" x="557"/>
        <item h="1" sd="0" x="663"/>
        <item h="1" sd="0" x="121"/>
        <item h="1" x="771"/>
        <item h="1" sd="0" x="53"/>
        <item h="1" x="843"/>
        <item h="1" sd="0" x="472"/>
        <item h="1" sd="0" x="549"/>
        <item h="1" sd="0" x="565"/>
        <item h="1" sd="0" m="1" x="1116"/>
        <item h="1" m="1" x="1041"/>
        <item h="1" sd="0" x="278"/>
        <item h="1" x="750"/>
        <item h="1" x="841"/>
        <item h="1" sd="0" x="212"/>
        <item h="1" sd="0" m="1" x="999"/>
        <item h="1" sd="0" m="1" x="1101"/>
        <item h="1" sd="0" m="1" x="1092"/>
        <item h="1" sd="0" x="631"/>
        <item h="1" x="868"/>
        <item h="1" x="858"/>
        <item h="1" sd="0" m="1" x="1159"/>
        <item h="1" sd="0" m="1" x="947"/>
        <item h="1" sd="0" x="675"/>
        <item h="1" sd="0" m="1" x="1153"/>
        <item h="1" sd="0" x="691"/>
        <item h="1" sd="0" x="117"/>
        <item h="1" sd="0" x="111"/>
        <item h="1" x="791"/>
        <item h="1" sd="0" x="671"/>
        <item h="1" sd="0" x="502"/>
        <item h="1" sd="0" x="417"/>
        <item h="1" sd="0" x="81"/>
        <item h="1" sd="0" x="7"/>
        <item h="1" sd="0" x="235"/>
        <item h="1" x="873"/>
        <item h="1" sd="0" x="434"/>
        <item h="1" sd="0" x="287"/>
        <item h="1" sd="0" m="1" x="1090"/>
        <item h="1" sd="0" m="1" x="1137"/>
        <item h="1" sd="0" x="491"/>
        <item h="1" sd="0" x="722"/>
        <item h="1" sd="0" x="2"/>
        <item h="1" sd="0" x="637"/>
        <item h="1" sd="0" m="1" x="1152"/>
        <item h="1" sd="0" m="1" x="1012"/>
        <item h="1" sd="0" x="692"/>
        <item h="1" x="824"/>
        <item h="1" sd="0" x="536"/>
        <item h="1" x="840"/>
        <item h="1" x="812"/>
        <item h="1" sd="0" x="163"/>
        <item h="1" sd="0" x="431"/>
        <item h="1" sd="0" m="1" x="1084"/>
        <item h="1" sd="0" x="650"/>
        <item h="1" sd="0" x="680"/>
        <item h="1" sd="0" x="478"/>
        <item h="1" sd="0" x="602"/>
        <item h="1" x="838"/>
        <item h="1" sd="0" m="1" x="973"/>
        <item h="1" sd="0" x="445"/>
        <item h="1" sd="0" m="1" x="959"/>
        <item h="1" x="896"/>
        <item h="1" sd="0" m="1" x="1160"/>
        <item h="1" sd="0" m="1" x="926"/>
        <item h="1" sd="0" m="1" x="923"/>
        <item h="1" sd="0" x="130"/>
        <item h="1" sd="0" x="88"/>
        <item h="1" sd="0" m="1" x="1155"/>
        <item h="1" sd="0" x="204"/>
        <item h="1" sd="0" x="72"/>
        <item h="1" sd="0" x="73"/>
        <item h="1" sd="0" x="28"/>
        <item h="1" sd="0" x="47"/>
        <item h="1" sd="0" x="181"/>
        <item h="1" sd="0" x="26"/>
        <item h="1" sd="0" x="86"/>
        <item h="1" sd="0" x="230"/>
        <item h="1" x="820"/>
        <item h="1" sd="0" m="1" x="1028"/>
        <item h="1" sd="0" m="1" x="1011"/>
        <item h="1" x="736"/>
        <item h="1" sd="0" m="1" x="1046"/>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97"/>
        <item h="1" sd="0" x="178"/>
        <item h="1" sd="0" x="266"/>
        <item h="1" sd="0" x="364"/>
        <item h="1" x="776"/>
        <item h="1" sd="0" x="525"/>
        <item h="1" sd="0" x="98"/>
        <item h="1" sd="0" x="589"/>
        <item h="1" sd="0" x="165"/>
        <item h="1" sd="0" x="580"/>
        <item h="1" sd="0" x="66"/>
        <item sd="0" x="688"/>
        <item h="1" sd="0" x="5"/>
        <item h="1" sd="0" x="388"/>
        <item h="1" sd="0" x="545"/>
        <item h="1" sd="0" x="576"/>
        <item h="1" x="789"/>
        <item sd="0" x="635"/>
        <item h="1" sd="0" m="1" x="972"/>
        <item h="1" sd="0" x="359"/>
        <item h="1" sd="0" m="1" x="1150"/>
        <item h="1" sd="0" x="425"/>
        <item h="1" sd="0" x="269"/>
        <item h="1" sd="0" x="215"/>
        <item h="1" sd="0" x="349"/>
        <item h="1" x="844"/>
        <item h="1" sd="0" x="283"/>
        <item h="1" sd="0" x="185"/>
        <item h="1" sd="0" x="460"/>
        <item h="1" sd="0" x="220"/>
        <item h="1" x="802"/>
        <item h="1" sd="0" x="703"/>
        <item h="1" sd="0" x="598"/>
        <item h="1" x="890"/>
        <item h="1" sd="0" x="644"/>
        <item h="1" x="753"/>
        <item h="1" sd="0" x="624"/>
        <item h="1" sd="0" x="547"/>
        <item h="1" sd="0" m="1" x="1138"/>
        <item h="1" sd="0" m="1" x="918"/>
        <item h="1" sd="0" x="4"/>
        <item h="1" sd="0" x="377"/>
        <item h="1" x="803"/>
        <item h="1" sd="0" x="262"/>
        <item h="1" sd="0" x="454"/>
        <item h="1" sd="0" x="326"/>
        <item h="1" sd="0" x="173"/>
        <item h="1" sd="0" x="200"/>
        <item h="1" x="804"/>
        <item h="1" x="898"/>
        <item h="1" x="783"/>
        <item h="1" sd="0" m="1" x="957"/>
        <item h="1" sd="0" x="725"/>
        <item h="1" x="793"/>
        <item h="1" sd="0" x="495"/>
        <item h="1" x="866"/>
        <item h="1" sd="0" x="345"/>
        <item h="1" sd="0" x="717"/>
        <item h="1" sd="0" x="568"/>
        <item h="1" sd="0" x="640"/>
        <item h="1" sd="0" x="482"/>
        <item h="1" sd="0" x="726"/>
        <item h="1" sd="0" x="30"/>
        <item h="1" sd="0" m="1" x="1087"/>
        <item h="1" sd="0" x="242"/>
        <item h="1" sd="0" x="591"/>
        <item h="1" sd="0" x="645"/>
        <item h="1" sd="0" m="1" x="1018"/>
        <item h="1" sd="0" m="1" x="927"/>
        <item h="1" sd="0" x="694"/>
        <item h="1" sd="0" x="470"/>
        <item h="1" x="845"/>
        <item h="1" x="869"/>
        <item h="1" x="887"/>
        <item h="1" sd="0" x="243"/>
        <item h="1" sd="0" m="1" x="1132"/>
        <item h="1" sd="0" x="622"/>
        <item h="1" sd="0" x="398"/>
        <item h="1" sd="0" m="1" x="966"/>
        <item h="1" sd="0" m="1" x="1135"/>
        <item h="1" sd="0" m="1" x="1035"/>
        <item h="1" sd="0" x="551"/>
        <item h="1" m="1" x="903"/>
        <item h="1" sd="0" x="303"/>
        <item h="1" sd="0" x="532"/>
        <item h="1" sd="0" x="37"/>
        <item h="1" sd="0" x="357"/>
        <item h="1" x="819"/>
        <item h="1" sd="0" x="487"/>
        <item h="1" sd="0" x="658"/>
        <item h="1" sd="0" x="686"/>
        <item h="1" sd="0" x="512"/>
        <item h="1" x="779"/>
        <item h="1" sd="0" m="1" x="1030"/>
        <item h="1" sd="0" m="1" x="1080"/>
        <item h="1" x="823"/>
        <item h="1" sd="0" x="115"/>
        <item h="1" sd="0" m="1" x="1129"/>
        <item h="1" sd="0" m="1" x="938"/>
        <item h="1" sd="0" x="324"/>
        <item sd="0" x="518"/>
        <item h="1" sd="0" m="1" x="1000"/>
        <item h="1" sd="0" x="128"/>
        <item h="1" sd="0" x="520"/>
        <item h="1" sd="0" m="1" x="1136"/>
        <item h="1" sd="0" m="1" x="1112"/>
        <item h="1" sd="0" x="255"/>
        <item h="1" sd="0" x="199"/>
        <item h="1" sd="0" x="329"/>
        <item h="1" sd="0" x="297"/>
        <item h="1" sd="0" x="310"/>
        <item h="1" x="740"/>
        <item h="1" sd="0" x="83"/>
        <item h="1" sd="0" m="1" x="1036"/>
        <item h="1" sd="0" x="600"/>
        <item h="1" sd="0" m="1" x="921"/>
        <item h="1" sd="0" x="80"/>
        <item h="1" sd="0" m="1" x="989"/>
        <item h="1" sd="0" m="1" x="1125"/>
        <item h="1" sd="0" x="97"/>
        <item h="1" sd="0" x="564"/>
        <item h="1" sd="0" x="289"/>
        <item h="1" sd="0" m="1" x="1075"/>
        <item h="1" sd="0" x="116"/>
        <item h="1" sd="0" x="209"/>
        <item h="1" sd="0" x="452"/>
        <item h="1" sd="0" x="684"/>
        <item h="1" sd="0" x="198"/>
        <item h="1" sd="0" x="401"/>
        <item h="1" sd="0" x="656"/>
        <item h="1" sd="0" x="150"/>
        <item h="1" sd="0" x="136"/>
        <item h="1" sd="0" m="1" x="1017"/>
        <item h="1" sd="0" x="676"/>
        <item h="1" sd="0" m="1" x="951"/>
        <item h="1" sd="0" x="109"/>
        <item h="1" sd="0" x="397"/>
        <item sd="0" x="664"/>
        <item h="1" sd="0" x="498"/>
        <item h="1" sd="0" x="706"/>
        <item h="1" sd="0" x="649"/>
        <item h="1" sd="0" x="514"/>
        <item h="1" sd="0" x="558"/>
        <item h="1" sd="0" x="524"/>
        <item h="1" sd="0" m="1" x="996"/>
        <item h="1" x="855"/>
        <item h="1" x="833"/>
        <item h="1" sd="0" x="660"/>
        <item h="1" sd="0" m="1" x="1096"/>
        <item h="1" x="334"/>
        <item sd="0" x="757"/>
        <item h="1" sd="0" x="728"/>
        <item h="1" sd="0" x="284"/>
        <item h="1" sd="0" x="296"/>
        <item h="1" sd="0" x="211"/>
        <item h="1" sd="0" x="582"/>
        <item h="1" sd="0" x="45"/>
        <item h="1" sd="0" m="1" x="1076"/>
        <item h="1" x="854"/>
        <item h="1" x="892"/>
        <item h="1" sd="0" m="1" x="1067"/>
        <item h="1" sd="0" x="507"/>
        <item h="1" sd="0" x="155"/>
        <item h="1" sd="0" m="1" x="1097"/>
        <item h="1" sd="0" x="61"/>
        <item h="1" sd="0" x="129"/>
        <item h="1" sd="0" x="105"/>
        <item h="1" sd="0" x="614"/>
        <item h="1" x="881"/>
        <item sd="0" x="716"/>
        <item h="1" sd="0" m="1" x="944"/>
        <item h="1" sd="0" x="157"/>
        <item h="1" sd="0" x="14"/>
        <item h="1" sd="0" x="43"/>
        <item h="1" sd="0" x="250"/>
        <item h="1" sd="0" x="238"/>
        <item h="1" sd="0" x="103"/>
        <item h="1" sd="0" x="385"/>
        <item h="1" sd="0" x="70"/>
        <item h="1" sd="0" x="299"/>
        <item h="1" sd="0" x="127"/>
        <item h="1" sd="0" m="1" x="914"/>
        <item h="1" sd="0" x="193"/>
        <item h="1" x="825"/>
        <item h="1" sd="0" x="147"/>
        <item h="1" sd="0" m="1" x="1032"/>
        <item h="1" sd="0" x="548"/>
        <item h="1" sd="0" m="1" x="1052"/>
        <item h="1" sd="0" x="610"/>
        <item h="1" sd="0" x="405"/>
        <item sd="0" x="748"/>
        <item h="1" sd="0" x="876"/>
        <item h="1" m="1" x="970"/>
        <item h="1" x="594"/>
        <item h="1" sd="0" x="99"/>
        <item h="1" sd="0" x="344"/>
        <item h="1" sd="0" x="541"/>
        <item h="1" x="885"/>
        <item h="1" sd="0" x="689"/>
        <item h="1" m="1" x="905"/>
        <item h="1" sd="0" x="612"/>
        <item h="1" sd="0" x="221"/>
        <item h="1" sd="0" x="607"/>
        <item h="1" sd="0" m="1" x="1149"/>
        <item h="1" sd="0" m="1" x="1154"/>
        <item h="1" sd="0" x="271"/>
        <item h="1" sd="0" m="1" x="1062"/>
        <item h="1" sd="0" x="166"/>
        <item h="1" sd="0" x="286"/>
        <item sd="0" x="611"/>
        <item h="1" sd="0" x="531"/>
        <item h="1" sd="0" x="621"/>
        <item h="1" sd="0" x="304"/>
        <item h="1" sd="0" m="1" x="1025"/>
        <item h="1" sd="0" x="458"/>
        <item h="1" sd="0" x="439"/>
        <item h="1" sd="0" x="543"/>
        <item h="1" sd="0" x="609"/>
        <item h="1" sd="0" x="138"/>
        <item h="1" sd="0" x="41"/>
        <item h="1" sd="0" x="229"/>
        <item h="1" sd="0" x="420"/>
        <item h="1" sd="0" m="1" x="1083"/>
        <item h="1" sd="0" x="617"/>
        <item h="1" sd="0" x="71"/>
        <item h="1" sd="0" x="64"/>
        <item h="1" sd="0" x="492"/>
        <item h="1" sd="0" m="1" x="1009"/>
        <item h="1" sd="0" m="1" x="1003"/>
        <item h="1" x="867"/>
        <item h="1" x="731"/>
        <item h="1" sd="0" x="432"/>
        <item h="1" x="745"/>
        <item h="1" sd="0" x="540"/>
        <item h="1" sd="0" x="455"/>
        <item h="1" sd="0" x="44"/>
        <item h="1" sd="0" x="114"/>
        <item h="1" sd="0" x="52"/>
        <item h="1" sd="0" x="142"/>
        <item h="1" sd="0" x="579"/>
        <item h="1" sd="0" x="82"/>
        <item h="1" sd="0" x="245"/>
        <item h="1" sd="0" x="457"/>
        <item h="1" sd="0" x="314"/>
        <item h="1" sd="0" m="1" x="1122"/>
        <item h="1" sd="0" x="373"/>
        <item h="1" sd="0" m="1" x="1093"/>
        <item h="1" x="767"/>
        <item h="1" sd="0" x="720"/>
        <item h="1" sd="0" x="418"/>
        <item h="1" sd="0" x="308"/>
        <item h="1" sd="0" m="1" x="1053"/>
        <item h="1" sd="0" m="1" x="1119"/>
        <item h="1" sd="0" x="122"/>
        <item h="1" sd="0" x="118"/>
        <item h="1" sd="0" x="661"/>
        <item h="1" sd="0" m="1" x="1073"/>
        <item h="1" x="785"/>
        <item h="1" sd="0" x="169"/>
        <item h="1" sd="0" x="197"/>
        <item h="1" sd="0" x="723"/>
        <item h="1" x="752"/>
        <item h="1" sd="0" x="125"/>
        <item h="1" sd="0" x="483"/>
        <item h="1" sd="0" x="203"/>
        <item h="1" sd="0" x="267"/>
        <item h="1" sd="0" x="626"/>
        <item h="1" x="805"/>
        <item h="1" sd="0" x="301"/>
        <item h="1" sd="0" x="85"/>
        <item h="1" sd="0" x="25"/>
        <item h="1" sd="0" x="244"/>
        <item h="1" sd="0" x="112"/>
        <item h="1" sd="0" x="505"/>
        <item h="1" sd="0" x="192"/>
        <item h="1" sd="0" x="595"/>
        <item h="1" sd="0" x="708"/>
        <item h="1" x="754"/>
        <item h="1" sd="0" x="302"/>
        <item h="1" sd="0" x="260"/>
        <item h="1" sd="0" x="261"/>
        <item h="1" sd="0" m="1" x="1058"/>
        <item h="1" sd="0" x="652"/>
        <item h="1" sd="0" x="647"/>
        <item h="1" sd="0" x="608"/>
        <item h="1" x="856"/>
        <item h="1" sd="0" x="328"/>
        <item h="1" sd="0" x="350"/>
        <item h="1" sd="0" x="254"/>
        <item h="1" sd="0" x="320"/>
        <item h="1" sd="0" x="620"/>
        <item h="1" x="817"/>
        <item h="1" sd="0" x="241"/>
        <item h="1" sd="0" x="158"/>
        <item h="1" sd="0" m="1" x="1050"/>
        <item h="1" sd="0" x="475"/>
        <item h="1" x="782"/>
        <item h="1" sd="0" x="416"/>
        <item h="1" sd="0" m="1" x="1015"/>
        <item h="1" sd="0" m="1" x="1106"/>
        <item h="1" sd="0" m="1" x="922"/>
        <item h="1" sd="0" x="529"/>
        <item h="1" sd="0" m="1" x="910"/>
        <item h="1" sd="0" x="657"/>
        <item h="1" x="739"/>
        <item h="1" sd="0" m="1" x="974"/>
        <item h="1" sd="0" x="143"/>
        <item h="1" sd="0" m="1" x="909"/>
        <item h="1" sd="0" m="1" x="1110"/>
        <item h="1" sd="0" x="276"/>
        <item h="1" sd="0" x="298"/>
        <item h="1" sd="0" x="424"/>
        <item h="1" sd="0" x="696"/>
        <item h="1" sd="0" x="346"/>
        <item h="1" sd="0" x="485"/>
        <item h="1" sd="0" x="306"/>
        <item h="1" sd="0" x="561"/>
        <item h="1" sd="0" m="1" x="1134"/>
        <item h="1" sd="0" x="321"/>
        <item h="1" sd="0" x="313"/>
        <item h="1" sd="0" x="49"/>
        <item h="1" sd="0" x="384"/>
        <item h="1" x="834"/>
        <item h="1" sd="0" x="315"/>
        <item h="1" sd="0" x="466"/>
        <item h="1" sd="0" x="59"/>
        <item h="1" sd="0" x="183"/>
        <item h="1" sd="0" x="707"/>
        <item h="1" sd="0" x="330"/>
        <item h="1" sd="0" x="573"/>
        <item h="1" sd="0" x="274"/>
        <item h="1" sd="0" x="730"/>
        <item h="1" sd="0" m="1" x="904"/>
        <item h="1" sd="0" x="638"/>
        <item h="1" sd="0" x="504"/>
        <item h="1" sd="0" x="311"/>
        <item h="1" sd="0" x="249"/>
        <item h="1" sd="0" m="1" x="952"/>
        <item h="1" sd="0" m="1" x="1054"/>
        <item h="1" sd="0" x="578"/>
        <item h="1" sd="0" m="1" x="1156"/>
        <item h="1" x="859"/>
        <item h="1" sd="0" x="552"/>
        <item h="1" sd="0" m="1" x="1010"/>
        <item h="1" sd="0" m="1" x="992"/>
        <item h="1" sd="0" m="1" x="991"/>
        <item h="1" sd="0" x="382"/>
        <item h="1" sd="0" x="90"/>
        <item h="1" sd="0" x="390"/>
        <item h="1" sd="0" x="202"/>
        <item h="1" sd="0" x="67"/>
        <item h="1" sd="0" m="1" x="1085"/>
        <item h="1" sd="0" x="701"/>
        <item h="1" sd="0" x="65"/>
        <item h="1" sd="0" x="247"/>
        <item h="1" sd="0" m="1" x="963"/>
        <item h="1" sd="0" x="712"/>
        <item h="1" sd="0" x="216"/>
        <item h="1" sd="0" m="1" x="975"/>
        <item h="1" sd="0" x="141"/>
        <item h="1" sd="0" x="177"/>
        <item h="1" sd="0" x="305"/>
        <item h="1" sd="0" m="1" x="971"/>
        <item h="1" sd="0" x="426"/>
        <item h="1" sd="0" x="404"/>
        <item sd="0" x="655"/>
        <item h="1" x="737"/>
        <item h="1" sd="0" x="400"/>
        <item h="1" sd="0" x="347"/>
        <item h="1" sd="0" m="1" x="1148"/>
        <item h="1" sd="0" m="1" x="1034"/>
        <item h="1" sd="0" x="293"/>
        <item h="1" sd="0" x="148"/>
        <item h="1" sd="0" x="354"/>
        <item h="1" x="882"/>
        <item h="1" x="786"/>
        <item h="1" sd="0" m="1" x="1088"/>
        <item h="1" sd="0" x="27"/>
        <item h="1" sd="0" m="1" x="1098"/>
        <item h="1" sd="0" x="705"/>
        <item h="1" sd="0" x="68"/>
        <item h="1" sd="0" x="6"/>
        <item h="1" sd="0" x="263"/>
        <item h="1" sd="0" x="154"/>
        <item h="1" x="826"/>
        <item h="1" x="763"/>
        <item h="1" x="810"/>
        <item h="1" sd="0" x="493"/>
        <item h="1" sd="0" x="494"/>
        <item sd="0" x="744"/>
        <item h="1" sd="0" x="164"/>
        <item h="1" sd="0" x="172"/>
        <item h="1" x="787"/>
        <item h="1" sd="0" x="601"/>
        <item h="1" sd="0" x="205"/>
        <item h="1" sd="0" x="351"/>
        <item h="1" sd="0" x="480"/>
        <item h="1" sd="0" m="1" x="977"/>
        <item h="1" sd="0" x="586"/>
        <item h="1" x="888"/>
        <item h="1" sd="0" x="412"/>
        <item h="1" sd="0" x="516"/>
        <item h="1" x="830"/>
        <item h="1" sd="0" x="29"/>
        <item h="1" sd="0" m="1" x="1142"/>
        <item h="1" sd="0" x="9"/>
        <item h="1" x="761"/>
        <item h="1" sd="0" x="335"/>
        <item h="1" sd="0" m="1" x="1038"/>
        <item h="1" sd="0" m="1" x="1064"/>
        <item h="1" sd="0" m="1" x="1005"/>
        <item h="1" sd="0" x="234"/>
        <item h="1" sd="0" x="162"/>
        <item h="1" sd="0" x="410"/>
        <item h="1" sd="0" m="1" x="979"/>
        <item h="1" sd="0" x="629"/>
        <item h="1" sd="0" m="1" x="1109"/>
        <item h="1" sd="0" m="1" x="1139"/>
        <item h="1" sd="0" x="477"/>
        <item h="1" sd="0" x="544"/>
        <item h="1" sd="0" x="546"/>
        <item h="1" sd="0" m="1" x="964"/>
        <item h="1" sd="0" x="615"/>
        <item h="1" sd="0" x="682"/>
        <item h="1" sd="0" m="1" x="1123"/>
        <item h="1" sd="0" x="300"/>
        <item h="1" sd="0" x="167"/>
        <item h="1" sd="0" x="76"/>
        <item h="1" sd="0" x="444"/>
        <item h="1" sd="0" m="1" x="1102"/>
        <item h="1" sd="0" x="342"/>
        <item sd="0" x="734"/>
        <item h="1" x="895"/>
        <item h="1" m="1" x="911"/>
        <item h="1" sd="0" x="341"/>
        <item h="1" x="769"/>
        <item h="1" sd="0" m="1" x="940"/>
        <item h="1" sd="0" m="1" x="1001"/>
        <item h="1" sd="0" x="618"/>
        <item h="1" sd="0" m="1" x="1077"/>
        <item h="1" sd="0" m="1" x="1056"/>
        <item h="1" sd="0" x="380"/>
        <item h="1" m="1" x="908"/>
        <item h="1" sd="0" x="433"/>
        <item h="1" sd="0" m="1" x="1095"/>
        <item h="1" sd="0" x="113"/>
        <item h="1" x="770"/>
        <item h="1" sd="0" x="559"/>
        <item h="1" sd="0" x="251"/>
        <item h="1" sd="0" x="176"/>
        <item h="1" sd="0" x="446"/>
        <item h="1" sd="0" x="372"/>
        <item h="1" sd="0" x="246"/>
        <item h="1" x="732"/>
        <item h="1" sd="0" m="1" x="928"/>
        <item h="1" sd="0" x="257"/>
        <item h="1" sd="0" x="95"/>
        <item h="1" x="808"/>
        <item h="1" x="772"/>
        <item sd="0" x="338"/>
        <item h="1" sd="0" x="36"/>
        <item h="1" sd="0" m="1" x="981"/>
        <item h="1" sd="0" x="381"/>
        <item h="1" sd="0" x="21"/>
        <item t="default" sd="0"/>
      </items>
    </pivotField>
    <pivotField axis="axisPage" showAll="0">
      <items count="10938">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6"/>
        <item x="10137"/>
        <item x="10138"/>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39"/>
        <item x="10002"/>
        <item x="10029"/>
        <item x="10030"/>
        <item x="10037"/>
        <item x="10001"/>
        <item x="10038"/>
        <item x="10003"/>
        <item x="10039"/>
        <item x="10040"/>
        <item x="10041"/>
        <item x="10042"/>
        <item x="10043"/>
        <item x="10044"/>
        <item x="10045"/>
        <item x="10046"/>
        <item x="10047"/>
        <item x="10048"/>
        <item x="10140"/>
        <item x="10141"/>
        <item x="10142"/>
        <item x="10010"/>
        <item x="10049"/>
        <item x="10050"/>
        <item x="10051"/>
        <item x="10052"/>
        <item x="10053"/>
        <item x="10054"/>
        <item x="10057"/>
        <item x="10058"/>
        <item x="10059"/>
        <item x="10060"/>
        <item x="10061"/>
        <item x="10062"/>
        <item x="10063"/>
        <item x="10064"/>
        <item x="10065"/>
        <item x="10066"/>
        <item x="10067"/>
        <item x="10131"/>
        <item x="10143"/>
        <item x="10055"/>
        <item x="10056"/>
        <item x="10068"/>
        <item x="10069"/>
        <item x="10070"/>
        <item x="10071"/>
        <item x="10072"/>
        <item x="10073"/>
        <item x="10074"/>
        <item x="10075"/>
        <item x="10076"/>
        <item x="10077"/>
        <item x="10078"/>
        <item x="10079"/>
        <item x="10080"/>
        <item x="10145"/>
        <item x="10146"/>
        <item x="10081"/>
        <item x="10082"/>
        <item x="10083"/>
        <item x="10084"/>
        <item x="10085"/>
        <item x="10086"/>
        <item x="10087"/>
        <item x="10088"/>
        <item x="10089"/>
        <item x="10090"/>
        <item x="10091"/>
        <item x="10092"/>
        <item x="10093"/>
        <item x="10094"/>
        <item x="10095"/>
        <item x="10132"/>
        <item x="9851"/>
        <item x="10096"/>
        <item x="10098"/>
        <item x="10147"/>
        <item x="10148"/>
        <item x="10149"/>
        <item x="10110"/>
        <item x="10100"/>
        <item x="10101"/>
        <item x="10103"/>
        <item x="10104"/>
        <item x="10107"/>
        <item x="10111"/>
        <item x="10112"/>
        <item x="10113"/>
        <item x="10151"/>
        <item x="10097"/>
        <item x="10102"/>
        <item x="10105"/>
        <item x="10106"/>
        <item x="10108"/>
        <item x="10109"/>
        <item x="10114"/>
        <item x="10115"/>
        <item x="10116"/>
        <item x="10117"/>
        <item x="10118"/>
        <item x="10119"/>
        <item x="10120"/>
        <item x="10121"/>
        <item x="10122"/>
        <item x="10123"/>
        <item x="10133"/>
        <item x="10134"/>
        <item x="10135"/>
        <item x="10144"/>
        <item x="10099"/>
        <item x="10124"/>
        <item x="10125"/>
        <item x="10152"/>
        <item x="10154"/>
        <item x="10155"/>
        <item x="10156"/>
        <item x="10157"/>
        <item x="10158"/>
        <item x="10159"/>
        <item x="10160"/>
        <item x="10161"/>
        <item x="10162"/>
        <item x="10169"/>
        <item x="10171"/>
        <item x="10172"/>
        <item x="10173"/>
        <item x="10174"/>
        <item x="10175"/>
        <item x="10176"/>
        <item x="10177"/>
        <item x="10179"/>
        <item x="10286"/>
        <item x="10163"/>
        <item x="10164"/>
        <item x="10165"/>
        <item x="10166"/>
        <item x="10180"/>
        <item x="10181"/>
        <item x="10182"/>
        <item x="10167"/>
        <item x="10184"/>
        <item x="10185"/>
        <item x="10186"/>
        <item x="10187"/>
        <item x="10277"/>
        <item x="10278"/>
        <item x="10287"/>
        <item x="10280"/>
        <item x="10288"/>
        <item x="10289"/>
        <item x="10188"/>
        <item x="10189"/>
        <item x="10276"/>
        <item x="10279"/>
        <item x="10153"/>
        <item x="10183"/>
        <item x="10191"/>
        <item x="10192"/>
        <item x="10193"/>
        <item x="10194"/>
        <item x="10195"/>
        <item x="10281"/>
        <item x="10197"/>
        <item x="10198"/>
        <item x="10170"/>
        <item x="10190"/>
        <item x="10199"/>
        <item x="10200"/>
        <item x="10201"/>
        <item x="10202"/>
        <item x="10203"/>
        <item x="10204"/>
        <item x="10205"/>
        <item x="10206"/>
        <item x="10207"/>
        <item x="9849"/>
        <item x="10178"/>
        <item x="10196"/>
        <item x="10208"/>
        <item x="10209"/>
        <item x="10211"/>
        <item x="10212"/>
        <item x="10213"/>
        <item x="10214"/>
        <item x="10215"/>
        <item x="10216"/>
        <item x="10217"/>
        <item x="10168"/>
        <item x="10218"/>
        <item x="10220"/>
        <item x="10210"/>
        <item x="10221"/>
        <item x="10222"/>
        <item x="10223"/>
        <item x="10224"/>
        <item x="10225"/>
        <item x="10226"/>
        <item x="10282"/>
        <item x="10227"/>
        <item x="10229"/>
        <item x="10291"/>
        <item x="10228"/>
        <item x="10230"/>
        <item x="10231"/>
        <item x="10232"/>
        <item x="10233"/>
        <item x="10234"/>
        <item x="10292"/>
        <item x="10290"/>
        <item x="10236"/>
        <item x="10237"/>
        <item x="10238"/>
        <item x="10239"/>
        <item x="10240"/>
        <item x="10241"/>
        <item x="10244"/>
        <item x="10245"/>
        <item x="10246"/>
        <item x="10247"/>
        <item x="10242"/>
        <item x="10293"/>
        <item x="10294"/>
        <item x="10296"/>
        <item x="10297"/>
        <item x="10248"/>
        <item x="10298"/>
        <item x="10299"/>
        <item x="10249"/>
        <item x="10250"/>
        <item x="10251"/>
        <item x="10254"/>
        <item x="10255"/>
        <item x="10256"/>
        <item x="10257"/>
        <item x="10258"/>
        <item x="10235"/>
        <item x="10260"/>
        <item x="10261"/>
        <item x="10262"/>
        <item x="10263"/>
        <item x="10264"/>
        <item x="10265"/>
        <item x="10266"/>
        <item x="10267"/>
        <item x="10283"/>
        <item x="10284"/>
        <item x="10268"/>
        <item x="10269"/>
        <item x="10271"/>
        <item x="10272"/>
        <item x="10273"/>
        <item x="10300"/>
        <item x="10312"/>
        <item x="10313"/>
        <item x="10314"/>
        <item x="10315"/>
        <item x="10317"/>
        <item x="10318"/>
        <item x="10301"/>
        <item x="10303"/>
        <item x="10319"/>
        <item x="10320"/>
        <item x="10321"/>
        <item x="10322"/>
        <item x="10323"/>
        <item x="10324"/>
        <item x="10326"/>
        <item x="10327"/>
        <item x="10302"/>
        <item x="10304"/>
        <item x="10305"/>
        <item x="10316"/>
        <item x="10328"/>
        <item x="10329"/>
        <item x="10331"/>
        <item x="10334"/>
        <item x="10335"/>
        <item x="10306"/>
        <item x="10307"/>
        <item x="10308"/>
        <item x="10309"/>
        <item x="10330"/>
        <item x="10333"/>
        <item x="10336"/>
        <item x="10337"/>
        <item x="10338"/>
        <item x="10340"/>
        <item x="10341"/>
        <item x="10344"/>
        <item x="10345"/>
        <item x="10346"/>
        <item x="10347"/>
        <item x="10348"/>
        <item x="10352"/>
        <item x="10353"/>
        <item x="10354"/>
        <item x="10356"/>
        <item x="10483"/>
        <item x="10349"/>
        <item x="10350"/>
        <item x="10351"/>
        <item x="10355"/>
        <item x="10357"/>
        <item x="10342"/>
        <item x="10343"/>
        <item x="10485"/>
        <item x="10358"/>
        <item x="10360"/>
        <item x="10361"/>
        <item x="10479"/>
        <item x="10285"/>
        <item x="10362"/>
        <item x="10478"/>
        <item x="10219"/>
        <item x="10252"/>
        <item x="10259"/>
        <item x="10310"/>
        <item x="10311"/>
        <item x="10332"/>
        <item x="10359"/>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9"/>
        <item x="10390"/>
        <item x="10391"/>
        <item x="10392"/>
        <item x="10393"/>
        <item x="10480"/>
        <item x="10481"/>
        <item x="10486"/>
        <item x="10243"/>
        <item x="10388"/>
        <item x="10394"/>
        <item x="10395"/>
        <item x="10396"/>
        <item x="10397"/>
        <item x="10398"/>
        <item x="10399"/>
        <item x="10400"/>
        <item x="10401"/>
        <item x="10402"/>
        <item x="10482"/>
        <item x="10487"/>
        <item x="10253"/>
        <item x="10274"/>
        <item x="10275"/>
        <item x="10403"/>
        <item x="10404"/>
        <item x="10405"/>
        <item x="10407"/>
        <item x="10408"/>
        <item x="10409"/>
        <item x="10410"/>
        <item x="10411"/>
        <item x="10412"/>
        <item x="10413"/>
        <item x="10415"/>
        <item x="10416"/>
        <item x="10417"/>
        <item x="10418"/>
        <item x="10419"/>
        <item x="10420"/>
        <item x="10421"/>
        <item x="10422"/>
        <item x="10423"/>
        <item x="10424"/>
        <item x="10425"/>
        <item x="10427"/>
        <item x="10428"/>
        <item x="10429"/>
        <item x="10430"/>
        <item x="10431"/>
        <item x="10432"/>
        <item x="10433"/>
        <item x="10434"/>
        <item x="10435"/>
        <item x="10436"/>
        <item x="10437"/>
        <item x="10438"/>
        <item x="10439"/>
        <item x="10440"/>
        <item x="10441"/>
        <item x="10443"/>
        <item x="10444"/>
        <item x="10445"/>
        <item x="10488"/>
        <item x="10489"/>
        <item x="10491"/>
        <item x="10442"/>
        <item x="10492"/>
        <item x="10406"/>
        <item x="10414"/>
        <item x="10446"/>
        <item x="10447"/>
        <item x="10448"/>
        <item x="10449"/>
        <item x="10450"/>
        <item x="10451"/>
        <item x="10452"/>
        <item x="10453"/>
        <item x="10454"/>
        <item x="10455"/>
        <item x="10456"/>
        <item x="10457"/>
        <item x="10458"/>
        <item x="10459"/>
        <item x="10460"/>
        <item x="10461"/>
        <item x="10462"/>
        <item x="10463"/>
        <item x="10464"/>
        <item x="10465"/>
        <item x="10466"/>
        <item x="10467"/>
        <item x="10493"/>
        <item x="10468"/>
        <item x="10469"/>
        <item x="10470"/>
        <item x="10471"/>
        <item x="10472"/>
        <item x="10473"/>
        <item x="10474"/>
        <item x="10475"/>
        <item x="10476"/>
        <item x="10477"/>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9"/>
        <item x="10531"/>
        <item x="10532"/>
        <item x="10533"/>
        <item x="10534"/>
        <item x="10535"/>
        <item x="10536"/>
        <item x="10537"/>
        <item x="10538"/>
        <item x="10539"/>
        <item x="10540"/>
        <item x="10541"/>
        <item x="10544"/>
        <item x="10545"/>
        <item x="10546"/>
        <item x="10547"/>
        <item x="10549"/>
        <item x="10550"/>
        <item x="10551"/>
        <item x="10552"/>
        <item x="10553"/>
        <item x="10554"/>
        <item x="10555"/>
        <item x="10556"/>
        <item x="10557"/>
        <item x="10726"/>
        <item x="10727"/>
        <item x="10728"/>
        <item x="10748"/>
        <item x="10749"/>
        <item x="10126"/>
        <item x="10150"/>
        <item x="10295"/>
        <item x="10484"/>
        <item x="10542"/>
        <item x="10543"/>
        <item x="10548"/>
        <item x="10558"/>
        <item x="10559"/>
        <item x="10560"/>
        <item x="10561"/>
        <item x="10562"/>
        <item x="10563"/>
        <item x="10564"/>
        <item x="10565"/>
        <item x="10566"/>
        <item x="10567"/>
        <item x="10568"/>
        <item x="10569"/>
        <item x="10570"/>
        <item x="10730"/>
        <item x="10750"/>
        <item x="10751"/>
        <item x="10571"/>
        <item x="10573"/>
        <item x="10574"/>
        <item x="10575"/>
        <item x="10576"/>
        <item x="10577"/>
        <item x="10578"/>
        <item x="10579"/>
        <item x="10582"/>
        <item x="10584"/>
        <item x="10583"/>
        <item x="10585"/>
        <item x="10586"/>
        <item x="10587"/>
        <item x="10588"/>
        <item x="10589"/>
        <item x="10339"/>
        <item x="10591"/>
        <item x="10731"/>
        <item x="10732"/>
        <item x="10590"/>
        <item x="10592"/>
        <item x="10593"/>
        <item x="10594"/>
        <item x="10595"/>
        <item x="10596"/>
        <item x="10597"/>
        <item x="10598"/>
        <item x="10599"/>
        <item x="10600"/>
        <item x="10601"/>
        <item x="10752"/>
        <item x="10753"/>
        <item x="10754"/>
        <item x="10755"/>
        <item x="10733"/>
        <item x="10756"/>
        <item x="10528"/>
        <item x="10724"/>
        <item x="10725"/>
        <item x="10729"/>
        <item x="10490"/>
        <item x="10270"/>
        <item x="10602"/>
        <item x="10603"/>
        <item x="10604"/>
        <item x="10605"/>
        <item x="10606"/>
        <item x="10607"/>
        <item x="10608"/>
        <item x="10609"/>
        <item x="10610"/>
        <item x="10611"/>
        <item x="10612"/>
        <item x="10613"/>
        <item x="10614"/>
        <item x="10572"/>
        <item x="10580"/>
        <item x="10581"/>
        <item x="10623"/>
        <item x="10616"/>
        <item x="10617"/>
        <item x="10618"/>
        <item x="10619"/>
        <item x="10620"/>
        <item x="10621"/>
        <item x="10734"/>
        <item x="10757"/>
        <item x="10758"/>
        <item x="10622"/>
        <item x="10624"/>
        <item x="10625"/>
        <item x="10626"/>
        <item x="10627"/>
        <item x="10628"/>
        <item x="10530"/>
        <item x="10615"/>
        <item x="10629"/>
        <item x="10630"/>
        <item x="10631"/>
        <item x="10632"/>
        <item x="10633"/>
        <item x="10634"/>
        <item x="10635"/>
        <item x="10636"/>
        <item x="10637"/>
        <item x="10638"/>
        <item x="10639"/>
        <item x="10640"/>
        <item x="10641"/>
        <item x="10642"/>
        <item x="10643"/>
        <item x="10645"/>
        <item x="10646"/>
        <item x="10647"/>
        <item x="10648"/>
        <item x="10649"/>
        <item x="10735"/>
        <item x="10736"/>
        <item x="10737"/>
        <item x="10738"/>
        <item x="10759"/>
        <item x="10760"/>
        <item x="10644"/>
        <item x="10650"/>
        <item x="10651"/>
        <item x="10652"/>
        <item x="10653"/>
        <item x="10654"/>
        <item x="10655"/>
        <item x="10656"/>
        <item x="10657"/>
        <item x="10658"/>
        <item x="10659"/>
        <item x="10660"/>
        <item x="10661"/>
        <item x="10662"/>
        <item x="10663"/>
        <item x="10664"/>
        <item x="10665"/>
        <item x="10739"/>
        <item x="10761"/>
        <item x="10762"/>
        <item x="10741"/>
        <item x="10763"/>
        <item x="10764"/>
        <item x="10666"/>
        <item x="10667"/>
        <item x="10668"/>
        <item x="10669"/>
        <item x="10670"/>
        <item x="10671"/>
        <item x="10672"/>
        <item x="10676"/>
        <item x="10677"/>
        <item x="10678"/>
        <item x="10679"/>
        <item x="10681"/>
        <item x="10740"/>
        <item x="10325"/>
        <item x="10673"/>
        <item x="10674"/>
        <item x="10675"/>
        <item x="10682"/>
        <item x="10683"/>
        <item x="10687"/>
        <item x="10688"/>
        <item x="10689"/>
        <item x="10691"/>
        <item x="10692"/>
        <item x="10693"/>
        <item x="10694"/>
        <item x="10743"/>
        <item x="10765"/>
        <item x="10684"/>
        <item x="10685"/>
        <item x="10686"/>
        <item x="10742"/>
        <item x="9976"/>
        <item x="9977"/>
        <item x="10690"/>
        <item x="9974"/>
        <item x="10680"/>
        <item x="10695"/>
        <item x="10696"/>
        <item x="10698"/>
        <item x="10699"/>
        <item x="10700"/>
        <item x="10701"/>
        <item x="10702"/>
        <item x="10703"/>
        <item x="10704"/>
        <item x="10705"/>
        <item x="10706"/>
        <item x="10744"/>
        <item x="10745"/>
        <item x="10746"/>
        <item x="10747"/>
        <item x="10766"/>
        <item x="10767"/>
        <item x="10426"/>
        <item x="10697"/>
        <item x="10707"/>
        <item x="10708"/>
        <item x="10709"/>
        <item x="10710"/>
        <item x="10711"/>
        <item x="10712"/>
        <item x="10713"/>
        <item x="10714"/>
        <item x="10715"/>
        <item x="10716"/>
        <item x="10717"/>
        <item x="10718"/>
        <item x="10719"/>
        <item x="10720"/>
        <item x="10721"/>
        <item x="10722"/>
        <item x="10723"/>
        <item x="10768"/>
        <item x="10769"/>
        <item x="10770"/>
        <item x="10771"/>
        <item x="10772"/>
        <item x="10773"/>
        <item x="10774"/>
        <item x="10775"/>
        <item x="10924"/>
        <item x="10930"/>
        <item x="9965"/>
        <item x="10776"/>
        <item x="10777"/>
        <item x="10778"/>
        <item x="10779"/>
        <item x="10780"/>
        <item x="10781"/>
        <item x="10782"/>
        <item x="10783"/>
        <item x="10784"/>
        <item x="10785"/>
        <item x="10786"/>
        <item x="10787"/>
        <item x="10788"/>
        <item x="10789"/>
        <item x="10790"/>
        <item x="10791"/>
        <item x="10792"/>
        <item x="10793"/>
        <item x="10796"/>
        <item x="10797"/>
        <item x="10798"/>
        <item x="10799"/>
        <item x="10800"/>
        <item x="10801"/>
        <item x="10803"/>
        <item x="10806"/>
        <item x="10794"/>
        <item x="10795"/>
        <item x="10802"/>
        <item x="10804"/>
        <item x="10805"/>
        <item x="10807"/>
        <item x="10808"/>
        <item x="10809"/>
        <item x="10810"/>
        <item x="10931"/>
        <item x="10811"/>
        <item x="10812"/>
        <item x="10813"/>
        <item x="10814"/>
        <item x="10815"/>
        <item x="10816"/>
        <item x="10817"/>
        <item x="10818"/>
        <item x="10819"/>
        <item x="10820"/>
        <item x="10821"/>
        <item x="10827"/>
        <item x="10828"/>
        <item x="10829"/>
        <item x="10822"/>
        <item x="10823"/>
        <item x="10824"/>
        <item x="10825"/>
        <item x="10830"/>
        <item x="10831"/>
        <item x="10832"/>
        <item x="10837"/>
        <item x="10826"/>
        <item x="10833"/>
        <item x="10834"/>
        <item x="10835"/>
        <item x="10836"/>
        <item x="10838"/>
        <item x="10839"/>
        <item x="10840"/>
        <item x="10841"/>
        <item x="10842"/>
        <item x="10843"/>
        <item x="10844"/>
        <item x="10845"/>
        <item x="10846"/>
        <item x="10847"/>
        <item x="10848"/>
        <item x="10849"/>
        <item x="10850"/>
        <item x="10851"/>
        <item x="10859"/>
        <item x="10860"/>
        <item x="10861"/>
        <item x="10862"/>
        <item x="10863"/>
        <item x="10864"/>
        <item x="10865"/>
        <item x="10866"/>
        <item x="10867"/>
        <item x="10868"/>
        <item x="10932"/>
        <item x="10933"/>
        <item x="10852"/>
        <item x="10853"/>
        <item x="10854"/>
        <item x="10855"/>
        <item x="10856"/>
        <item x="10857"/>
        <item x="10858"/>
        <item x="10869"/>
        <item x="10870"/>
        <item x="10871"/>
        <item x="10872"/>
        <item x="10873"/>
        <item x="10874"/>
        <item x="10875"/>
        <item x="10876"/>
        <item x="10877"/>
        <item x="10878"/>
        <item x="10879"/>
        <item x="10880"/>
        <item x="10884"/>
        <item x="10885"/>
        <item x="10887"/>
        <item x="10888"/>
        <item x="10889"/>
        <item x="10890"/>
        <item x="10899"/>
        <item x="10934"/>
        <item x="10891"/>
        <item x="10892"/>
        <item x="10893"/>
        <item x="10894"/>
        <item x="10895"/>
        <item x="10896"/>
        <item x="10897"/>
        <item x="10898"/>
        <item x="10900"/>
        <item x="10886"/>
        <item x="10925"/>
        <item x="10926"/>
        <item x="10935"/>
        <item x="10936"/>
        <item x="10881"/>
        <item x="10882"/>
        <item x="10883"/>
        <item x="10901"/>
        <item x="10902"/>
        <item x="10903"/>
        <item x="10927"/>
        <item x="10928"/>
        <item x="10929"/>
        <item x="10904"/>
        <item x="10905"/>
        <item x="10906"/>
        <item x="10907"/>
        <item x="10908"/>
        <item x="10909"/>
        <item x="10910"/>
        <item x="10911"/>
        <item x="10912"/>
        <item x="10913"/>
        <item x="10914"/>
        <item x="10915"/>
        <item x="10916"/>
        <item x="10917"/>
        <item x="10918"/>
        <item x="10919"/>
        <item x="10920"/>
        <item x="10921"/>
        <item x="10922"/>
        <item x="10923"/>
        <item t="default"/>
      </items>
    </pivotField>
    <pivotField dataField="1" showAll="0"/>
    <pivotField dataField="1" showAll="0"/>
    <pivotField dataField="1" showAll="0"/>
    <pivotField axis="axisPage" showAll="0">
      <items count="154">
        <item m="1" x="135"/>
        <item m="1" x="122"/>
        <item m="1" x="121"/>
        <item m="1" x="139"/>
        <item m="1" x="151"/>
        <item m="1" x="119"/>
        <item m="1" x="152"/>
        <item m="1" x="124"/>
        <item m="1" x="132"/>
        <item m="1" x="129"/>
        <item m="1" x="134"/>
        <item m="1" x="136"/>
        <item x="8"/>
        <item x="20"/>
        <item x="32"/>
        <item x="1"/>
        <item x="12"/>
        <item x="24"/>
        <item x="37"/>
        <item x="4"/>
        <item x="16"/>
        <item x="28"/>
        <item x="41"/>
        <item x="6"/>
        <item x="18"/>
        <item x="30"/>
        <item x="5"/>
        <item x="17"/>
        <item x="29"/>
        <item m="1" x="147"/>
        <item x="11"/>
        <item x="23"/>
        <item x="35"/>
        <item x="0"/>
        <item x="10"/>
        <item x="22"/>
        <item x="34"/>
        <item x="7"/>
        <item x="19"/>
        <item x="31"/>
        <item x="9"/>
        <item x="21"/>
        <item x="33"/>
        <item x="3"/>
        <item x="15"/>
        <item x="27"/>
        <item x="40"/>
        <item m="1" x="127"/>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0"/>
        <item m="1" x="133"/>
        <item m="1" x="137"/>
        <item m="1" x="140"/>
        <item m="1" x="142"/>
        <item m="1" x="141"/>
        <item m="1" x="143"/>
        <item m="1" x="145"/>
        <item m="1" x="148"/>
        <item m="1" x="149"/>
        <item m="1" x="120"/>
        <item m="1" x="123"/>
        <item m="1" x="126"/>
        <item m="1" x="128"/>
        <item x="83"/>
        <item x="84"/>
        <item x="85"/>
        <item x="86"/>
        <item x="87"/>
        <item x="88"/>
        <item x="89"/>
        <item x="90"/>
        <item x="92"/>
        <item x="93"/>
        <item x="91"/>
        <item x="95"/>
        <item x="96"/>
        <item x="97"/>
        <item x="106"/>
        <item x="98"/>
        <item x="99"/>
        <item x="100"/>
        <item x="101"/>
        <item x="102"/>
        <item x="103"/>
        <item x="104"/>
        <item x="105"/>
        <item x="107"/>
        <item x="108"/>
        <item m="1" x="144"/>
        <item m="1" x="131"/>
        <item m="1" x="150"/>
        <item m="1" x="138"/>
        <item m="1" x="125"/>
        <item m="1" x="146"/>
        <item x="109"/>
        <item x="110"/>
        <item x="111"/>
        <item x="112"/>
        <item x="113"/>
        <item x="115"/>
        <item x="116"/>
        <item x="117"/>
        <item x="118"/>
        <item t="default"/>
      </items>
    </pivotField>
  </pivotFields>
  <rowFields count="2">
    <field x="2"/>
    <field x="1"/>
  </rowFields>
  <rowItems count="25">
    <i>
      <x v="32"/>
    </i>
    <i>
      <x v="40"/>
    </i>
    <i>
      <x v="128"/>
    </i>
    <i>
      <x v="287"/>
    </i>
    <i>
      <x v="291"/>
    </i>
    <i>
      <x v="370"/>
    </i>
    <i>
      <x v="372"/>
    </i>
    <i>
      <x v="398"/>
    </i>
    <i>
      <x v="501"/>
    </i>
    <i>
      <x v="581"/>
    </i>
    <i>
      <x v="582"/>
    </i>
    <i>
      <x v="593"/>
    </i>
    <i>
      <x v="709"/>
    </i>
    <i>
      <x v="715"/>
    </i>
    <i>
      <x v="798"/>
    </i>
    <i>
      <x v="835"/>
    </i>
    <i>
      <x v="848"/>
    </i>
    <i>
      <x v="867"/>
    </i>
    <i>
      <x v="888"/>
    </i>
    <i>
      <x v="907"/>
    </i>
    <i>
      <x v="1063"/>
    </i>
    <i>
      <x v="1087"/>
    </i>
    <i>
      <x v="1129"/>
    </i>
    <i>
      <x v="1157"/>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98"/>
          </reference>
        </references>
      </pivotArea>
    </format>
    <format dxfId="70">
      <pivotArea dataOnly="0" labelOnly="1" fieldPosition="0">
        <references count="2">
          <reference field="1" count="2">
            <x v="39"/>
            <x v="103"/>
          </reference>
          <reference field="2" count="1" selected="0">
            <x v="798"/>
          </reference>
        </references>
      </pivotArea>
    </format>
    <format dxfId="69">
      <pivotArea dataOnly="0" labelOnly="1" fieldPosition="0">
        <references count="2">
          <reference field="1" count="9">
            <x v="0"/>
            <x v="1"/>
            <x v="2"/>
            <x v="3"/>
            <x v="17"/>
            <x v="25"/>
            <x v="33"/>
            <x v="39"/>
            <x v="103"/>
          </reference>
          <reference field="2" count="1" selected="0">
            <x v="79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9"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56" firstHeaderRow="0" firstDataRow="1" firstDataCol="1" rowPageCount="1" colPageCount="1"/>
  <pivotFields count="8">
    <pivotField axis="axisPage" showAll="0">
      <items count="1456">
        <item x="0"/>
        <item x="1"/>
        <item x="2"/>
        <item x="4"/>
        <item x="5"/>
        <item x="7"/>
        <item x="8"/>
        <item x="9"/>
        <item m="1" x="1307"/>
        <item x="10"/>
        <item x="11"/>
        <item m="1" x="1311"/>
        <item x="12"/>
        <item x="13"/>
        <item x="14"/>
        <item x="16"/>
        <item x="18"/>
        <item x="3"/>
        <item x="6"/>
        <item x="17"/>
        <item x="15"/>
        <item m="1" x="1313"/>
        <item m="1" x="1312"/>
        <item x="21"/>
        <item x="19"/>
        <item x="23"/>
        <item m="1" x="1314"/>
        <item x="24"/>
        <item x="20"/>
        <item x="28"/>
        <item m="1" x="1315"/>
        <item x="22"/>
        <item x="39"/>
        <item x="25"/>
        <item x="29"/>
        <item x="35"/>
        <item x="26"/>
        <item x="27"/>
        <item x="38"/>
        <item x="30"/>
        <item x="31"/>
        <item x="32"/>
        <item m="1" x="1316"/>
        <item x="37"/>
        <item m="1" x="1317"/>
        <item m="1" x="1318"/>
        <item x="44"/>
        <item x="34"/>
        <item x="40"/>
        <item x="33"/>
        <item x="36"/>
        <item x="60"/>
        <item x="42"/>
        <item m="1" x="1320"/>
        <item x="41"/>
        <item x="47"/>
        <item x="43"/>
        <item m="1" x="1319"/>
        <item x="50"/>
        <item x="45"/>
        <item x="46"/>
        <item x="52"/>
        <item m="1" x="1321"/>
        <item x="53"/>
        <item x="56"/>
        <item x="49"/>
        <item x="48"/>
        <item m="1" x="1322"/>
        <item x="51"/>
        <item m="1" x="1323"/>
        <item x="54"/>
        <item x="55"/>
        <item x="62"/>
        <item x="57"/>
        <item x="58"/>
        <item x="59"/>
        <item x="61"/>
        <item x="63"/>
        <item x="64"/>
        <item x="65"/>
        <item x="66"/>
        <item x="67"/>
        <item x="68"/>
        <item m="1" x="1324"/>
        <item m="1" x="1325"/>
        <item x="69"/>
        <item x="70"/>
        <item x="76"/>
        <item m="1" x="1326"/>
        <item m="1" x="1327"/>
        <item m="1" x="1328"/>
        <item x="71"/>
        <item x="72"/>
        <item x="73"/>
        <item x="74"/>
        <item x="75"/>
        <item x="77"/>
        <item x="78"/>
        <item x="79"/>
        <item m="1" x="1329"/>
        <item x="87"/>
        <item x="80"/>
        <item m="1" x="1330"/>
        <item x="81"/>
        <item x="82"/>
        <item x="83"/>
        <item x="84"/>
        <item x="85"/>
        <item x="86"/>
        <item x="88"/>
        <item x="89"/>
        <item x="90"/>
        <item x="91"/>
        <item m="1" x="1331"/>
        <item x="92"/>
        <item x="93"/>
        <item x="94"/>
        <item x="95"/>
        <item m="1" x="1332"/>
        <item x="96"/>
        <item m="1" x="1333"/>
        <item x="97"/>
        <item x="104"/>
        <item x="98"/>
        <item x="109"/>
        <item x="99"/>
        <item x="100"/>
        <item x="101"/>
        <item x="102"/>
        <item x="103"/>
        <item x="105"/>
        <item x="106"/>
        <item x="107"/>
        <item x="108"/>
        <item x="110"/>
        <item x="111"/>
        <item m="1" x="1334"/>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335"/>
        <item m="1" x="1336"/>
        <item x="140"/>
        <item x="166"/>
        <item x="145"/>
        <item x="142"/>
        <item x="190"/>
        <item x="143"/>
        <item m="1" x="1337"/>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338"/>
        <item x="178"/>
        <item x="179"/>
        <item x="180"/>
        <item x="181"/>
        <item x="141"/>
        <item x="154"/>
        <item x="168"/>
        <item x="182"/>
        <item x="184"/>
        <item x="216"/>
        <item m="1" x="1339"/>
        <item x="186"/>
        <item x="185"/>
        <item x="187"/>
        <item x="188"/>
        <item x="191"/>
        <item x="192"/>
        <item x="193"/>
        <item x="194"/>
        <item x="195"/>
        <item x="196"/>
        <item x="197"/>
        <item x="199"/>
        <item x="200"/>
        <item x="201"/>
        <item m="1" x="1419"/>
        <item m="1" x="1420"/>
        <item m="1" x="1444"/>
        <item m="1" x="1373"/>
        <item x="204"/>
        <item x="202"/>
        <item x="203"/>
        <item x="205"/>
        <item x="206"/>
        <item x="183"/>
        <item x="207"/>
        <item x="208"/>
        <item x="209"/>
        <item x="210"/>
        <item x="211"/>
        <item m="1" x="1374"/>
        <item m="1" x="1375"/>
        <item m="1" x="1376"/>
        <item m="1" x="1377"/>
        <item x="222"/>
        <item x="212"/>
        <item x="213"/>
        <item x="214"/>
        <item x="215"/>
        <item x="217"/>
        <item m="1" x="1445"/>
        <item x="218"/>
        <item x="219"/>
        <item x="220"/>
        <item m="1" x="1340"/>
        <item m="1" x="1341"/>
        <item x="221"/>
        <item x="223"/>
        <item x="224"/>
        <item x="228"/>
        <item x="229"/>
        <item x="230"/>
        <item x="231"/>
        <item x="232"/>
        <item x="233"/>
        <item x="234"/>
        <item x="235"/>
        <item x="241"/>
        <item x="236"/>
        <item x="237"/>
        <item x="238"/>
        <item x="239"/>
        <item x="240"/>
        <item x="242"/>
        <item x="243"/>
        <item m="1" x="1342"/>
        <item x="244"/>
        <item x="245"/>
        <item m="1" x="1430"/>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78"/>
        <item x="373"/>
        <item x="114"/>
        <item x="279"/>
        <item x="280"/>
        <item x="226"/>
        <item m="1" x="1343"/>
        <item x="281"/>
        <item x="282"/>
        <item m="1" x="1433"/>
        <item x="283"/>
        <item x="284"/>
        <item x="285"/>
        <item x="286"/>
        <item x="287"/>
        <item x="288"/>
        <item x="135"/>
        <item x="289"/>
        <item x="290"/>
        <item x="291"/>
        <item x="292"/>
        <item x="293"/>
        <item x="294"/>
        <item x="295"/>
        <item x="296"/>
        <item x="370"/>
        <item x="297"/>
        <item x="298"/>
        <item x="299"/>
        <item x="300"/>
        <item x="301"/>
        <item m="1" x="1438"/>
        <item x="303"/>
        <item x="302"/>
        <item x="304"/>
        <item m="1" x="1429"/>
        <item x="312"/>
        <item x="309"/>
        <item x="308"/>
        <item m="1" x="1451"/>
        <item x="305"/>
        <item x="311"/>
        <item x="306"/>
        <item x="307"/>
        <item x="227"/>
        <item x="310"/>
        <item x="313"/>
        <item x="314"/>
        <item x="315"/>
        <item x="316"/>
        <item x="321"/>
        <item x="317"/>
        <item x="318"/>
        <item x="320"/>
        <item x="319"/>
        <item x="322"/>
        <item x="323"/>
        <item x="324"/>
        <item x="325"/>
        <item x="326"/>
        <item x="327"/>
        <item x="328"/>
        <item m="1" x="1379"/>
        <item x="329"/>
        <item x="330"/>
        <item x="331"/>
        <item x="332"/>
        <item x="333"/>
        <item x="334"/>
        <item m="1" x="1369"/>
        <item m="1" x="1370"/>
        <item m="1" x="1371"/>
        <item m="1" x="1372"/>
        <item m="1" x="1432"/>
        <item x="336"/>
        <item x="335"/>
        <item x="337"/>
        <item x="338"/>
        <item x="339"/>
        <item x="351"/>
        <item x="340"/>
        <item x="341"/>
        <item x="342"/>
        <item m="1" x="1344"/>
        <item x="343"/>
        <item x="344"/>
        <item x="345"/>
        <item x="346"/>
        <item x="361"/>
        <item x="347"/>
        <item x="348"/>
        <item x="349"/>
        <item x="350"/>
        <item x="355"/>
        <item x="352"/>
        <item x="354"/>
        <item x="353"/>
        <item x="371"/>
        <item x="362"/>
        <item x="356"/>
        <item x="357"/>
        <item x="358"/>
        <item x="359"/>
        <item x="360"/>
        <item m="1" x="1345"/>
        <item x="363"/>
        <item x="364"/>
        <item x="365"/>
        <item x="366"/>
        <item x="367"/>
        <item x="368"/>
        <item x="369"/>
        <item m="1" x="1346"/>
        <item m="1" x="1439"/>
        <item m="1" x="1440"/>
        <item x="372"/>
        <item x="374"/>
        <item m="1" x="1347"/>
        <item x="378"/>
        <item x="381"/>
        <item x="375"/>
        <item x="376"/>
        <item x="377"/>
        <item m="1" x="1348"/>
        <item x="379"/>
        <item x="380"/>
        <item x="382"/>
        <item x="383"/>
        <item x="384"/>
        <item x="385"/>
        <item m="1" x="1446"/>
        <item m="1" x="1441"/>
        <item x="386"/>
        <item x="387"/>
        <item x="388"/>
        <item m="1" x="1349"/>
        <item m="1" x="1350"/>
        <item x="389"/>
        <item x="390"/>
        <item x="393"/>
        <item x="391"/>
        <item x="392"/>
        <item x="394"/>
        <item x="395"/>
        <item x="396"/>
        <item x="397"/>
        <item x="398"/>
        <item x="399"/>
        <item m="1" x="1351"/>
        <item x="400"/>
        <item x="401"/>
        <item x="402"/>
        <item x="403"/>
        <item x="404"/>
        <item x="405"/>
        <item m="1" x="1352"/>
        <item x="406"/>
        <item x="407"/>
        <item x="409"/>
        <item x="410"/>
        <item x="411"/>
        <item x="412"/>
        <item m="1" x="1380"/>
        <item x="413"/>
        <item x="414"/>
        <item x="415"/>
        <item x="408"/>
        <item x="416"/>
        <item m="1" x="1453"/>
        <item x="421"/>
        <item m="1" x="1424"/>
        <item x="417"/>
        <item x="418"/>
        <item x="420"/>
        <item m="1" x="1447"/>
        <item x="419"/>
        <item m="1" x="1381"/>
        <item x="422"/>
        <item x="423"/>
        <item x="424"/>
        <item x="425"/>
        <item x="426"/>
        <item x="427"/>
        <item x="428"/>
        <item x="429"/>
        <item x="430"/>
        <item x="431"/>
        <item x="432"/>
        <item x="433"/>
        <item x="434"/>
        <item x="435"/>
        <item x="436"/>
        <item x="437"/>
        <item x="438"/>
        <item x="439"/>
        <item x="440"/>
        <item x="441"/>
        <item x="442"/>
        <item x="443"/>
        <item m="1" x="1435"/>
        <item x="444"/>
        <item x="445"/>
        <item x="446"/>
        <item m="1" x="1434"/>
        <item x="447"/>
        <item m="1" x="1437"/>
        <item x="448"/>
        <item m="1" x="1449"/>
        <item x="449"/>
        <item x="450"/>
        <item m="1" x="1353"/>
        <item x="451"/>
        <item x="452"/>
        <item x="453"/>
        <item x="454"/>
        <item x="455"/>
        <item m="1" x="1382"/>
        <item x="456"/>
        <item x="457"/>
        <item x="458"/>
        <item x="459"/>
        <item x="460"/>
        <item x="461"/>
        <item x="462"/>
        <item m="1" x="1354"/>
        <item x="463"/>
        <item x="464"/>
        <item x="465"/>
        <item x="466"/>
        <item x="467"/>
        <item x="468"/>
        <item x="469"/>
        <item x="470"/>
        <item x="471"/>
        <item x="472"/>
        <item m="1" x="1403"/>
        <item x="473"/>
        <item x="474"/>
        <item x="475"/>
        <item x="476"/>
        <item x="477"/>
        <item m="1" x="1404"/>
        <item x="478"/>
        <item x="479"/>
        <item x="480"/>
        <item x="481"/>
        <item m="1" x="1383"/>
        <item x="482"/>
        <item x="483"/>
        <item x="484"/>
        <item x="485"/>
        <item x="486"/>
        <item x="487"/>
        <item x="488"/>
        <item x="489"/>
        <item x="490"/>
        <item x="491"/>
        <item x="492"/>
        <item x="493"/>
        <item x="494"/>
        <item x="495"/>
        <item x="496"/>
        <item m="1" x="1364"/>
        <item x="498"/>
        <item x="497"/>
        <item x="499"/>
        <item x="500"/>
        <item x="501"/>
        <item x="502"/>
        <item x="503"/>
        <item m="1" x="1365"/>
        <item x="505"/>
        <item x="506"/>
        <item x="507"/>
        <item x="508"/>
        <item x="509"/>
        <item x="510"/>
        <item x="511"/>
        <item m="1" x="1384"/>
        <item m="1" x="1385"/>
        <item m="1" x="1386"/>
        <item m="1" x="1387"/>
        <item m="1" x="1388"/>
        <item x="512"/>
        <item x="513"/>
        <item x="514"/>
        <item x="515"/>
        <item x="516"/>
        <item x="517"/>
        <item x="518"/>
        <item x="519"/>
        <item x="520"/>
        <item x="521"/>
        <item x="522"/>
        <item x="523"/>
        <item x="524"/>
        <item x="525"/>
        <item x="526"/>
        <item x="527"/>
        <item x="528"/>
        <item x="529"/>
        <item x="530"/>
        <item x="531"/>
        <item x="532"/>
        <item m="1" x="1389"/>
        <item x="538"/>
        <item x="533"/>
        <item x="534"/>
        <item x="535"/>
        <item x="536"/>
        <item x="537"/>
        <item x="542"/>
        <item x="539"/>
        <item x="540"/>
        <item x="541"/>
        <item x="543"/>
        <item x="544"/>
        <item x="545"/>
        <item x="546"/>
        <item x="547"/>
        <item x="549"/>
        <item x="550"/>
        <item x="551"/>
        <item x="552"/>
        <item x="553"/>
        <item x="554"/>
        <item x="555"/>
        <item m="1" x="1405"/>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06"/>
        <item x="607"/>
        <item x="611"/>
        <item x="612"/>
        <item x="613"/>
        <item x="614"/>
        <item x="608"/>
        <item x="609"/>
        <item x="610"/>
        <item x="615"/>
        <item x="616"/>
        <item m="1" x="1407"/>
        <item x="617"/>
        <item x="618"/>
        <item m="1" x="1408"/>
        <item x="619"/>
        <item x="620"/>
        <item x="621"/>
        <item m="1" x="1409"/>
        <item x="622"/>
        <item m="1" x="1410"/>
        <item x="624"/>
        <item x="623"/>
        <item x="625"/>
        <item x="627"/>
        <item x="629"/>
        <item x="630"/>
        <item x="631"/>
        <item x="632"/>
        <item x="633"/>
        <item x="634"/>
        <item m="1" x="1390"/>
        <item x="648"/>
        <item x="635"/>
        <item m="1" x="1366"/>
        <item m="1" x="1391"/>
        <item x="636"/>
        <item x="637"/>
        <item x="626"/>
        <item x="641"/>
        <item x="642"/>
        <item x="643"/>
        <item m="1" x="1392"/>
        <item x="628"/>
        <item x="644"/>
        <item x="645"/>
        <item x="646"/>
        <item m="1" x="1355"/>
        <item x="647"/>
        <item x="649"/>
        <item x="650"/>
        <item x="640"/>
        <item x="651"/>
        <item x="652"/>
        <item m="1" x="1443"/>
        <item x="653"/>
        <item m="1" x="1411"/>
        <item m="1" x="1412"/>
        <item m="1" x="1393"/>
        <item x="654"/>
        <item m="1" x="1394"/>
        <item x="655"/>
        <item x="656"/>
        <item x="657"/>
        <item x="658"/>
        <item x="659"/>
        <item x="639"/>
        <item x="660"/>
        <item x="662"/>
        <item x="665"/>
        <item x="663"/>
        <item x="664"/>
        <item x="638"/>
        <item x="661"/>
        <item x="666"/>
        <item x="667"/>
        <item x="668"/>
        <item x="669"/>
        <item x="670"/>
        <item x="671"/>
        <item x="672"/>
        <item x="673"/>
        <item x="674"/>
        <item m="1" x="1356"/>
        <item x="675"/>
        <item m="1" x="1357"/>
        <item x="679"/>
        <item x="676"/>
        <item x="677"/>
        <item x="678"/>
        <item x="680"/>
        <item m="1" x="1426"/>
        <item x="682"/>
        <item x="681"/>
        <item x="683"/>
        <item x="684"/>
        <item x="685"/>
        <item x="686"/>
        <item x="687"/>
        <item x="688"/>
        <item x="697"/>
        <item x="689"/>
        <item x="690"/>
        <item x="691"/>
        <item x="705"/>
        <item x="700"/>
        <item x="692"/>
        <item x="693"/>
        <item x="694"/>
        <item m="1" x="1428"/>
        <item x="695"/>
        <item x="696"/>
        <item x="698"/>
        <item x="699"/>
        <item x="701"/>
        <item m="1" x="1360"/>
        <item x="702"/>
        <item x="706"/>
        <item x="703"/>
        <item x="704"/>
        <item x="707"/>
        <item x="717"/>
        <item x="709"/>
        <item x="710"/>
        <item x="711"/>
        <item x="712"/>
        <item x="713"/>
        <item x="714"/>
        <item x="715"/>
        <item x="716"/>
        <item m="1" x="1395"/>
        <item x="718"/>
        <item x="719"/>
        <item x="720"/>
        <item m="1" x="1358"/>
        <item m="1" x="1359"/>
        <item m="1" x="1361"/>
        <item x="726"/>
        <item x="721"/>
        <item x="722"/>
        <item x="723"/>
        <item x="724"/>
        <item x="725"/>
        <item x="727"/>
        <item x="758"/>
        <item x="728"/>
        <item x="729"/>
        <item x="730"/>
        <item m="1" x="1442"/>
        <item m="1" x="1422"/>
        <item x="731"/>
        <item x="732"/>
        <item x="733"/>
        <item m="1" x="1431"/>
        <item x="734"/>
        <item x="735"/>
        <item x="736"/>
        <item x="737"/>
        <item x="738"/>
        <item x="739"/>
        <item x="740"/>
        <item x="741"/>
        <item x="742"/>
        <item x="765"/>
        <item x="743"/>
        <item x="744"/>
        <item x="745"/>
        <item x="746"/>
        <item x="753"/>
        <item x="747"/>
        <item m="1" x="1362"/>
        <item x="748"/>
        <item x="749"/>
        <item x="750"/>
        <item x="751"/>
        <item x="767"/>
        <item x="752"/>
        <item x="754"/>
        <item x="755"/>
        <item x="756"/>
        <item x="757"/>
        <item m="1" x="1396"/>
        <item x="759"/>
        <item m="1" x="1413"/>
        <item x="760"/>
        <item m="1" x="1397"/>
        <item x="761"/>
        <item x="762"/>
        <item m="1" x="1423"/>
        <item x="763"/>
        <item m="1" x="1421"/>
        <item x="764"/>
        <item x="766"/>
        <item x="768"/>
        <item m="1" x="1418"/>
        <item x="769"/>
        <item x="770"/>
        <item x="771"/>
        <item x="772"/>
        <item x="773"/>
        <item x="774"/>
        <item x="775"/>
        <item x="776"/>
        <item x="777"/>
        <item x="778"/>
        <item x="779"/>
        <item x="780"/>
        <item x="781"/>
        <item x="782"/>
        <item x="783"/>
        <item x="784"/>
        <item x="785"/>
        <item x="786"/>
        <item x="787"/>
        <item x="788"/>
        <item x="789"/>
        <item x="790"/>
        <item x="791"/>
        <item m="1" x="1398"/>
        <item x="792"/>
        <item m="1" x="1399"/>
        <item x="793"/>
        <item x="799"/>
        <item x="794"/>
        <item x="795"/>
        <item x="796"/>
        <item x="797"/>
        <item x="798"/>
        <item x="800"/>
        <item x="802"/>
        <item x="801"/>
        <item m="1" x="1400"/>
        <item x="803"/>
        <item x="804"/>
        <item x="805"/>
        <item x="808"/>
        <item x="810"/>
        <item x="809"/>
        <item m="1" x="1427"/>
        <item x="812"/>
        <item x="807"/>
        <item m="1" x="1425"/>
        <item x="819"/>
        <item m="1" x="1450"/>
        <item x="811"/>
        <item x="813"/>
        <item x="815"/>
        <item x="816"/>
        <item x="806"/>
        <item x="814"/>
        <item x="817"/>
        <item m="1" x="1367"/>
        <item x="821"/>
        <item x="822"/>
        <item m="1" x="1414"/>
        <item x="824"/>
        <item x="829"/>
        <item x="827"/>
        <item x="823"/>
        <item x="828"/>
        <item x="833"/>
        <item x="831"/>
        <item x="832"/>
        <item x="830"/>
        <item x="708"/>
        <item x="837"/>
        <item x="838"/>
        <item x="835"/>
        <item x="840"/>
        <item x="841"/>
        <item x="842"/>
        <item m="1" x="1448"/>
        <item x="834"/>
        <item m="1" x="1436"/>
        <item m="1" x="1368"/>
        <item x="820"/>
        <item x="836"/>
        <item x="839"/>
        <item x="846"/>
        <item x="845"/>
        <item x="847"/>
        <item x="844"/>
        <item m="1" x="1415"/>
        <item x="849"/>
        <item x="848"/>
        <item x="843"/>
        <item m="1" x="1452"/>
        <item x="850"/>
        <item x="852"/>
        <item x="853"/>
        <item x="854"/>
        <item x="856"/>
        <item x="857"/>
        <item x="851"/>
        <item x="858"/>
        <item x="859"/>
        <item m="1" x="1299"/>
        <item x="818"/>
        <item x="855"/>
        <item x="826"/>
        <item x="860"/>
        <item x="862"/>
        <item x="861"/>
        <item x="863"/>
        <item x="864"/>
        <item x="865"/>
        <item x="868"/>
        <item x="866"/>
        <item x="867"/>
        <item x="870"/>
        <item x="871"/>
        <item x="872"/>
        <item x="874"/>
        <item m="1" x="1416"/>
        <item x="873"/>
        <item x="877"/>
        <item x="879"/>
        <item x="878"/>
        <item x="876"/>
        <item x="880"/>
        <item x="881"/>
        <item x="883"/>
        <item m="1" x="1417"/>
        <item x="875"/>
        <item x="882"/>
        <item x="884"/>
        <item x="886"/>
        <item x="887"/>
        <item x="885"/>
        <item x="825"/>
        <item x="888"/>
        <item x="889"/>
        <item x="890"/>
        <item x="891"/>
        <item m="1" x="1363"/>
        <item x="892"/>
        <item x="893"/>
        <item x="894"/>
        <item x="898"/>
        <item x="896"/>
        <item x="900"/>
        <item x="895"/>
        <item x="897"/>
        <item x="902"/>
        <item x="903"/>
        <item x="904"/>
        <item x="905"/>
        <item x="901"/>
        <item x="899"/>
        <item x="906"/>
        <item x="869"/>
        <item m="1" x="1401"/>
        <item x="908"/>
        <item x="907"/>
        <item x="909"/>
        <item m="1" x="1402"/>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8"/>
        <item x="1073"/>
        <item x="1069"/>
        <item x="1066"/>
        <item x="1071"/>
        <item x="1074"/>
        <item x="1067"/>
        <item x="1065"/>
        <item x="1078"/>
        <item x="1070"/>
        <item x="1075"/>
        <item x="1076"/>
        <item x="1079"/>
        <item x="1082"/>
        <item x="1084"/>
        <item x="1085"/>
        <item x="1086"/>
        <item x="1083"/>
        <item x="1087"/>
        <item x="1081"/>
        <item x="1077"/>
        <item x="1080"/>
        <item x="1088"/>
        <item x="1089"/>
        <item x="1090"/>
        <item x="1091"/>
        <item x="1092"/>
        <item x="1093"/>
        <item x="1094"/>
        <item x="1095"/>
        <item x="1096"/>
        <item m="1" x="1454"/>
        <item x="1097"/>
        <item x="1072"/>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4"/>
        <item x="1126"/>
        <item x="1127"/>
        <item x="1135"/>
        <item x="1139"/>
        <item x="1137"/>
        <item x="1141"/>
        <item x="1142"/>
        <item x="1143"/>
        <item x="1144"/>
        <item x="1140"/>
        <item x="1138"/>
        <item x="1133"/>
        <item x="1136"/>
        <item x="1146"/>
        <item x="1147"/>
        <item x="1148"/>
        <item x="1149"/>
        <item x="1145"/>
        <item x="1157"/>
        <item x="1150"/>
        <item x="1152"/>
        <item x="1154"/>
        <item m="1" x="1302"/>
        <item x="1153"/>
        <item x="1151"/>
        <item x="1156"/>
        <item x="1155"/>
        <item x="1159"/>
        <item m="1" x="1308"/>
        <item x="1123"/>
        <item x="1161"/>
        <item x="1158"/>
        <item x="1160"/>
        <item x="1162"/>
        <item x="1163"/>
        <item x="1164"/>
        <item x="1165"/>
        <item x="1166"/>
        <item x="1168"/>
        <item x="1170"/>
        <item x="1171"/>
        <item x="1172"/>
        <item x="1173"/>
        <item x="1167"/>
        <item x="1169"/>
        <item x="1174"/>
        <item x="1175"/>
        <item x="1178"/>
        <item x="1181"/>
        <item x="1182"/>
        <item x="1179"/>
        <item x="1184"/>
        <item x="1183"/>
        <item x="1176"/>
        <item x="1177"/>
        <item x="1180"/>
        <item x="1186"/>
        <item x="1187"/>
        <item x="1189"/>
        <item x="1185"/>
        <item x="1188"/>
        <item x="1192"/>
        <item x="1193"/>
        <item x="1194"/>
        <item x="1195"/>
        <item x="1190"/>
        <item x="1191"/>
        <item x="1196"/>
        <item x="1198"/>
        <item x="1197"/>
        <item x="1200"/>
        <item x="1201"/>
        <item x="1199"/>
        <item m="1" x="1309"/>
        <item m="1" x="1306"/>
        <item m="1" x="1310"/>
        <item m="1" x="1303"/>
        <item m="1" x="1304"/>
        <item x="1208"/>
        <item x="1211"/>
        <item x="1203"/>
        <item x="1207"/>
        <item x="1209"/>
        <item x="1206"/>
        <item x="1202"/>
        <item x="1204"/>
        <item x="1212"/>
        <item x="1213"/>
        <item x="1205"/>
        <item x="1210"/>
        <item x="1215"/>
        <item x="1216"/>
        <item x="1220"/>
        <item x="1221"/>
        <item x="1223"/>
        <item m="1" x="1305"/>
        <item x="1218"/>
        <item x="1219"/>
        <item x="1222"/>
        <item x="1217"/>
        <item x="1226"/>
        <item x="1225"/>
        <item x="1227"/>
        <item x="1224"/>
        <item m="1" x="1300"/>
        <item x="1214"/>
        <item x="1229"/>
        <item x="1228"/>
        <item x="1230"/>
        <item x="1231"/>
        <item x="1233"/>
        <item x="1234"/>
        <item x="1236"/>
        <item x="1240"/>
        <item x="1241"/>
        <item x="1242"/>
        <item x="1244"/>
        <item x="1245"/>
        <item x="1239"/>
        <item m="1" x="1301"/>
        <item x="1237"/>
        <item x="1246"/>
        <item x="1247"/>
        <item x="1243"/>
        <item x="1249"/>
        <item x="1238"/>
        <item x="1250"/>
        <item x="1253"/>
        <item x="1232"/>
        <item x="1251"/>
        <item x="1254"/>
        <item x="1255"/>
        <item x="1248"/>
        <item x="1257"/>
        <item x="1252"/>
        <item x="1256"/>
        <item x="1258"/>
        <item x="1262"/>
        <item x="1264"/>
        <item x="1259"/>
        <item x="1260"/>
        <item x="1261"/>
        <item x="1265"/>
        <item x="1267"/>
        <item x="1268"/>
        <item x="1270"/>
        <item x="1266"/>
        <item x="1269"/>
        <item x="1275"/>
        <item x="1273"/>
        <item x="1271"/>
        <item x="1272"/>
        <item x="1274"/>
        <item x="1276"/>
        <item x="1278"/>
        <item x="1279"/>
        <item x="1280"/>
        <item x="1263"/>
        <item x="1281"/>
        <item x="1277"/>
        <item x="1285"/>
        <item x="1283"/>
        <item x="1284"/>
        <item x="1282"/>
        <item x="1286"/>
        <item x="1288"/>
        <item x="1235"/>
        <item x="1290"/>
        <item x="1289"/>
        <item x="1287"/>
        <item x="1291"/>
        <item x="1293"/>
        <item x="1292"/>
        <item x="1295"/>
        <item x="1296"/>
        <item x="1294"/>
        <item x="1297"/>
        <item x="1298"/>
        <item t="default"/>
      </items>
    </pivotField>
    <pivotField axis="axisRow" showAll="0" sortType="descending">
      <items count="164">
        <item sd="0" x="48"/>
        <item sd="0" x="50"/>
        <item sd="0" x="39"/>
        <item sd="0" x="37"/>
        <item sd="0" x="40"/>
        <item sd="0" x="0"/>
        <item sd="0" x="24"/>
        <item sd="0" x="34"/>
        <item sd="0" x="31"/>
        <item sd="0" x="20"/>
        <item sd="0" x="25"/>
        <item sd="0" x="29"/>
        <item sd="0" x="16"/>
        <item sd="0" m="1" x="14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8"/>
        <item sd="0" x="45"/>
        <item sd="0" x="42"/>
        <item sd="0" m="1" x="148"/>
        <item sd="0" x="44"/>
        <item sd="0" x="47"/>
        <item sd="0" x="49"/>
        <item sd="0" m="1" x="149"/>
        <item sd="0" x="27"/>
        <item sd="0" x="52"/>
        <item sd="0" x="51"/>
        <item sd="0" x="53"/>
        <item sd="0" x="54"/>
        <item sd="0" x="55"/>
        <item sd="0" x="56"/>
        <item sd="0" x="57"/>
        <item sd="0" x="58"/>
        <item sd="0" x="59"/>
        <item sd="0" x="60"/>
        <item sd="0" x="61"/>
        <item sd="0" x="62"/>
        <item sd="0" x="63"/>
        <item sd="0" x="64"/>
        <item sd="0" x="65"/>
        <item sd="0" x="66"/>
        <item sd="0" x="70"/>
        <item sd="0" m="1" x="152"/>
        <item sd="0" x="67"/>
        <item sd="0" x="69"/>
        <item sd="0" m="1" x="147"/>
        <item sd="0" x="71"/>
        <item sd="0" x="72"/>
        <item sd="0" x="73"/>
        <item sd="0" m="1" x="155"/>
        <item sd="0" x="131"/>
        <item sd="0" m="1" x="157"/>
        <item sd="0" x="77"/>
        <item sd="0" x="76"/>
        <item sd="0" x="82"/>
        <item sd="0" x="74"/>
        <item sd="0" x="75"/>
        <item sd="0" x="68"/>
        <item sd="0" x="78"/>
        <item sd="0" x="79"/>
        <item sd="0" m="1" x="154"/>
        <item sd="0" x="80"/>
        <item sd="0" x="81"/>
        <item sd="0" m="1" x="156"/>
        <item sd="0" x="83"/>
        <item sd="0" x="85"/>
        <item sd="0" x="84"/>
        <item sd="0" x="86"/>
        <item sd="0" x="87"/>
        <item sd="0" x="89"/>
        <item sd="0" x="90"/>
        <item sd="0" x="91"/>
        <item sd="0" x="92"/>
        <item sd="0" x="93"/>
        <item sd="0" x="94"/>
        <item sd="0" x="95"/>
        <item sd="0" x="96"/>
        <item sd="0" m="1" x="160"/>
        <item sd="0" m="1" x="161"/>
        <item sd="0" m="1" x="151"/>
        <item sd="0" x="97"/>
        <item sd="0" x="100"/>
        <item sd="0" m="1" x="159"/>
        <item sd="0" x="101"/>
        <item sd="0" x="110"/>
        <item sd="0" x="106"/>
        <item sd="0" x="88"/>
        <item sd="0" x="102"/>
        <item sd="0" x="112"/>
        <item sd="0" x="113"/>
        <item sd="0" m="1" x="162"/>
        <item sd="0" x="108"/>
        <item sd="0" x="115"/>
        <item sd="0" m="1" x="153"/>
        <item sd="0" x="116"/>
        <item sd="0" x="98"/>
        <item sd="0" x="99"/>
        <item sd="0" x="103"/>
        <item sd="0" x="114"/>
        <item sd="0" x="107"/>
        <item sd="0" x="117"/>
        <item sd="0" x="118"/>
        <item sd="0" x="119"/>
        <item sd="0" x="120"/>
        <item m="1" x="150"/>
        <item sd="0" x="121"/>
        <item sd="0" x="104"/>
        <item sd="0" x="122"/>
        <item sd="0" x="105"/>
        <item sd="0" x="111"/>
        <item sd="0" x="109"/>
        <item sd="0" m="1" x="145"/>
        <item sd="0" x="123"/>
        <item m="1" x="144"/>
        <item sd="0" x="124"/>
        <item sd="0" x="125"/>
        <item sd="0" x="126"/>
        <item sd="0" m="1" x="142"/>
        <item sd="0" x="128"/>
        <item sd="0" x="129"/>
        <item sd="0" x="130"/>
        <item sd="0" x="133"/>
        <item m="1" x="143"/>
        <item sd="0" x="132"/>
        <item sd="0" x="135"/>
        <item x="136"/>
        <item sd="0" x="134"/>
        <item sd="0" x="137"/>
        <item sd="0" x="138"/>
        <item sd="0" x="139"/>
        <item x="127"/>
        <item x="140"/>
        <item x="141"/>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8"/>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m="1" x="36"/>
        <item m="1" x="62"/>
        <item m="1" x="68"/>
        <item m="1" x="57"/>
        <item m="1" x="41"/>
        <item m="1" x="58"/>
        <item m="1" x="44"/>
        <item x="19"/>
        <item x="17"/>
        <item x="20"/>
        <item m="1" x="77"/>
        <item m="1" x="59"/>
        <item m="1" x="75"/>
        <item m="1" x="45"/>
        <item x="22"/>
        <item x="15"/>
        <item m="1" x="66"/>
        <item x="34"/>
        <item x="25"/>
        <item x="26"/>
        <item x="27"/>
        <item x="32"/>
        <item m="1" x="67"/>
        <item m="1" x="78"/>
        <item m="1" x="73"/>
        <item m="1" x="64"/>
        <item x="24"/>
        <item m="1" x="65"/>
        <item x="29"/>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1">
    <i>
      <x v="154"/>
    </i>
    <i>
      <x v="150"/>
    </i>
    <i>
      <x v="149"/>
    </i>
    <i>
      <x v="82"/>
    </i>
    <i>
      <x v="156"/>
    </i>
    <i>
      <x v="146"/>
    </i>
    <i>
      <x v="153"/>
    </i>
    <i>
      <x v="148"/>
    </i>
    <i>
      <x v="151"/>
    </i>
    <i>
      <x v="117"/>
    </i>
    <i>
      <x v="138"/>
    </i>
    <i>
      <x v="132"/>
    </i>
    <i>
      <x v="161"/>
    </i>
    <i r="1">
      <x v="4"/>
    </i>
    <i r="1">
      <x v="13"/>
    </i>
    <i>
      <x v="144"/>
    </i>
    <i>
      <x v="157"/>
    </i>
    <i>
      <x v="80"/>
    </i>
    <i>
      <x v="145"/>
    </i>
    <i>
      <x v="129"/>
    </i>
    <i>
      <x v="122"/>
    </i>
    <i>
      <x v="160"/>
    </i>
    <i r="1">
      <x v="66"/>
    </i>
    <i r="1">
      <x v="9"/>
    </i>
    <i r="1">
      <x v="7"/>
    </i>
    <i r="1">
      <x v="4"/>
    </i>
    <i>
      <x v="159"/>
    </i>
    <i>
      <x v="158"/>
    </i>
    <i>
      <x v="118"/>
    </i>
    <i>
      <x v="22"/>
    </i>
    <i>
      <x v="137"/>
    </i>
    <i>
      <x v="142"/>
    </i>
    <i>
      <x v="105"/>
    </i>
    <i>
      <x v="162"/>
    </i>
    <i r="1">
      <x v="52"/>
    </i>
    <i>
      <x v="115"/>
    </i>
    <i>
      <x v="103"/>
    </i>
    <i>
      <x v="11"/>
    </i>
    <i>
      <x v="127"/>
    </i>
    <i>
      <x v="31"/>
    </i>
    <i>
      <x v="95"/>
    </i>
    <i>
      <x v="32"/>
    </i>
    <i>
      <x v="2"/>
    </i>
    <i>
      <x v="33"/>
    </i>
    <i>
      <x v="4"/>
    </i>
    <i>
      <x v="34"/>
    </i>
    <i>
      <x v="89"/>
    </i>
    <i>
      <x v="35"/>
    </i>
    <i>
      <x v="99"/>
    </i>
    <i>
      <x v="36"/>
    </i>
    <i>
      <x v="110"/>
    </i>
    <i>
      <x v="37"/>
    </i>
    <i>
      <x v="19"/>
    </i>
    <i>
      <x v="38"/>
    </i>
    <i>
      <x v="131"/>
    </i>
    <i>
      <x v="39"/>
    </i>
    <i>
      <x v="7"/>
    </i>
    <i>
      <x v="40"/>
    </i>
    <i>
      <x v="87"/>
    </i>
    <i>
      <x v="41"/>
    </i>
    <i>
      <x v="92"/>
    </i>
    <i>
      <x v="42"/>
    </i>
    <i>
      <x v="97"/>
    </i>
    <i>
      <x v="43"/>
    </i>
    <i>
      <x v="101"/>
    </i>
    <i>
      <x v="44"/>
    </i>
    <i>
      <x v="28"/>
    </i>
    <i>
      <x v="45"/>
    </i>
    <i>
      <x v="30"/>
    </i>
    <i>
      <x v="113"/>
    </i>
    <i>
      <x v="47"/>
    </i>
    <i>
      <x v="119"/>
    </i>
    <i>
      <x v="48"/>
    </i>
    <i>
      <x v="125"/>
    </i>
    <i>
      <x v="50"/>
    </i>
    <i>
      <x v="20"/>
    </i>
    <i>
      <x v="51"/>
    </i>
    <i>
      <x v="136"/>
    </i>
    <i>
      <x v="52"/>
    </i>
    <i>
      <x v="27"/>
    </i>
    <i>
      <x v="54"/>
    </i>
    <i>
      <x v="9"/>
    </i>
    <i>
      <x v="55"/>
    </i>
    <i>
      <x v="12"/>
    </i>
    <i>
      <x v="56"/>
    </i>
    <i>
      <x v="88"/>
    </i>
    <i>
      <x v="57"/>
    </i>
    <i>
      <x v="91"/>
    </i>
    <i>
      <x v="58"/>
    </i>
    <i>
      <x v="94"/>
    </i>
    <i>
      <x v="59"/>
    </i>
    <i>
      <x v="96"/>
    </i>
    <i>
      <x v="60"/>
    </i>
    <i>
      <x v="98"/>
    </i>
    <i>
      <x v="61"/>
    </i>
    <i>
      <x v="100"/>
    </i>
    <i>
      <x v="62"/>
    </i>
    <i>
      <x v="102"/>
    </i>
    <i>
      <x v="63"/>
    </i>
    <i>
      <x v="104"/>
    </i>
    <i>
      <x v="64"/>
    </i>
    <i>
      <x v="106"/>
    </i>
    <i>
      <x v="65"/>
    </i>
    <i>
      <x v="111"/>
    </i>
    <i>
      <x v="66"/>
    </i>
    <i>
      <x v="114"/>
    </i>
    <i>
      <x v="67"/>
    </i>
    <i>
      <x v="116"/>
    </i>
    <i>
      <x v="68"/>
    </i>
    <i>
      <x v="24"/>
    </i>
    <i>
      <x v="69"/>
    </i>
    <i>
      <x v="121"/>
    </i>
    <i>
      <x v="70"/>
    </i>
    <i>
      <x v="124"/>
    </i>
    <i>
      <x v="71"/>
    </i>
    <i>
      <x v="126"/>
    </i>
    <i>
      <x v="73"/>
    </i>
    <i>
      <x v="128"/>
    </i>
    <i>
      <x v="15"/>
    </i>
    <i>
      <x v="130"/>
    </i>
    <i>
      <x v="3"/>
    </i>
    <i>
      <x v="29"/>
    </i>
    <i>
      <x v="133"/>
    </i>
    <i>
      <x v="135"/>
    </i>
    <i>
      <x v="77"/>
    </i>
    <i>
      <x v="26"/>
    </i>
    <i>
      <x v="78"/>
    </i>
    <i>
      <x v="139"/>
    </i>
    <i>
      <x v="140"/>
    </i>
    <i>
      <x v="25"/>
    </i>
    <i>
      <x v="21"/>
    </i>
    <i>
      <x v="5"/>
    </i>
    <i>
      <x v="16"/>
    </i>
    <i>
      <x v="6"/>
    </i>
    <i>
      <x v="17"/>
    </i>
    <i>
      <x v="8"/>
    </i>
    <i>
      <x v="18"/>
    </i>
    <i>
      <x v="10"/>
    </i>
    <i>
      <x v="84"/>
    </i>
    <i>
      <x v="155"/>
    </i>
    <i r="1">
      <x v="52"/>
    </i>
    <i>
      <x v="85"/>
    </i>
    <i>
      <x v="23"/>
    </i>
    <i>
      <x v="86"/>
    </i>
    <i>
      <x v="1"/>
    </i>
    <i>
      <x v="14"/>
    </i>
    <i>
      <x v="83"/>
    </i>
    <i>
      <x v="74"/>
    </i>
    <i>
      <x/>
    </i>
    <i>
      <x v="76"/>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45561</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1172"/>
  <sheetViews>
    <sheetView tabSelected="1" zoomScale="140" zoomScaleNormal="140" workbookViewId="0">
      <pane ySplit="1" topLeftCell="A21170" activePane="bottomLeft" state="frozen"/>
      <selection pane="bottomLeft" activeCell="D21190" sqref="D21190"/>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098"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098"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x14ac:dyDescent="0.2">
      <c r="A4462" s="596">
        <v>43152</v>
      </c>
      <c r="B4462" s="221" t="s">
        <v>1399</v>
      </c>
      <c r="C4462" s="222" t="s">
        <v>3144</v>
      </c>
      <c r="D4462" s="803" t="s">
        <v>3240</v>
      </c>
      <c r="E4462" s="246">
        <v>12090</v>
      </c>
      <c r="F4462" s="246"/>
      <c r="G4462" s="246">
        <f t="shared" si="73"/>
        <v>-12090</v>
      </c>
      <c r="H4462" s="120" t="s">
        <v>3090</v>
      </c>
    </row>
    <row r="4463" spans="1:8" ht="15"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x14ac:dyDescent="0.2">
      <c r="A4466" s="596">
        <v>43153</v>
      </c>
      <c r="B4466" s="221" t="s">
        <v>1399</v>
      </c>
      <c r="C4466" s="222" t="s">
        <v>3144</v>
      </c>
      <c r="D4466" s="803" t="s">
        <v>3244</v>
      </c>
      <c r="E4466" s="246">
        <v>2000</v>
      </c>
      <c r="F4466" s="246"/>
      <c r="G4466" s="246">
        <f t="shared" si="73"/>
        <v>-2000</v>
      </c>
      <c r="H4466" s="120" t="s">
        <v>3090</v>
      </c>
    </row>
    <row r="4467" spans="1:8" ht="15" x14ac:dyDescent="0.2">
      <c r="A4467" s="596">
        <v>43153</v>
      </c>
      <c r="B4467" s="221" t="s">
        <v>40</v>
      </c>
      <c r="C4467" s="222" t="s">
        <v>3144</v>
      </c>
      <c r="D4467" s="803" t="s">
        <v>3245</v>
      </c>
      <c r="E4467" s="246">
        <v>7835</v>
      </c>
      <c r="F4467" s="246"/>
      <c r="G4467" s="246">
        <f t="shared" si="73"/>
        <v>-7835</v>
      </c>
      <c r="H4467" s="120" t="s">
        <v>3090</v>
      </c>
    </row>
    <row r="4468" spans="1:8" ht="15"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x14ac:dyDescent="0.2">
      <c r="A4540" s="596">
        <v>43160</v>
      </c>
      <c r="B4540" s="62" t="s">
        <v>2786</v>
      </c>
      <c r="C4540" s="62" t="s">
        <v>793</v>
      </c>
      <c r="D4540" s="805" t="s">
        <v>3069</v>
      </c>
      <c r="E4540" s="125">
        <v>9289.7142857142862</v>
      </c>
      <c r="F4540" s="125"/>
      <c r="G4540" s="125">
        <f t="shared" si="74"/>
        <v>-9289.7142857142862</v>
      </c>
      <c r="H4540" s="120" t="s">
        <v>3205</v>
      </c>
    </row>
    <row r="4541" spans="1:8" ht="15"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x14ac:dyDescent="0.2">
      <c r="A7696" s="596">
        <v>43648</v>
      </c>
      <c r="B7696" s="40" t="s">
        <v>5051</v>
      </c>
      <c r="C7696" s="40" t="s">
        <v>3144</v>
      </c>
      <c r="D7696" s="785" t="s">
        <v>5133</v>
      </c>
      <c r="E7696" s="57">
        <v>14733</v>
      </c>
      <c r="F7696" s="57"/>
      <c r="G7696" s="57">
        <f t="shared" si="125"/>
        <v>-14733</v>
      </c>
      <c r="H7696" s="120" t="s">
        <v>5066</v>
      </c>
    </row>
    <row r="7697" spans="1:8" ht="15" x14ac:dyDescent="0.2">
      <c r="A7697" s="596">
        <v>43648</v>
      </c>
      <c r="B7697" s="40" t="s">
        <v>6514</v>
      </c>
      <c r="C7697" s="40" t="s">
        <v>3144</v>
      </c>
      <c r="D7697" s="785" t="s">
        <v>5134</v>
      </c>
      <c r="E7697" s="57">
        <v>1500</v>
      </c>
      <c r="F7697" s="57"/>
      <c r="G7697" s="57">
        <f t="shared" si="125"/>
        <v>-1500</v>
      </c>
      <c r="H7697" s="120" t="s">
        <v>5066</v>
      </c>
    </row>
    <row r="7698" spans="1:8" ht="15" x14ac:dyDescent="0.2">
      <c r="A7698" s="596">
        <v>43648</v>
      </c>
      <c r="B7698" s="40" t="s">
        <v>5051</v>
      </c>
      <c r="C7698" s="40" t="s">
        <v>3144</v>
      </c>
      <c r="D7698" s="785" t="s">
        <v>391</v>
      </c>
      <c r="E7698" s="57">
        <v>356</v>
      </c>
      <c r="F7698" s="57"/>
      <c r="G7698" s="57">
        <f t="shared" si="125"/>
        <v>-356</v>
      </c>
      <c r="H7698" s="120" t="s">
        <v>5066</v>
      </c>
    </row>
    <row r="7699" spans="1:8" ht="15" x14ac:dyDescent="0.2">
      <c r="A7699" s="596">
        <v>43648</v>
      </c>
      <c r="B7699" s="40" t="s">
        <v>1399</v>
      </c>
      <c r="C7699" s="40" t="s">
        <v>3144</v>
      </c>
      <c r="D7699" s="785" t="s">
        <v>5135</v>
      </c>
      <c r="E7699" s="57">
        <v>27336</v>
      </c>
      <c r="F7699" s="57"/>
      <c r="G7699" s="57">
        <f t="shared" si="125"/>
        <v>-27336</v>
      </c>
      <c r="H7699" s="120" t="s">
        <v>5066</v>
      </c>
    </row>
    <row r="7700" spans="1:8" ht="15" x14ac:dyDescent="0.2">
      <c r="A7700" s="596">
        <v>43649</v>
      </c>
      <c r="B7700" s="40" t="s">
        <v>1399</v>
      </c>
      <c r="C7700" s="40" t="s">
        <v>3144</v>
      </c>
      <c r="D7700" s="785" t="s">
        <v>5136</v>
      </c>
      <c r="E7700" s="57">
        <v>53382</v>
      </c>
      <c r="F7700" s="57"/>
      <c r="G7700" s="57">
        <f t="shared" si="125"/>
        <v>-53382</v>
      </c>
      <c r="H7700" s="120" t="s">
        <v>5066</v>
      </c>
    </row>
    <row r="7701" spans="1:8" ht="15" x14ac:dyDescent="0.2">
      <c r="A7701" s="596">
        <v>43649</v>
      </c>
      <c r="B7701" s="40" t="s">
        <v>2651</v>
      </c>
      <c r="C7701" s="40" t="s">
        <v>3144</v>
      </c>
      <c r="D7701" s="785" t="s">
        <v>5137</v>
      </c>
      <c r="E7701" s="57">
        <v>14010</v>
      </c>
      <c r="F7701" s="57"/>
      <c r="G7701" s="57">
        <f t="shared" si="125"/>
        <v>-14010</v>
      </c>
      <c r="H7701" s="120" t="s">
        <v>5066</v>
      </c>
    </row>
    <row r="7702" spans="1:8" ht="15" x14ac:dyDescent="0.2">
      <c r="A7702" s="596">
        <v>43649</v>
      </c>
      <c r="B7702" s="40" t="s">
        <v>5051</v>
      </c>
      <c r="C7702" s="40" t="s">
        <v>2189</v>
      </c>
      <c r="D7702" s="785" t="s">
        <v>3368</v>
      </c>
      <c r="E7702" s="57">
        <v>1800</v>
      </c>
      <c r="F7702" s="57"/>
      <c r="G7702" s="57">
        <f t="shared" si="125"/>
        <v>-1800</v>
      </c>
      <c r="H7702" s="120" t="s">
        <v>5066</v>
      </c>
    </row>
    <row r="7703" spans="1:8" ht="15" x14ac:dyDescent="0.2">
      <c r="A7703" s="596">
        <v>43649</v>
      </c>
      <c r="B7703" s="40" t="s">
        <v>5051</v>
      </c>
      <c r="C7703" s="40" t="s">
        <v>3144</v>
      </c>
      <c r="D7703" s="785" t="s">
        <v>391</v>
      </c>
      <c r="E7703" s="57">
        <v>1050</v>
      </c>
      <c r="F7703" s="57"/>
      <c r="G7703" s="57">
        <f t="shared" si="125"/>
        <v>-1050</v>
      </c>
      <c r="H7703" s="120" t="s">
        <v>5066</v>
      </c>
    </row>
    <row r="7704" spans="1:8" ht="15" x14ac:dyDescent="0.2">
      <c r="A7704" s="596">
        <v>43649</v>
      </c>
      <c r="B7704" s="40" t="s">
        <v>2651</v>
      </c>
      <c r="C7704" s="40" t="s">
        <v>3144</v>
      </c>
      <c r="D7704" s="785" t="s">
        <v>5138</v>
      </c>
      <c r="E7704" s="57">
        <v>18730</v>
      </c>
      <c r="F7704" s="57"/>
      <c r="G7704" s="57">
        <f t="shared" si="125"/>
        <v>-18730</v>
      </c>
      <c r="H7704" s="120" t="s">
        <v>5066</v>
      </c>
    </row>
    <row r="7705" spans="1:8" ht="15" x14ac:dyDescent="0.2">
      <c r="A7705" s="596">
        <v>43650</v>
      </c>
      <c r="B7705" s="40" t="s">
        <v>2651</v>
      </c>
      <c r="C7705" s="40" t="s">
        <v>3144</v>
      </c>
      <c r="D7705" s="785" t="s">
        <v>5139</v>
      </c>
      <c r="E7705" s="57">
        <v>9100</v>
      </c>
      <c r="F7705" s="57"/>
      <c r="G7705" s="57">
        <f t="shared" si="125"/>
        <v>-9100</v>
      </c>
      <c r="H7705" s="120" t="s">
        <v>5066</v>
      </c>
    </row>
    <row r="7706" spans="1:8" ht="15" x14ac:dyDescent="0.2">
      <c r="A7706" s="596">
        <v>43650</v>
      </c>
      <c r="B7706" s="40" t="s">
        <v>2932</v>
      </c>
      <c r="C7706" s="40" t="s">
        <v>3144</v>
      </c>
      <c r="D7706" s="785" t="s">
        <v>4227</v>
      </c>
      <c r="E7706" s="57">
        <f>6440-E7707</f>
        <v>5540</v>
      </c>
      <c r="F7706" s="57"/>
      <c r="G7706" s="57">
        <f t="shared" si="125"/>
        <v>-5540</v>
      </c>
      <c r="H7706" s="120" t="s">
        <v>5066</v>
      </c>
    </row>
    <row r="7707" spans="1:8" ht="15" x14ac:dyDescent="0.2">
      <c r="A7707" s="596">
        <v>43650</v>
      </c>
      <c r="B7707" s="40" t="s">
        <v>5051</v>
      </c>
      <c r="C7707" s="40" t="s">
        <v>3144</v>
      </c>
      <c r="D7707" s="785" t="s">
        <v>4227</v>
      </c>
      <c r="E7707" s="57">
        <v>900</v>
      </c>
      <c r="F7707" s="57"/>
      <c r="G7707" s="57">
        <f t="shared" si="125"/>
        <v>-900</v>
      </c>
      <c r="H7707" s="120" t="s">
        <v>5066</v>
      </c>
    </row>
    <row r="7708" spans="1:8" ht="15" x14ac:dyDescent="0.2">
      <c r="A7708" s="596">
        <v>43651</v>
      </c>
      <c r="B7708" s="40" t="s">
        <v>5051</v>
      </c>
      <c r="C7708" s="40" t="s">
        <v>3144</v>
      </c>
      <c r="D7708" s="785" t="s">
        <v>5140</v>
      </c>
      <c r="E7708" s="57">
        <v>19000</v>
      </c>
      <c r="F7708" s="57"/>
      <c r="G7708" s="57">
        <f t="shared" si="125"/>
        <v>-19000</v>
      </c>
      <c r="H7708" s="120" t="s">
        <v>5066</v>
      </c>
    </row>
    <row r="7709" spans="1:8" ht="15" x14ac:dyDescent="0.2">
      <c r="A7709" s="596">
        <v>43651</v>
      </c>
      <c r="B7709" s="40" t="s">
        <v>2932</v>
      </c>
      <c r="C7709" s="40" t="s">
        <v>3144</v>
      </c>
      <c r="D7709" s="785" t="s">
        <v>4227</v>
      </c>
      <c r="E7709" s="57">
        <v>2090</v>
      </c>
      <c r="F7709" s="57"/>
      <c r="G7709" s="57">
        <f t="shared" si="125"/>
        <v>-2090</v>
      </c>
      <c r="H7709" s="120" t="s">
        <v>5066</v>
      </c>
    </row>
    <row r="7710" spans="1:8" ht="15" x14ac:dyDescent="0.2">
      <c r="A7710" s="596">
        <v>43651</v>
      </c>
      <c r="B7710" s="40" t="s">
        <v>25</v>
      </c>
      <c r="C7710" s="40" t="s">
        <v>2427</v>
      </c>
      <c r="D7710" s="785" t="s">
        <v>5141</v>
      </c>
      <c r="E7710" s="57">
        <v>38917</v>
      </c>
      <c r="F7710" s="57"/>
      <c r="G7710" s="57">
        <f t="shared" si="125"/>
        <v>-38917</v>
      </c>
      <c r="H7710" s="120" t="s">
        <v>5066</v>
      </c>
    </row>
    <row r="7711" spans="1:8" ht="15" x14ac:dyDescent="0.2">
      <c r="A7711" s="596">
        <v>43654</v>
      </c>
      <c r="B7711" s="40" t="s">
        <v>4552</v>
      </c>
      <c r="C7711" s="40" t="s">
        <v>170</v>
      </c>
      <c r="D7711" s="785" t="s">
        <v>5201</v>
      </c>
      <c r="E7711" s="57">
        <v>16000</v>
      </c>
      <c r="F7711" s="57"/>
      <c r="G7711" s="57">
        <f t="shared" si="125"/>
        <v>-16000</v>
      </c>
      <c r="H7711" s="120" t="s">
        <v>5066</v>
      </c>
    </row>
    <row r="7712" spans="1:8" ht="15" x14ac:dyDescent="0.2">
      <c r="A7712" s="596">
        <v>43654</v>
      </c>
      <c r="B7712" s="40" t="s">
        <v>5051</v>
      </c>
      <c r="C7712" s="40" t="s">
        <v>3144</v>
      </c>
      <c r="D7712" s="785" t="s">
        <v>391</v>
      </c>
      <c r="E7712" s="57">
        <v>1275</v>
      </c>
      <c r="F7712" s="57"/>
      <c r="G7712" s="57">
        <f t="shared" si="125"/>
        <v>-1275</v>
      </c>
      <c r="H7712" s="120" t="s">
        <v>5066</v>
      </c>
    </row>
    <row r="7713" spans="1:8" ht="15" x14ac:dyDescent="0.2">
      <c r="A7713" s="596">
        <v>43654</v>
      </c>
      <c r="B7713" s="40" t="s">
        <v>2932</v>
      </c>
      <c r="C7713" s="40" t="s">
        <v>1494</v>
      </c>
      <c r="D7713" s="785" t="s">
        <v>369</v>
      </c>
      <c r="E7713" s="57">
        <v>2080</v>
      </c>
      <c r="F7713" s="57"/>
      <c r="G7713" s="57">
        <f t="shared" si="125"/>
        <v>-2080</v>
      </c>
      <c r="H7713" s="120" t="s">
        <v>5066</v>
      </c>
    </row>
    <row r="7714" spans="1:8" ht="15" x14ac:dyDescent="0.2">
      <c r="A7714" s="596">
        <v>43654</v>
      </c>
      <c r="B7714" s="40" t="s">
        <v>5051</v>
      </c>
      <c r="C7714" s="40" t="s">
        <v>3144</v>
      </c>
      <c r="D7714" s="785" t="s">
        <v>5142</v>
      </c>
      <c r="E7714" s="57">
        <v>15200</v>
      </c>
      <c r="F7714" s="57"/>
      <c r="G7714" s="57">
        <f t="shared" si="125"/>
        <v>-15200</v>
      </c>
      <c r="H7714" s="120" t="s">
        <v>5066</v>
      </c>
    </row>
    <row r="7715" spans="1:8" ht="15" x14ac:dyDescent="0.2">
      <c r="A7715" s="596">
        <v>43654</v>
      </c>
      <c r="B7715" s="40" t="s">
        <v>5051</v>
      </c>
      <c r="C7715" s="40" t="s">
        <v>3144</v>
      </c>
      <c r="D7715" s="785" t="s">
        <v>5143</v>
      </c>
      <c r="E7715" s="57">
        <v>10036</v>
      </c>
      <c r="F7715" s="57"/>
      <c r="G7715" s="57">
        <f t="shared" si="125"/>
        <v>-10036</v>
      </c>
      <c r="H7715" s="120" t="s">
        <v>5066</v>
      </c>
    </row>
    <row r="7716" spans="1:8" ht="15" x14ac:dyDescent="0.2">
      <c r="A7716" s="596">
        <v>43654</v>
      </c>
      <c r="B7716" s="40" t="s">
        <v>5051</v>
      </c>
      <c r="C7716" s="40" t="s">
        <v>3144</v>
      </c>
      <c r="D7716" s="785" t="s">
        <v>5144</v>
      </c>
      <c r="E7716" s="57">
        <f>1275+750+1000+800+300+500+150+200</f>
        <v>4975</v>
      </c>
      <c r="F7716" s="57"/>
      <c r="G7716" s="57">
        <f t="shared" si="125"/>
        <v>-4975</v>
      </c>
      <c r="H7716" s="120" t="s">
        <v>5066</v>
      </c>
    </row>
    <row r="7717" spans="1:8" ht="15" x14ac:dyDescent="0.2">
      <c r="A7717" s="596">
        <v>43656</v>
      </c>
      <c r="B7717" s="40" t="s">
        <v>1399</v>
      </c>
      <c r="C7717" s="40" t="s">
        <v>3144</v>
      </c>
      <c r="D7717" s="785" t="s">
        <v>4227</v>
      </c>
      <c r="E7717" s="57">
        <v>1875</v>
      </c>
      <c r="F7717" s="57"/>
      <c r="G7717" s="57">
        <f t="shared" si="125"/>
        <v>-1875</v>
      </c>
      <c r="H7717" s="120" t="s">
        <v>5066</v>
      </c>
    </row>
    <row r="7718" spans="1:8" ht="15" x14ac:dyDescent="0.2">
      <c r="A7718" s="596">
        <v>43656</v>
      </c>
      <c r="B7718" s="40" t="s">
        <v>2932</v>
      </c>
      <c r="C7718" s="40" t="s">
        <v>3144</v>
      </c>
      <c r="D7718" s="785" t="s">
        <v>4227</v>
      </c>
      <c r="E7718" s="57">
        <v>1010</v>
      </c>
      <c r="F7718" s="57"/>
      <c r="G7718" s="57">
        <f t="shared" si="125"/>
        <v>-1010</v>
      </c>
      <c r="H7718" s="120" t="s">
        <v>5066</v>
      </c>
    </row>
    <row r="7719" spans="1:8" ht="15" x14ac:dyDescent="0.2">
      <c r="A7719" s="596">
        <v>43656</v>
      </c>
      <c r="B7719" s="40" t="s">
        <v>2651</v>
      </c>
      <c r="C7719" s="40" t="s">
        <v>3144</v>
      </c>
      <c r="D7719" s="785" t="s">
        <v>4227</v>
      </c>
      <c r="E7719" s="57">
        <v>4200</v>
      </c>
      <c r="F7719" s="57"/>
      <c r="G7719" s="57">
        <f t="shared" si="125"/>
        <v>-4200</v>
      </c>
      <c r="H7719" s="120" t="s">
        <v>5066</v>
      </c>
    </row>
    <row r="7720" spans="1:8" ht="15" x14ac:dyDescent="0.2">
      <c r="A7720" s="596">
        <v>43656</v>
      </c>
      <c r="B7720" s="40" t="s">
        <v>5051</v>
      </c>
      <c r="C7720" s="40" t="s">
        <v>3144</v>
      </c>
      <c r="D7720" s="785" t="s">
        <v>5145</v>
      </c>
      <c r="E7720" s="57">
        <v>16000</v>
      </c>
      <c r="F7720" s="57"/>
      <c r="G7720" s="57">
        <f t="shared" si="125"/>
        <v>-16000</v>
      </c>
      <c r="H7720" s="120" t="s">
        <v>5066</v>
      </c>
    </row>
    <row r="7721" spans="1:8" ht="15"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x14ac:dyDescent="0.2">
      <c r="A9984" s="618">
        <v>44208</v>
      </c>
      <c r="B9984" s="221" t="s">
        <v>1399</v>
      </c>
      <c r="C9984" s="585" t="s">
        <v>6140</v>
      </c>
      <c r="D9984" s="888" t="s">
        <v>5857</v>
      </c>
      <c r="E9984" s="586">
        <v>20000</v>
      </c>
      <c r="F9984" s="246"/>
      <c r="G9984" s="246">
        <f t="shared" si="161"/>
        <v>-20000</v>
      </c>
      <c r="H9984" s="120" t="s">
        <v>6468</v>
      </c>
    </row>
    <row r="9985" spans="1:8" ht="15"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12284</v>
      </c>
      <c r="D9991" s="888" t="s">
        <v>6499</v>
      </c>
      <c r="E9991" s="586">
        <v>7500</v>
      </c>
      <c r="F9991" s="246"/>
      <c r="G9991" s="246">
        <f t="shared" si="161"/>
        <v>-7500</v>
      </c>
      <c r="H9991" s="120" t="s">
        <v>6468</v>
      </c>
    </row>
    <row r="9992" spans="1:8" ht="15" x14ac:dyDescent="0.2">
      <c r="A9992" s="618">
        <v>44210</v>
      </c>
      <c r="B9992" s="221" t="s">
        <v>4720</v>
      </c>
      <c r="C9992" s="585" t="s">
        <v>12284</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3" t="s">
        <v>6568</v>
      </c>
      <c r="E10058" s="246">
        <v>122746</v>
      </c>
      <c r="F10058" s="246"/>
      <c r="G10058" s="246">
        <f t="shared" si="162"/>
        <v>-122746</v>
      </c>
      <c r="H10058" s="120" t="s">
        <v>6468</v>
      </c>
    </row>
    <row r="10059" spans="1:8" ht="15"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x14ac:dyDescent="0.2">
      <c r="A10132" s="618">
        <v>44239</v>
      </c>
      <c r="B10132" s="221" t="s">
        <v>3945</v>
      </c>
      <c r="C10132" s="585" t="s">
        <v>3002</v>
      </c>
      <c r="D10132" s="888" t="s">
        <v>2710</v>
      </c>
      <c r="E10132" s="586">
        <v>10400</v>
      </c>
      <c r="F10132" s="246"/>
      <c r="G10132" s="246">
        <f t="shared" si="163"/>
        <v>-10400</v>
      </c>
      <c r="H10132" s="120" t="s">
        <v>6548</v>
      </c>
    </row>
    <row r="10133" spans="1:8" ht="15" x14ac:dyDescent="0.2">
      <c r="A10133" s="618">
        <v>44239</v>
      </c>
      <c r="B10133" s="221" t="s">
        <v>3944</v>
      </c>
      <c r="C10133" s="585" t="s">
        <v>3002</v>
      </c>
      <c r="D10133" s="888" t="s">
        <v>2710</v>
      </c>
      <c r="E10133" s="586">
        <v>5200</v>
      </c>
      <c r="F10133" s="246"/>
      <c r="G10133" s="246">
        <f t="shared" si="163"/>
        <v>-5200</v>
      </c>
      <c r="H10133" s="120" t="s">
        <v>6548</v>
      </c>
    </row>
    <row r="10134" spans="1:8" ht="15"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x14ac:dyDescent="0.2">
      <c r="A10186" s="618">
        <v>44251</v>
      </c>
      <c r="B10186" s="221" t="s">
        <v>6516</v>
      </c>
      <c r="C10186" s="585" t="s">
        <v>3144</v>
      </c>
      <c r="D10186" s="888" t="s">
        <v>6640</v>
      </c>
      <c r="E10186" s="586">
        <v>41500</v>
      </c>
      <c r="F10186" s="246"/>
      <c r="G10186" s="246">
        <f t="shared" si="164"/>
        <v>-41500</v>
      </c>
      <c r="H10186" s="120" t="s">
        <v>6548</v>
      </c>
    </row>
    <row r="10187" spans="1:8" ht="15"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x14ac:dyDescent="0.2">
      <c r="A10194" s="618">
        <v>44254</v>
      </c>
      <c r="B10194" s="221" t="s">
        <v>6516</v>
      </c>
      <c r="C10194" s="221" t="s">
        <v>2502</v>
      </c>
      <c r="D10194" s="803" t="s">
        <v>371</v>
      </c>
      <c r="E10194" s="246">
        <v>25000</v>
      </c>
      <c r="F10194" s="246"/>
      <c r="G10194" s="246">
        <f t="shared" si="164"/>
        <v>-25000</v>
      </c>
      <c r="H10194" s="120" t="s">
        <v>6548</v>
      </c>
    </row>
    <row r="10195" spans="1:8" ht="15"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x14ac:dyDescent="0.2">
      <c r="A11532" s="618">
        <v>44492</v>
      </c>
      <c r="B11532" s="62" t="s">
        <v>6407</v>
      </c>
      <c r="C11532" s="62" t="s">
        <v>6830</v>
      </c>
      <c r="D11532" s="789" t="s">
        <v>7418</v>
      </c>
      <c r="E11532" s="125">
        <v>24200</v>
      </c>
      <c r="F11532" s="125"/>
      <c r="G11532" s="125">
        <f t="shared" si="186"/>
        <v>-24200</v>
      </c>
      <c r="H11532" s="120" t="s">
        <v>7345</v>
      </c>
    </row>
    <row r="11533" spans="1:8" ht="15" x14ac:dyDescent="0.2">
      <c r="A11533" s="618">
        <v>44492</v>
      </c>
      <c r="B11533" s="62" t="s">
        <v>7065</v>
      </c>
      <c r="C11533" s="62" t="s">
        <v>6475</v>
      </c>
      <c r="D11533" s="789" t="s">
        <v>7419</v>
      </c>
      <c r="E11533" s="125">
        <v>8000</v>
      </c>
      <c r="F11533" s="125"/>
      <c r="G11533" s="125">
        <f t="shared" si="186"/>
        <v>-8000</v>
      </c>
      <c r="H11533" s="120" t="s">
        <v>7345</v>
      </c>
    </row>
    <row r="11534" spans="1:8" ht="15"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099"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14353</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14353</v>
      </c>
      <c r="E12038" s="582">
        <v>16640</v>
      </c>
      <c r="F12038" s="235"/>
      <c r="G12038" s="235">
        <f t="shared" si="194"/>
        <v>-16640</v>
      </c>
      <c r="H12038" s="689" t="s">
        <v>7643</v>
      </c>
    </row>
    <row r="12039" spans="1:8" s="681" customFormat="1" ht="15" x14ac:dyDescent="0.2">
      <c r="A12039" s="619">
        <v>44607</v>
      </c>
      <c r="B12039" s="173" t="s">
        <v>37</v>
      </c>
      <c r="C12039" s="550" t="s">
        <v>3002</v>
      </c>
      <c r="D12039" s="891" t="s">
        <v>14353</v>
      </c>
      <c r="E12039" s="582">
        <v>15552</v>
      </c>
      <c r="F12039" s="235"/>
      <c r="G12039" s="235">
        <f t="shared" si="194"/>
        <v>-15552</v>
      </c>
      <c r="H12039" s="689" t="s">
        <v>7643</v>
      </c>
    </row>
    <row r="12040" spans="1:8" s="681" customFormat="1" ht="15" x14ac:dyDescent="0.2">
      <c r="A12040" s="619">
        <v>44607</v>
      </c>
      <c r="B12040" s="173" t="s">
        <v>3945</v>
      </c>
      <c r="C12040" s="550" t="s">
        <v>3002</v>
      </c>
      <c r="D12040" s="891" t="s">
        <v>14353</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14352</v>
      </c>
      <c r="E12043" s="582">
        <v>79000</v>
      </c>
      <c r="F12043" s="235"/>
      <c r="G12043" s="235">
        <f t="shared" si="194"/>
        <v>-79000</v>
      </c>
      <c r="H12043" s="689" t="s">
        <v>7643</v>
      </c>
    </row>
    <row r="12044" spans="1:8" s="681" customFormat="1" ht="15" x14ac:dyDescent="0.2">
      <c r="A12044" s="619">
        <v>44610</v>
      </c>
      <c r="B12044" s="173" t="s">
        <v>6951</v>
      </c>
      <c r="C12044" s="550" t="s">
        <v>7465</v>
      </c>
      <c r="D12044" s="891" t="s">
        <v>14352</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14352</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x14ac:dyDescent="0.2">
      <c r="A12065" s="618">
        <v>44623</v>
      </c>
      <c r="B12065" s="62" t="s">
        <v>7655</v>
      </c>
      <c r="C12065" s="62" t="s">
        <v>6248</v>
      </c>
      <c r="D12065" s="789" t="s">
        <v>7708</v>
      </c>
      <c r="E12065" s="125">
        <v>7000</v>
      </c>
      <c r="F12065" s="125"/>
      <c r="G12065" s="125">
        <f t="shared" si="194"/>
        <v>-7000</v>
      </c>
      <c r="H12065" s="684" t="s">
        <v>7692</v>
      </c>
    </row>
    <row r="12066" spans="1:8" ht="15" x14ac:dyDescent="0.2">
      <c r="A12066" s="618">
        <v>44623</v>
      </c>
      <c r="B12066" s="62" t="s">
        <v>7110</v>
      </c>
      <c r="C12066" s="62" t="s">
        <v>2554</v>
      </c>
      <c r="D12066" s="789" t="s">
        <v>1156</v>
      </c>
      <c r="E12066" s="125">
        <v>43200</v>
      </c>
      <c r="F12066" s="125"/>
      <c r="G12066" s="125">
        <f t="shared" si="194"/>
        <v>-43200</v>
      </c>
      <c r="H12066" s="684" t="s">
        <v>7692</v>
      </c>
    </row>
    <row r="12067" spans="1:8" ht="15"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x14ac:dyDescent="0.2">
      <c r="A12069" s="618">
        <v>44625</v>
      </c>
      <c r="B12069" s="62" t="s">
        <v>7110</v>
      </c>
      <c r="C12069" s="62" t="s">
        <v>1895</v>
      </c>
      <c r="D12069" s="789" t="s">
        <v>7711</v>
      </c>
      <c r="E12069" s="125">
        <v>10000</v>
      </c>
      <c r="F12069" s="125"/>
      <c r="G12069" s="125">
        <f t="shared" si="194"/>
        <v>-10000</v>
      </c>
      <c r="H12069" s="684" t="s">
        <v>7692</v>
      </c>
    </row>
    <row r="12070" spans="1:8" ht="15" x14ac:dyDescent="0.2">
      <c r="A12070" s="618">
        <v>44625</v>
      </c>
      <c r="B12070" s="62" t="s">
        <v>16</v>
      </c>
      <c r="C12070" s="62" t="s">
        <v>1494</v>
      </c>
      <c r="D12070" s="789" t="s">
        <v>369</v>
      </c>
      <c r="E12070" s="125">
        <v>900</v>
      </c>
      <c r="F12070" s="125"/>
      <c r="G12070" s="125">
        <f t="shared" si="194"/>
        <v>-900</v>
      </c>
      <c r="H12070" s="684" t="s">
        <v>7692</v>
      </c>
    </row>
    <row r="12071" spans="1:8" ht="15" x14ac:dyDescent="0.2">
      <c r="A12071" s="618">
        <v>44625</v>
      </c>
      <c r="B12071" s="62" t="s">
        <v>37</v>
      </c>
      <c r="C12071" s="62" t="s">
        <v>3144</v>
      </c>
      <c r="D12071" s="789" t="s">
        <v>7712</v>
      </c>
      <c r="E12071" s="125">
        <v>13600</v>
      </c>
      <c r="F12071" s="125"/>
      <c r="G12071" s="125">
        <f t="shared" si="194"/>
        <v>-13600</v>
      </c>
      <c r="H12071" s="684" t="s">
        <v>7692</v>
      </c>
    </row>
    <row r="12072" spans="1:8" ht="15" x14ac:dyDescent="0.2">
      <c r="A12072" s="618">
        <v>44625</v>
      </c>
      <c r="B12072" s="62" t="s">
        <v>82</v>
      </c>
      <c r="C12072" s="62" t="s">
        <v>3144</v>
      </c>
      <c r="D12072" s="789" t="s">
        <v>6882</v>
      </c>
      <c r="E12072" s="125">
        <v>2680</v>
      </c>
      <c r="F12072" s="125"/>
      <c r="G12072" s="125">
        <f t="shared" si="194"/>
        <v>-2680</v>
      </c>
      <c r="H12072" s="684" t="s">
        <v>7692</v>
      </c>
    </row>
    <row r="12073" spans="1:8" ht="15" x14ac:dyDescent="0.2">
      <c r="A12073" s="618">
        <v>44625</v>
      </c>
      <c r="B12073" s="62" t="s">
        <v>7553</v>
      </c>
      <c r="C12073" s="62" t="s">
        <v>3144</v>
      </c>
      <c r="D12073" s="789" t="s">
        <v>7713</v>
      </c>
      <c r="E12073" s="125">
        <v>14500</v>
      </c>
      <c r="F12073" s="125"/>
      <c r="G12073" s="125">
        <f t="shared" si="194"/>
        <v>-14500</v>
      </c>
      <c r="H12073" s="684" t="s">
        <v>7692</v>
      </c>
    </row>
    <row r="12074" spans="1:8" ht="15"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x14ac:dyDescent="0.2">
      <c r="A12076" s="618">
        <v>44630</v>
      </c>
      <c r="B12076" s="62" t="s">
        <v>7655</v>
      </c>
      <c r="C12076" s="62" t="s">
        <v>3144</v>
      </c>
      <c r="D12076" s="789" t="s">
        <v>7714</v>
      </c>
      <c r="E12076" s="125">
        <v>6800</v>
      </c>
      <c r="F12076" s="125"/>
      <c r="G12076" s="125">
        <f t="shared" si="194"/>
        <v>-6800</v>
      </c>
      <c r="H12076" s="684" t="s">
        <v>7692</v>
      </c>
    </row>
    <row r="12077" spans="1:8" ht="15"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x14ac:dyDescent="0.2">
      <c r="A12134" s="618">
        <v>44646</v>
      </c>
      <c r="B12134" s="62" t="s">
        <v>25</v>
      </c>
      <c r="C12134" s="62" t="s">
        <v>1004</v>
      </c>
      <c r="D12134" s="789"/>
      <c r="E12134" s="125">
        <v>650</v>
      </c>
      <c r="F12134" s="125"/>
      <c r="G12134" s="125">
        <f t="shared" si="195"/>
        <v>-650</v>
      </c>
      <c r="H12134" s="684" t="s">
        <v>7692</v>
      </c>
    </row>
    <row r="12135" spans="1:8" ht="15" x14ac:dyDescent="0.2">
      <c r="A12135" s="618">
        <v>44646</v>
      </c>
      <c r="B12135" s="62" t="s">
        <v>6503</v>
      </c>
      <c r="C12135" s="669" t="s">
        <v>6850</v>
      </c>
      <c r="D12135" s="910" t="s">
        <v>369</v>
      </c>
      <c r="E12135" s="671">
        <v>12000</v>
      </c>
      <c r="F12135" s="125"/>
      <c r="G12135" s="125">
        <f t="shared" si="195"/>
        <v>-12000</v>
      </c>
      <c r="H12135" s="684" t="s">
        <v>7692</v>
      </c>
    </row>
    <row r="12136" spans="1:8" ht="15" x14ac:dyDescent="0.2">
      <c r="A12136" s="618">
        <v>44646</v>
      </c>
      <c r="B12136" s="62" t="s">
        <v>6506</v>
      </c>
      <c r="C12136" s="669" t="s">
        <v>6850</v>
      </c>
      <c r="D12136" s="910" t="s">
        <v>369</v>
      </c>
      <c r="E12136" s="671">
        <v>6000</v>
      </c>
      <c r="F12136" s="125"/>
      <c r="G12136" s="125">
        <f t="shared" si="195"/>
        <v>-6000</v>
      </c>
      <c r="H12136" s="684" t="s">
        <v>7692</v>
      </c>
    </row>
    <row r="12137" spans="1:8" ht="15" x14ac:dyDescent="0.2">
      <c r="A12137" s="618">
        <v>44651</v>
      </c>
      <c r="B12137" s="62" t="s">
        <v>37</v>
      </c>
      <c r="C12137" s="550" t="s">
        <v>3032</v>
      </c>
      <c r="D12137" s="902" t="s">
        <v>369</v>
      </c>
      <c r="E12137" s="551">
        <v>8000</v>
      </c>
      <c r="F12137" s="125"/>
      <c r="G12137" s="125">
        <f t="shared" si="195"/>
        <v>-8000</v>
      </c>
      <c r="H12137" s="684" t="s">
        <v>7692</v>
      </c>
    </row>
    <row r="12138" spans="1:8" ht="15" x14ac:dyDescent="0.2">
      <c r="A12138" s="618">
        <v>44651</v>
      </c>
      <c r="B12138" s="62" t="s">
        <v>7655</v>
      </c>
      <c r="C12138" s="550" t="s">
        <v>3032</v>
      </c>
      <c r="D12138" s="902" t="s">
        <v>369</v>
      </c>
      <c r="E12138" s="551">
        <v>20000</v>
      </c>
      <c r="F12138" s="125"/>
      <c r="G12138" s="125">
        <f t="shared" si="195"/>
        <v>-20000</v>
      </c>
      <c r="H12138" s="684" t="s">
        <v>7692</v>
      </c>
    </row>
    <row r="12139" spans="1:8" ht="15" x14ac:dyDescent="0.2">
      <c r="A12139" s="618">
        <v>44651</v>
      </c>
      <c r="B12139" s="62" t="s">
        <v>3945</v>
      </c>
      <c r="C12139" s="550" t="s">
        <v>3032</v>
      </c>
      <c r="D12139" s="902" t="s">
        <v>369</v>
      </c>
      <c r="E12139" s="551">
        <v>2000</v>
      </c>
      <c r="F12139" s="125"/>
      <c r="G12139" s="125">
        <f t="shared" si="195"/>
        <v>-2000</v>
      </c>
      <c r="H12139" s="684" t="s">
        <v>7692</v>
      </c>
    </row>
    <row r="12140" spans="1:8" ht="15" x14ac:dyDescent="0.2">
      <c r="A12140" s="618">
        <v>44651</v>
      </c>
      <c r="B12140" s="62" t="s">
        <v>7110</v>
      </c>
      <c r="C12140" s="62" t="s">
        <v>1062</v>
      </c>
      <c r="D12140" s="789" t="s">
        <v>369</v>
      </c>
      <c r="E12140" s="125">
        <v>21600</v>
      </c>
      <c r="F12140" s="125"/>
      <c r="G12140" s="125">
        <f t="shared" si="195"/>
        <v>-21600</v>
      </c>
      <c r="H12140" s="684" t="s">
        <v>7692</v>
      </c>
    </row>
    <row r="12141" spans="1:8" ht="15" x14ac:dyDescent="0.2">
      <c r="A12141" s="618">
        <v>44651</v>
      </c>
      <c r="B12141" s="62" t="s">
        <v>16</v>
      </c>
      <c r="C12141" s="62" t="s">
        <v>462</v>
      </c>
      <c r="D12141" s="789" t="s">
        <v>7813</v>
      </c>
      <c r="E12141" s="125">
        <v>16205</v>
      </c>
      <c r="F12141" s="125"/>
      <c r="G12141" s="125">
        <f t="shared" si="195"/>
        <v>-16205</v>
      </c>
      <c r="H12141" s="684" t="s">
        <v>7692</v>
      </c>
    </row>
    <row r="12142" spans="1:8" ht="15" x14ac:dyDescent="0.2">
      <c r="A12142" s="618">
        <v>44651</v>
      </c>
      <c r="B12142" s="62" t="s">
        <v>2932</v>
      </c>
      <c r="C12142" s="62" t="s">
        <v>391</v>
      </c>
      <c r="D12142" s="789" t="s">
        <v>7769</v>
      </c>
      <c r="E12142" s="125">
        <v>1310</v>
      </c>
      <c r="F12142" s="125"/>
      <c r="G12142" s="125">
        <f t="shared" si="195"/>
        <v>-1310</v>
      </c>
      <c r="H12142" s="684" t="s">
        <v>7692</v>
      </c>
    </row>
    <row r="12143" spans="1:8" ht="15" x14ac:dyDescent="0.2">
      <c r="A12143" s="618">
        <v>44651</v>
      </c>
      <c r="B12143" s="62" t="s">
        <v>7110</v>
      </c>
      <c r="C12143" s="62" t="s">
        <v>2502</v>
      </c>
      <c r="D12143" s="789" t="s">
        <v>7095</v>
      </c>
      <c r="E12143" s="125">
        <v>25000</v>
      </c>
      <c r="F12143" s="125"/>
      <c r="G12143" s="125">
        <f t="shared" si="195"/>
        <v>-25000</v>
      </c>
      <c r="H12143" s="684" t="s">
        <v>7692</v>
      </c>
    </row>
    <row r="12144" spans="1:8" ht="15" x14ac:dyDescent="0.2">
      <c r="A12144" s="618">
        <v>44651</v>
      </c>
      <c r="B12144" s="62" t="s">
        <v>6503</v>
      </c>
      <c r="C12144" s="62" t="s">
        <v>2502</v>
      </c>
      <c r="D12144" s="789" t="s">
        <v>141</v>
      </c>
      <c r="E12144" s="125">
        <v>25000</v>
      </c>
      <c r="F12144" s="125"/>
      <c r="G12144" s="125">
        <f t="shared" si="195"/>
        <v>-25000</v>
      </c>
      <c r="H12144" s="684" t="s">
        <v>7692</v>
      </c>
    </row>
    <row r="12145" spans="1:8" ht="15" x14ac:dyDescent="0.2">
      <c r="A12145" s="618">
        <v>44651</v>
      </c>
      <c r="B12145" s="62" t="s">
        <v>7065</v>
      </c>
      <c r="C12145" s="62" t="s">
        <v>2502</v>
      </c>
      <c r="D12145" s="789" t="s">
        <v>141</v>
      </c>
      <c r="E12145" s="125">
        <v>25000</v>
      </c>
      <c r="F12145" s="125"/>
      <c r="G12145" s="125">
        <f t="shared" si="195"/>
        <v>-25000</v>
      </c>
      <c r="H12145" s="684" t="s">
        <v>7692</v>
      </c>
    </row>
    <row r="12146" spans="1:8" ht="15" x14ac:dyDescent="0.2">
      <c r="A12146" s="618">
        <v>44651</v>
      </c>
      <c r="B12146" s="62" t="s">
        <v>6407</v>
      </c>
      <c r="C12146" s="62" t="s">
        <v>2502</v>
      </c>
      <c r="D12146" s="789" t="s">
        <v>141</v>
      </c>
      <c r="E12146" s="125">
        <v>25000</v>
      </c>
      <c r="F12146" s="125"/>
      <c r="G12146" s="125">
        <f t="shared" si="195"/>
        <v>-25000</v>
      </c>
      <c r="H12146" s="684" t="s">
        <v>7692</v>
      </c>
    </row>
    <row r="12147" spans="1:8" ht="15" x14ac:dyDescent="0.2">
      <c r="A12147" s="618">
        <v>44651</v>
      </c>
      <c r="B12147" s="62" t="s">
        <v>25</v>
      </c>
      <c r="C12147" s="62" t="s">
        <v>2502</v>
      </c>
      <c r="D12147" s="789" t="s">
        <v>7809</v>
      </c>
      <c r="E12147" s="125">
        <v>70000</v>
      </c>
      <c r="F12147" s="125"/>
      <c r="G12147" s="125">
        <f t="shared" si="195"/>
        <v>-70000</v>
      </c>
      <c r="H12147" s="684" t="s">
        <v>7692</v>
      </c>
    </row>
    <row r="12148" spans="1:8" ht="15" x14ac:dyDescent="0.2">
      <c r="A12148" s="618">
        <v>44651</v>
      </c>
      <c r="B12148" s="62" t="s">
        <v>16</v>
      </c>
      <c r="C12148" s="62" t="s">
        <v>2502</v>
      </c>
      <c r="D12148" s="789" t="s">
        <v>103</v>
      </c>
      <c r="E12148" s="125">
        <v>95000</v>
      </c>
      <c r="F12148" s="125"/>
      <c r="G12148" s="125">
        <f t="shared" si="195"/>
        <v>-95000</v>
      </c>
      <c r="H12148" s="684" t="s">
        <v>7692</v>
      </c>
    </row>
    <row r="12149" spans="1:8" ht="15" x14ac:dyDescent="0.2">
      <c r="A12149" s="618">
        <v>44651</v>
      </c>
      <c r="B12149" s="62" t="s">
        <v>3944</v>
      </c>
      <c r="C12149" s="62" t="s">
        <v>2502</v>
      </c>
      <c r="D12149" s="789"/>
      <c r="E12149" s="125">
        <v>84112.903225806454</v>
      </c>
      <c r="F12149" s="125"/>
      <c r="G12149" s="125">
        <f t="shared" si="195"/>
        <v>-84112.903225806454</v>
      </c>
      <c r="H12149" s="684" t="s">
        <v>7692</v>
      </c>
    </row>
    <row r="12150" spans="1:8" ht="15" x14ac:dyDescent="0.2">
      <c r="A12150" s="618">
        <v>44651</v>
      </c>
      <c r="B12150" s="62" t="s">
        <v>3945</v>
      </c>
      <c r="C12150" s="62" t="s">
        <v>2502</v>
      </c>
      <c r="D12150" s="789"/>
      <c r="E12150" s="125">
        <v>117036.29032258064</v>
      </c>
      <c r="F12150" s="125"/>
      <c r="G12150" s="125">
        <f t="shared" si="195"/>
        <v>-117036.29032258064</v>
      </c>
      <c r="H12150" s="684" t="s">
        <v>7692</v>
      </c>
    </row>
    <row r="12151" spans="1:8" ht="15" x14ac:dyDescent="0.2">
      <c r="A12151" s="618">
        <v>44651</v>
      </c>
      <c r="B12151" s="62" t="s">
        <v>6503</v>
      </c>
      <c r="C12151" s="62" t="s">
        <v>2502</v>
      </c>
      <c r="D12151" s="789"/>
      <c r="E12151" s="125">
        <v>227870.96774193546</v>
      </c>
      <c r="F12151" s="125"/>
      <c r="G12151" s="125">
        <f t="shared" si="195"/>
        <v>-227870.96774193546</v>
      </c>
      <c r="H12151" s="684" t="s">
        <v>7692</v>
      </c>
    </row>
    <row r="12152" spans="1:8" ht="15" x14ac:dyDescent="0.2">
      <c r="A12152" s="618">
        <v>44651</v>
      </c>
      <c r="B12152" s="62" t="s">
        <v>37</v>
      </c>
      <c r="C12152" s="62" t="s">
        <v>2502</v>
      </c>
      <c r="D12152" s="789"/>
      <c r="E12152" s="125">
        <v>117750</v>
      </c>
      <c r="F12152" s="125"/>
      <c r="G12152" s="125">
        <f t="shared" si="195"/>
        <v>-117750</v>
      </c>
      <c r="H12152" s="684" t="s">
        <v>7692</v>
      </c>
    </row>
    <row r="12153" spans="1:8" ht="15" x14ac:dyDescent="0.2">
      <c r="A12153" s="618">
        <v>44651</v>
      </c>
      <c r="B12153" s="62" t="s">
        <v>2932</v>
      </c>
      <c r="C12153" s="62" t="s">
        <v>2502</v>
      </c>
      <c r="D12153" s="789"/>
      <c r="E12153" s="125">
        <v>73387.096774193546</v>
      </c>
      <c r="F12153" s="125"/>
      <c r="G12153" s="125">
        <f t="shared" si="195"/>
        <v>-73387.096774193546</v>
      </c>
      <c r="H12153" s="684" t="s">
        <v>7692</v>
      </c>
    </row>
    <row r="12154" spans="1:8" ht="15" x14ac:dyDescent="0.2">
      <c r="A12154" s="618">
        <v>44651</v>
      </c>
      <c r="B12154" s="62" t="s">
        <v>7728</v>
      </c>
      <c r="C12154" s="62" t="s">
        <v>2502</v>
      </c>
      <c r="D12154" s="789"/>
      <c r="E12154" s="125">
        <v>54766.129032258061</v>
      </c>
      <c r="F12154" s="125"/>
      <c r="G12154" s="125">
        <f t="shared" si="195"/>
        <v>-54766.129032258061</v>
      </c>
      <c r="H12154" s="684" t="s">
        <v>7692</v>
      </c>
    </row>
    <row r="12155" spans="1:8" ht="15" x14ac:dyDescent="0.2">
      <c r="A12155" s="618">
        <v>44651</v>
      </c>
      <c r="B12155" s="62" t="s">
        <v>5810</v>
      </c>
      <c r="C12155" s="62" t="s">
        <v>2502</v>
      </c>
      <c r="D12155" s="789"/>
      <c r="E12155" s="125">
        <v>25822.580645161292</v>
      </c>
      <c r="F12155" s="125"/>
      <c r="G12155" s="125">
        <f t="shared" si="195"/>
        <v>-25822.580645161292</v>
      </c>
      <c r="H12155" s="684" t="s">
        <v>7692</v>
      </c>
    </row>
    <row r="12156" spans="1:8" ht="15" x14ac:dyDescent="0.2">
      <c r="A12156" s="618">
        <v>44651</v>
      </c>
      <c r="B12156" s="62" t="s">
        <v>4552</v>
      </c>
      <c r="C12156" s="62" t="s">
        <v>2502</v>
      </c>
      <c r="D12156" s="789"/>
      <c r="E12156" s="125">
        <v>24129.032258064515</v>
      </c>
      <c r="F12156" s="125"/>
      <c r="G12156" s="125">
        <f t="shared" si="195"/>
        <v>-24129.032258064515</v>
      </c>
      <c r="H12156" s="684" t="s">
        <v>7692</v>
      </c>
    </row>
    <row r="12157" spans="1:8" ht="15" x14ac:dyDescent="0.2">
      <c r="A12157" s="618">
        <v>44651</v>
      </c>
      <c r="B12157" s="40" t="s">
        <v>3732</v>
      </c>
      <c r="C12157" s="62" t="s">
        <v>2502</v>
      </c>
      <c r="D12157" s="789"/>
      <c r="E12157" s="125">
        <v>64846.774193548386</v>
      </c>
      <c r="F12157" s="125"/>
      <c r="G12157" s="125">
        <f t="shared" si="195"/>
        <v>-64846.774193548386</v>
      </c>
      <c r="H12157" s="684" t="s">
        <v>7692</v>
      </c>
    </row>
    <row r="12158" spans="1:8" ht="15" x14ac:dyDescent="0.2">
      <c r="A12158" s="618">
        <v>44651</v>
      </c>
      <c r="B12158" s="62" t="s">
        <v>7110</v>
      </c>
      <c r="C12158" s="62" t="s">
        <v>2502</v>
      </c>
      <c r="D12158" s="789"/>
      <c r="E12158" s="125">
        <v>26943.548387096773</v>
      </c>
      <c r="F12158" s="125"/>
      <c r="G12158" s="125">
        <f t="shared" si="195"/>
        <v>-26943.548387096773</v>
      </c>
      <c r="H12158" s="684" t="s">
        <v>7692</v>
      </c>
    </row>
    <row r="12159" spans="1:8" ht="15" x14ac:dyDescent="0.2">
      <c r="A12159" s="618">
        <v>44651</v>
      </c>
      <c r="B12159" s="62" t="s">
        <v>7553</v>
      </c>
      <c r="C12159" s="62" t="s">
        <v>2502</v>
      </c>
      <c r="D12159" s="789"/>
      <c r="E12159" s="125">
        <v>32798.387096774197</v>
      </c>
      <c r="F12159" s="125"/>
      <c r="G12159" s="125">
        <f t="shared" si="195"/>
        <v>-32798.387096774197</v>
      </c>
      <c r="H12159" s="684" t="s">
        <v>7692</v>
      </c>
    </row>
    <row r="12160" spans="1:8" ht="15" x14ac:dyDescent="0.2">
      <c r="A12160" s="619">
        <v>44627</v>
      </c>
      <c r="B12160" s="173" t="s">
        <v>7655</v>
      </c>
      <c r="C12160" s="550" t="s">
        <v>6704</v>
      </c>
      <c r="D12160" s="902" t="s">
        <v>14351</v>
      </c>
      <c r="E12160" s="551">
        <v>233640</v>
      </c>
      <c r="F12160" s="235"/>
      <c r="G12160" s="235">
        <f t="shared" si="195"/>
        <v>-233640</v>
      </c>
      <c r="H12160" s="689" t="s">
        <v>7692</v>
      </c>
    </row>
    <row r="12161" spans="1:8" ht="15" x14ac:dyDescent="0.2">
      <c r="A12161" s="619">
        <v>44627</v>
      </c>
      <c r="B12161" s="173" t="s">
        <v>37</v>
      </c>
      <c r="C12161" s="550" t="s">
        <v>6704</v>
      </c>
      <c r="D12161" s="902" t="s">
        <v>14351</v>
      </c>
      <c r="E12161" s="551">
        <v>66360</v>
      </c>
      <c r="F12161" s="235"/>
      <c r="G12161" s="235">
        <f t="shared" si="195"/>
        <v>-66360</v>
      </c>
      <c r="H12161" s="689" t="s">
        <v>7692</v>
      </c>
    </row>
    <row r="12162" spans="1:8" ht="15" x14ac:dyDescent="0.2">
      <c r="A12162" s="619">
        <v>44627</v>
      </c>
      <c r="B12162" s="173" t="s">
        <v>6503</v>
      </c>
      <c r="C12162" s="173" t="s">
        <v>6850</v>
      </c>
      <c r="D12162" s="901" t="s">
        <v>7698</v>
      </c>
      <c r="E12162" s="235">
        <v>82000</v>
      </c>
      <c r="F12162" s="235"/>
      <c r="G12162" s="235">
        <f t="shared" si="195"/>
        <v>-82000</v>
      </c>
      <c r="H12162" s="689" t="s">
        <v>7692</v>
      </c>
    </row>
    <row r="12163" spans="1:8" ht="15" x14ac:dyDescent="0.2">
      <c r="A12163" s="619">
        <v>44627</v>
      </c>
      <c r="B12163" s="173" t="s">
        <v>1399</v>
      </c>
      <c r="C12163" s="550" t="s">
        <v>166</v>
      </c>
      <c r="D12163" s="902" t="s">
        <v>14350</v>
      </c>
      <c r="E12163" s="551">
        <v>204468</v>
      </c>
      <c r="F12163" s="235"/>
      <c r="G12163" s="235">
        <f t="shared" si="195"/>
        <v>-204468</v>
      </c>
      <c r="H12163" s="689" t="s">
        <v>7692</v>
      </c>
    </row>
    <row r="12164" spans="1:8" ht="15" x14ac:dyDescent="0.2">
      <c r="A12164" s="619">
        <v>44627</v>
      </c>
      <c r="B12164" s="173" t="s">
        <v>7065</v>
      </c>
      <c r="C12164" s="550" t="s">
        <v>166</v>
      </c>
      <c r="D12164" s="902" t="s">
        <v>14350</v>
      </c>
      <c r="E12164" s="551">
        <v>12627</v>
      </c>
      <c r="F12164" s="235"/>
      <c r="G12164" s="235">
        <f t="shared" si="195"/>
        <v>-12627</v>
      </c>
      <c r="H12164" s="689" t="s">
        <v>7692</v>
      </c>
    </row>
    <row r="12165" spans="1:8" ht="15" x14ac:dyDescent="0.2">
      <c r="A12165" s="619">
        <v>44627</v>
      </c>
      <c r="B12165" s="173" t="s">
        <v>7655</v>
      </c>
      <c r="C12165" s="550" t="s">
        <v>166</v>
      </c>
      <c r="D12165" s="902" t="s">
        <v>14350</v>
      </c>
      <c r="E12165" s="551">
        <v>80000</v>
      </c>
      <c r="F12165" s="235"/>
      <c r="G12165" s="235">
        <f t="shared" ref="G12165:G12228" si="196">F12165-E12165</f>
        <v>-80000</v>
      </c>
      <c r="H12165" s="689" t="s">
        <v>7692</v>
      </c>
    </row>
    <row r="12166" spans="1:8" ht="15" x14ac:dyDescent="0.2">
      <c r="A12166" s="619">
        <v>44627</v>
      </c>
      <c r="B12166" s="173" t="s">
        <v>6951</v>
      </c>
      <c r="C12166" s="550" t="s">
        <v>166</v>
      </c>
      <c r="D12166" s="902" t="s">
        <v>14350</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14349</v>
      </c>
      <c r="E12169" s="551">
        <v>21320</v>
      </c>
      <c r="F12169" s="235"/>
      <c r="G12169" s="235">
        <f t="shared" si="196"/>
        <v>-21320</v>
      </c>
      <c r="H12169" s="689" t="s">
        <v>7692</v>
      </c>
    </row>
    <row r="12170" spans="1:8" ht="15" x14ac:dyDescent="0.2">
      <c r="A12170" s="619">
        <v>44631</v>
      </c>
      <c r="B12170" s="173" t="s">
        <v>3944</v>
      </c>
      <c r="C12170" s="550" t="s">
        <v>3002</v>
      </c>
      <c r="D12170" s="739" t="s">
        <v>14349</v>
      </c>
      <c r="E12170" s="551">
        <v>16640</v>
      </c>
      <c r="F12170" s="235"/>
      <c r="G12170" s="235">
        <f t="shared" si="196"/>
        <v>-16640</v>
      </c>
      <c r="H12170" s="689" t="s">
        <v>7692</v>
      </c>
    </row>
    <row r="12171" spans="1:8" ht="15" x14ac:dyDescent="0.2">
      <c r="A12171" s="619">
        <v>44631</v>
      </c>
      <c r="B12171" s="173" t="s">
        <v>37</v>
      </c>
      <c r="C12171" s="550" t="s">
        <v>3002</v>
      </c>
      <c r="D12171" s="739" t="s">
        <v>14349</v>
      </c>
      <c r="E12171" s="551">
        <v>15552</v>
      </c>
      <c r="F12171" s="235"/>
      <c r="G12171" s="235">
        <f t="shared" si="196"/>
        <v>-15552</v>
      </c>
      <c r="H12171" s="689" t="s">
        <v>7692</v>
      </c>
    </row>
    <row r="12172" spans="1:8" ht="15" x14ac:dyDescent="0.2">
      <c r="A12172" s="619">
        <v>44631</v>
      </c>
      <c r="B12172" s="173" t="s">
        <v>7553</v>
      </c>
      <c r="C12172" s="550" t="s">
        <v>3002</v>
      </c>
      <c r="D12172" s="739" t="s">
        <v>14349</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14349</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14348</v>
      </c>
      <c r="E12176" s="235">
        <v>250000</v>
      </c>
      <c r="F12176" s="235"/>
      <c r="G12176" s="235">
        <f t="shared" si="196"/>
        <v>-250000</v>
      </c>
      <c r="H12176" s="689" t="s">
        <v>7692</v>
      </c>
    </row>
    <row r="12177" spans="1:8" ht="15" x14ac:dyDescent="0.2">
      <c r="A12177" s="619">
        <v>44644</v>
      </c>
      <c r="B12177" s="173" t="s">
        <v>7065</v>
      </c>
      <c r="C12177" s="173" t="s">
        <v>6820</v>
      </c>
      <c r="D12177" s="901" t="s">
        <v>14347</v>
      </c>
      <c r="E12177" s="235">
        <v>100000</v>
      </c>
      <c r="F12177" s="235"/>
      <c r="G12177" s="235">
        <f t="shared" si="196"/>
        <v>-100000</v>
      </c>
      <c r="H12177" s="689" t="s">
        <v>7692</v>
      </c>
    </row>
    <row r="12178" spans="1:8" ht="15" x14ac:dyDescent="0.2">
      <c r="A12178" s="619">
        <v>44645</v>
      </c>
      <c r="B12178" s="173" t="s">
        <v>6951</v>
      </c>
      <c r="C12178" s="550" t="s">
        <v>166</v>
      </c>
      <c r="D12178" s="902" t="s">
        <v>14346</v>
      </c>
      <c r="E12178" s="551">
        <v>2592</v>
      </c>
      <c r="F12178" s="235"/>
      <c r="G12178" s="235">
        <f t="shared" si="196"/>
        <v>-2592</v>
      </c>
      <c r="H12178" s="689" t="s">
        <v>7692</v>
      </c>
    </row>
    <row r="12179" spans="1:8" ht="15" customHeight="1" x14ac:dyDescent="0.2">
      <c r="A12179" s="619">
        <v>44645</v>
      </c>
      <c r="B12179" s="173" t="s">
        <v>6503</v>
      </c>
      <c r="C12179" s="550" t="s">
        <v>166</v>
      </c>
      <c r="D12179" s="902" t="s">
        <v>14346</v>
      </c>
      <c r="E12179" s="551">
        <v>51585</v>
      </c>
      <c r="F12179" s="235"/>
      <c r="G12179" s="235">
        <f t="shared" si="196"/>
        <v>-51585</v>
      </c>
      <c r="H12179" s="689" t="s">
        <v>7692</v>
      </c>
    </row>
    <row r="12180" spans="1:8" ht="15" x14ac:dyDescent="0.2">
      <c r="A12180" s="619">
        <v>44645</v>
      </c>
      <c r="B12180" s="173" t="s">
        <v>7655</v>
      </c>
      <c r="C12180" s="550" t="s">
        <v>166</v>
      </c>
      <c r="D12180" s="902" t="s">
        <v>14346</v>
      </c>
      <c r="E12180" s="551">
        <v>122000</v>
      </c>
      <c r="F12180" s="235"/>
      <c r="G12180" s="235">
        <f t="shared" si="196"/>
        <v>-122000</v>
      </c>
      <c r="H12180" s="689" t="s">
        <v>7692</v>
      </c>
    </row>
    <row r="12181" spans="1:8" ht="15" x14ac:dyDescent="0.2">
      <c r="A12181" s="619">
        <v>44645</v>
      </c>
      <c r="B12181" s="173" t="s">
        <v>37</v>
      </c>
      <c r="C12181" s="550" t="s">
        <v>166</v>
      </c>
      <c r="D12181" s="902" t="s">
        <v>14346</v>
      </c>
      <c r="E12181" s="551">
        <v>8000</v>
      </c>
      <c r="F12181" s="235"/>
      <c r="G12181" s="235">
        <f t="shared" si="196"/>
        <v>-8000</v>
      </c>
      <c r="H12181" s="689" t="s">
        <v>7692</v>
      </c>
    </row>
    <row r="12182" spans="1:8" ht="15" x14ac:dyDescent="0.2">
      <c r="A12182" s="619">
        <v>44645</v>
      </c>
      <c r="B12182" s="173" t="s">
        <v>7553</v>
      </c>
      <c r="C12182" s="550" t="s">
        <v>166</v>
      </c>
      <c r="D12182" s="902" t="s">
        <v>14346</v>
      </c>
      <c r="E12182" s="551">
        <v>7862</v>
      </c>
      <c r="F12182" s="235"/>
      <c r="G12182" s="235">
        <f t="shared" si="196"/>
        <v>-7862</v>
      </c>
      <c r="H12182" s="689" t="s">
        <v>7692</v>
      </c>
    </row>
    <row r="12183" spans="1:8" ht="15" x14ac:dyDescent="0.2">
      <c r="A12183" s="619">
        <v>44651</v>
      </c>
      <c r="B12183" s="173" t="s">
        <v>7065</v>
      </c>
      <c r="C12183" s="649" t="s">
        <v>1390</v>
      </c>
      <c r="D12183" s="903" t="s">
        <v>14345</v>
      </c>
      <c r="E12183" s="650">
        <v>100000</v>
      </c>
      <c r="F12183" s="235"/>
      <c r="G12183" s="235">
        <f t="shared" si="196"/>
        <v>-100000</v>
      </c>
      <c r="H12183" s="689" t="s">
        <v>7692</v>
      </c>
    </row>
    <row r="12184" spans="1:8" ht="15" x14ac:dyDescent="0.2">
      <c r="A12184" s="619">
        <v>44651</v>
      </c>
      <c r="B12184" s="173" t="s">
        <v>7110</v>
      </c>
      <c r="C12184" s="649" t="s">
        <v>1390</v>
      </c>
      <c r="D12184" s="903" t="s">
        <v>14345</v>
      </c>
      <c r="E12184" s="650">
        <v>100000</v>
      </c>
      <c r="F12184" s="235"/>
      <c r="G12184" s="235">
        <f t="shared" si="196"/>
        <v>-100000</v>
      </c>
      <c r="H12184" s="689" t="s">
        <v>7692</v>
      </c>
    </row>
    <row r="12185" spans="1:8" ht="15" x14ac:dyDescent="0.2">
      <c r="A12185" s="619">
        <v>44651</v>
      </c>
      <c r="B12185" s="173" t="s">
        <v>7065</v>
      </c>
      <c r="C12185" s="550" t="s">
        <v>7221</v>
      </c>
      <c r="D12185" s="902" t="s">
        <v>14344</v>
      </c>
      <c r="E12185" s="551">
        <v>75000</v>
      </c>
      <c r="F12185" s="235"/>
      <c r="G12185" s="235">
        <f t="shared" si="196"/>
        <v>-75000</v>
      </c>
      <c r="H12185" s="689" t="s">
        <v>7692</v>
      </c>
    </row>
    <row r="12186" spans="1:8" ht="15" x14ac:dyDescent="0.2">
      <c r="A12186" s="619">
        <v>44651</v>
      </c>
      <c r="B12186" s="173" t="s">
        <v>7110</v>
      </c>
      <c r="C12186" s="550" t="s">
        <v>7221</v>
      </c>
      <c r="D12186" s="902" t="s">
        <v>14344</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x14ac:dyDescent="0.2">
      <c r="A12209" s="702">
        <v>44658</v>
      </c>
      <c r="B12209" s="40" t="s">
        <v>7553</v>
      </c>
      <c r="C12209" s="75" t="s">
        <v>7787</v>
      </c>
      <c r="D12209" s="107" t="s">
        <v>7788</v>
      </c>
      <c r="E12209" s="703">
        <v>12880</v>
      </c>
      <c r="F12209" s="57"/>
      <c r="G12209" s="703">
        <f t="shared" si="196"/>
        <v>-12880</v>
      </c>
      <c r="H12209" s="704" t="s">
        <v>7761</v>
      </c>
    </row>
    <row r="12210" spans="1:8" s="181" customFormat="1" ht="15"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14342</v>
      </c>
      <c r="E12321" s="705">
        <v>100000</v>
      </c>
      <c r="F12321" s="122"/>
      <c r="G12321" s="707">
        <f t="shared" si="198"/>
        <v>-100000</v>
      </c>
      <c r="H12321" s="708" t="s">
        <v>7761</v>
      </c>
    </row>
    <row r="12322" spans="1:8" s="181" customFormat="1" ht="15" x14ac:dyDescent="0.2">
      <c r="A12322" s="706">
        <v>44665</v>
      </c>
      <c r="B12322" s="121" t="s">
        <v>7065</v>
      </c>
      <c r="C12322" s="549" t="s">
        <v>7179</v>
      </c>
      <c r="D12322" s="891" t="s">
        <v>14343</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14341</v>
      </c>
      <c r="E12729" s="584">
        <v>30160</v>
      </c>
      <c r="F12729" s="122"/>
      <c r="G12729" s="122">
        <f t="shared" si="204"/>
        <v>-30160</v>
      </c>
      <c r="H12729" s="708" t="s">
        <v>8007</v>
      </c>
    </row>
    <row r="12730" spans="1:8" ht="15" x14ac:dyDescent="0.2">
      <c r="A12730" s="721">
        <v>44744</v>
      </c>
      <c r="B12730" s="121" t="s">
        <v>3944</v>
      </c>
      <c r="C12730" s="583" t="s">
        <v>3002</v>
      </c>
      <c r="D12730" s="911" t="s">
        <v>14341</v>
      </c>
      <c r="E12730" s="584">
        <v>32760</v>
      </c>
      <c r="F12730" s="122"/>
      <c r="G12730" s="122">
        <f t="shared" si="204"/>
        <v>-32760</v>
      </c>
      <c r="H12730" s="708" t="s">
        <v>8007</v>
      </c>
    </row>
    <row r="12731" spans="1:8" ht="15" x14ac:dyDescent="0.2">
      <c r="A12731" s="721">
        <v>44744</v>
      </c>
      <c r="B12731" s="121" t="s">
        <v>37</v>
      </c>
      <c r="C12731" s="583" t="s">
        <v>3002</v>
      </c>
      <c r="D12731" s="911" t="s">
        <v>14341</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x14ac:dyDescent="0.2">
      <c r="A12987" s="733">
        <v>44809</v>
      </c>
      <c r="B12987" s="62" t="s">
        <v>7914</v>
      </c>
      <c r="C12987" s="75" t="s">
        <v>3144</v>
      </c>
      <c r="D12987" s="107" t="s">
        <v>8253</v>
      </c>
      <c r="E12987" s="57">
        <v>3241</v>
      </c>
      <c r="F12987" s="57"/>
      <c r="G12987" s="125">
        <f t="shared" si="208"/>
        <v>-3241</v>
      </c>
      <c r="H12987" s="704" t="s">
        <v>8229</v>
      </c>
    </row>
    <row r="12988" spans="1:8" ht="15" x14ac:dyDescent="0.2">
      <c r="A12988" s="733">
        <v>44809</v>
      </c>
      <c r="B12988" s="62" t="s">
        <v>6951</v>
      </c>
      <c r="C12988" s="75" t="s">
        <v>3144</v>
      </c>
      <c r="D12988" s="107" t="s">
        <v>8254</v>
      </c>
      <c r="E12988" s="57">
        <v>4800</v>
      </c>
      <c r="F12988" s="57"/>
      <c r="G12988" s="125">
        <f t="shared" si="208"/>
        <v>-4800</v>
      </c>
      <c r="H12988" s="704" t="s">
        <v>8229</v>
      </c>
    </row>
    <row r="12989" spans="1:8" ht="15" x14ac:dyDescent="0.2">
      <c r="A12989" s="733">
        <v>44809</v>
      </c>
      <c r="B12989" s="62" t="s">
        <v>2932</v>
      </c>
      <c r="C12989" s="75" t="s">
        <v>3144</v>
      </c>
      <c r="D12989" s="107" t="s">
        <v>8255</v>
      </c>
      <c r="E12989" s="57">
        <v>7995</v>
      </c>
      <c r="F12989" s="57"/>
      <c r="G12989" s="125">
        <f t="shared" si="208"/>
        <v>-7995</v>
      </c>
      <c r="H12989" s="704" t="s">
        <v>8229</v>
      </c>
    </row>
    <row r="12990" spans="1:8" ht="15" x14ac:dyDescent="0.2">
      <c r="A12990" s="733">
        <v>44809</v>
      </c>
      <c r="B12990" s="62" t="s">
        <v>8068</v>
      </c>
      <c r="C12990" s="75" t="s">
        <v>3144</v>
      </c>
      <c r="D12990" s="107" t="s">
        <v>8256</v>
      </c>
      <c r="E12990" s="57">
        <v>5650</v>
      </c>
      <c r="F12990" s="57"/>
      <c r="G12990" s="125">
        <f t="shared" si="208"/>
        <v>-5650</v>
      </c>
      <c r="H12990" s="704" t="s">
        <v>8229</v>
      </c>
    </row>
    <row r="12991" spans="1:8" ht="15" x14ac:dyDescent="0.2">
      <c r="A12991" s="733">
        <v>44809</v>
      </c>
      <c r="B12991" s="62" t="s">
        <v>2932</v>
      </c>
      <c r="C12991" s="75" t="s">
        <v>789</v>
      </c>
      <c r="E12991" s="57">
        <v>70</v>
      </c>
      <c r="F12991" s="57"/>
      <c r="G12991" s="125">
        <f t="shared" si="208"/>
        <v>-70</v>
      </c>
      <c r="H12991" s="704" t="s">
        <v>8229</v>
      </c>
    </row>
    <row r="12992" spans="1:8" ht="15" x14ac:dyDescent="0.2">
      <c r="A12992" s="733">
        <v>44809</v>
      </c>
      <c r="B12992" s="62" t="s">
        <v>7946</v>
      </c>
      <c r="C12992" s="75" t="s">
        <v>7947</v>
      </c>
      <c r="D12992" s="107" t="s">
        <v>8257</v>
      </c>
      <c r="E12992" s="57">
        <v>400000</v>
      </c>
      <c r="F12992" s="57"/>
      <c r="G12992" s="125">
        <f t="shared" si="208"/>
        <v>-400000</v>
      </c>
      <c r="H12992" s="704" t="s">
        <v>8229</v>
      </c>
    </row>
    <row r="12993" spans="1:8" ht="15"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x14ac:dyDescent="0.2">
      <c r="A12996" s="733">
        <v>44810</v>
      </c>
      <c r="B12996" s="62" t="s">
        <v>4552</v>
      </c>
      <c r="C12996" s="75" t="s">
        <v>6475</v>
      </c>
      <c r="D12996" s="107" t="s">
        <v>8258</v>
      </c>
      <c r="E12996" s="57">
        <v>5000</v>
      </c>
      <c r="F12996" s="57"/>
      <c r="G12996" s="125">
        <f t="shared" si="208"/>
        <v>-5000</v>
      </c>
      <c r="H12996" s="704" t="s">
        <v>8229</v>
      </c>
    </row>
    <row r="12997" spans="1:8" ht="15"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19" t="s">
        <v>3002</v>
      </c>
      <c r="D13393" s="1033" t="s">
        <v>8440</v>
      </c>
      <c r="E13393" s="1120">
        <v>30839</v>
      </c>
      <c r="F13393" s="122"/>
      <c r="G13393" s="122">
        <f t="shared" si="215"/>
        <v>-30839</v>
      </c>
      <c r="H13393" s="708" t="s">
        <v>8382</v>
      </c>
    </row>
    <row r="13394" spans="1:8" ht="15" customHeight="1" x14ac:dyDescent="0.2">
      <c r="A13394" s="732">
        <v>44842</v>
      </c>
      <c r="B13394" s="121" t="s">
        <v>3945</v>
      </c>
      <c r="C13394" s="1119" t="s">
        <v>3002</v>
      </c>
      <c r="D13394" s="1033" t="s">
        <v>8440</v>
      </c>
      <c r="E13394" s="1120">
        <v>30160</v>
      </c>
      <c r="F13394" s="122"/>
      <c r="G13394" s="122">
        <f t="shared" si="215"/>
        <v>-30160</v>
      </c>
      <c r="H13394" s="708" t="s">
        <v>8382</v>
      </c>
    </row>
    <row r="13395" spans="1:8" ht="15" x14ac:dyDescent="0.2">
      <c r="A13395" s="732">
        <v>44842</v>
      </c>
      <c r="B13395" s="121" t="s">
        <v>3944</v>
      </c>
      <c r="C13395" s="1119" t="s">
        <v>3002</v>
      </c>
      <c r="D13395" s="1033" t="s">
        <v>8440</v>
      </c>
      <c r="E13395" s="1120">
        <v>32760</v>
      </c>
      <c r="F13395" s="122"/>
      <c r="G13395" s="122">
        <f t="shared" si="215"/>
        <v>-32760</v>
      </c>
      <c r="H13395" s="708" t="s">
        <v>8382</v>
      </c>
    </row>
    <row r="13396" spans="1:8" ht="15" customHeight="1" x14ac:dyDescent="0.2">
      <c r="A13396" s="732">
        <v>44842</v>
      </c>
      <c r="B13396" s="121" t="s">
        <v>37</v>
      </c>
      <c r="C13396" s="1119" t="s">
        <v>3002</v>
      </c>
      <c r="D13396" s="1033" t="s">
        <v>8440</v>
      </c>
      <c r="E13396" s="112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19" t="s">
        <v>3002</v>
      </c>
      <c r="D13692" s="873" t="s">
        <v>8619</v>
      </c>
      <c r="E13692" s="1120">
        <v>30160</v>
      </c>
      <c r="F13692" s="235"/>
      <c r="G13692" s="235">
        <f t="shared" si="220"/>
        <v>-30160</v>
      </c>
      <c r="H13692" s="708" t="s">
        <v>8581</v>
      </c>
    </row>
    <row r="13693" spans="1:8" ht="15" customHeight="1" x14ac:dyDescent="0.2">
      <c r="A13693" s="732">
        <v>44872</v>
      </c>
      <c r="B13693" s="173" t="s">
        <v>3944</v>
      </c>
      <c r="C13693" s="1119" t="s">
        <v>3002</v>
      </c>
      <c r="D13693" s="873" t="s">
        <v>8619</v>
      </c>
      <c r="E13693" s="1120">
        <v>32760</v>
      </c>
      <c r="F13693" s="235"/>
      <c r="G13693" s="235">
        <f t="shared" si="220"/>
        <v>-32760</v>
      </c>
      <c r="H13693" s="708" t="s">
        <v>8581</v>
      </c>
    </row>
    <row r="13694" spans="1:8" ht="15" x14ac:dyDescent="0.2">
      <c r="A13694" s="732">
        <v>44872</v>
      </c>
      <c r="B13694" s="173" t="s">
        <v>37</v>
      </c>
      <c r="C13694" s="1119" t="s">
        <v>3002</v>
      </c>
      <c r="D13694" s="873" t="s">
        <v>8619</v>
      </c>
      <c r="E13694" s="112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14340</v>
      </c>
      <c r="E14174" s="566">
        <v>58000</v>
      </c>
      <c r="F14174" s="235"/>
      <c r="G14174" s="235">
        <f t="shared" si="227"/>
        <v>-58000</v>
      </c>
      <c r="H14174" s="708" t="s">
        <v>8961</v>
      </c>
    </row>
    <row r="14175" spans="1:8" ht="15" x14ac:dyDescent="0.2">
      <c r="A14175" s="732">
        <v>44933</v>
      </c>
      <c r="B14175" s="173" t="s">
        <v>7914</v>
      </c>
      <c r="C14175" s="565" t="s">
        <v>8021</v>
      </c>
      <c r="D14175" s="873" t="s">
        <v>14340</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x14ac:dyDescent="0.2">
      <c r="A14279" s="733">
        <v>44967</v>
      </c>
      <c r="B14279" s="62" t="s">
        <v>8864</v>
      </c>
      <c r="C14279" s="40" t="s">
        <v>3144</v>
      </c>
      <c r="D14279" s="107" t="s">
        <v>4308</v>
      </c>
      <c r="E14279" s="57">
        <v>2600</v>
      </c>
      <c r="F14279" s="125"/>
      <c r="G14279" s="125">
        <f t="shared" si="229"/>
        <v>-2600</v>
      </c>
      <c r="H14279" s="704" t="s">
        <v>9248</v>
      </c>
    </row>
    <row r="14280" spans="1:8" s="681" customFormat="1" ht="15"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x14ac:dyDescent="0.2">
      <c r="A14346" s="733">
        <v>44981</v>
      </c>
      <c r="B14346" s="62" t="s">
        <v>16</v>
      </c>
      <c r="C14346" s="40" t="s">
        <v>2995</v>
      </c>
      <c r="D14346" s="107" t="s">
        <v>9376</v>
      </c>
      <c r="E14346" s="57">
        <v>4650</v>
      </c>
      <c r="F14346" s="125"/>
      <c r="G14346" s="125">
        <f t="shared" si="230"/>
        <v>-4650</v>
      </c>
      <c r="H14346" s="704" t="s">
        <v>9248</v>
      </c>
    </row>
    <row r="14347" spans="1:8" s="681" customFormat="1" ht="15" x14ac:dyDescent="0.2">
      <c r="A14347" s="733">
        <v>44982</v>
      </c>
      <c r="B14347" s="62" t="s">
        <v>8864</v>
      </c>
      <c r="C14347" s="40" t="s">
        <v>285</v>
      </c>
      <c r="D14347" s="107" t="s">
        <v>8651</v>
      </c>
      <c r="E14347" s="57">
        <v>1550</v>
      </c>
      <c r="F14347" s="125"/>
      <c r="G14347" s="125">
        <f t="shared" si="230"/>
        <v>-1550</v>
      </c>
      <c r="H14347" s="704" t="s">
        <v>9248</v>
      </c>
    </row>
    <row r="14348" spans="1:8" s="681" customFormat="1" ht="15"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x14ac:dyDescent="0.2">
      <c r="A14780" s="733">
        <v>45034</v>
      </c>
      <c r="B14780" s="40" t="s">
        <v>9495</v>
      </c>
      <c r="C14780" s="40" t="s">
        <v>3144</v>
      </c>
      <c r="D14780" s="107" t="s">
        <v>9690</v>
      </c>
      <c r="E14780" s="41">
        <v>29000</v>
      </c>
      <c r="G14780" s="41">
        <f t="shared" si="237"/>
        <v>-29000</v>
      </c>
      <c r="H14780" s="704" t="s">
        <v>9575</v>
      </c>
    </row>
    <row r="14781" spans="1:8" ht="24" x14ac:dyDescent="0.2">
      <c r="A14781" s="733">
        <v>45034</v>
      </c>
      <c r="B14781" s="40" t="s">
        <v>8645</v>
      </c>
      <c r="C14781" s="40" t="s">
        <v>8078</v>
      </c>
      <c r="D14781" s="128" t="s">
        <v>9691</v>
      </c>
      <c r="E14781" s="41">
        <v>27000</v>
      </c>
      <c r="G14781" s="41">
        <f t="shared" si="237"/>
        <v>-27000</v>
      </c>
      <c r="H14781" s="704" t="s">
        <v>9575</v>
      </c>
    </row>
    <row r="14782" spans="1:8" ht="15" x14ac:dyDescent="0.2">
      <c r="A14782" s="733">
        <v>45035</v>
      </c>
      <c r="B14782" s="40" t="s">
        <v>9649</v>
      </c>
      <c r="C14782" s="40" t="s">
        <v>9537</v>
      </c>
      <c r="D14782" s="107" t="s">
        <v>9566</v>
      </c>
      <c r="E14782" s="41">
        <v>35000</v>
      </c>
      <c r="G14782" s="41">
        <f t="shared" si="237"/>
        <v>-35000</v>
      </c>
      <c r="H14782" s="704" t="s">
        <v>9575</v>
      </c>
    </row>
    <row r="14783" spans="1:8" ht="15" x14ac:dyDescent="0.2">
      <c r="A14783" s="733">
        <v>45035</v>
      </c>
      <c r="B14783" s="40" t="s">
        <v>9344</v>
      </c>
      <c r="C14783" s="40" t="s">
        <v>9694</v>
      </c>
      <c r="D14783" s="107" t="s">
        <v>9692</v>
      </c>
      <c r="E14783" s="41">
        <v>600000</v>
      </c>
      <c r="G14783" s="41">
        <f t="shared" si="237"/>
        <v>-600000</v>
      </c>
      <c r="H14783" s="704" t="s">
        <v>9575</v>
      </c>
    </row>
    <row r="14784" spans="1:8" ht="15"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x14ac:dyDescent="0.2">
      <c r="A15032" s="733">
        <v>45061</v>
      </c>
      <c r="B15032" s="40" t="s">
        <v>9495</v>
      </c>
      <c r="C15032" s="62" t="s">
        <v>6782</v>
      </c>
      <c r="D15032" s="107" t="s">
        <v>4435</v>
      </c>
      <c r="E15032" s="57">
        <v>14000</v>
      </c>
      <c r="F15032" s="57"/>
      <c r="G15032" s="57">
        <f t="shared" si="240"/>
        <v>-14000</v>
      </c>
      <c r="H15032" s="704" t="s">
        <v>9731</v>
      </c>
    </row>
    <row r="15033" spans="1:8" ht="15" x14ac:dyDescent="0.2">
      <c r="A15033" s="733">
        <v>45061</v>
      </c>
      <c r="B15033" s="40" t="s">
        <v>9757</v>
      </c>
      <c r="C15033" s="62" t="s">
        <v>5740</v>
      </c>
      <c r="D15033" s="107" t="s">
        <v>369</v>
      </c>
      <c r="E15033" s="57">
        <v>800</v>
      </c>
      <c r="F15033" s="57"/>
      <c r="G15033" s="57">
        <f t="shared" si="240"/>
        <v>-800</v>
      </c>
      <c r="H15033" s="704" t="s">
        <v>9731</v>
      </c>
    </row>
    <row r="15034" spans="1:8" ht="15" x14ac:dyDescent="0.2">
      <c r="A15034" s="733">
        <v>45062</v>
      </c>
      <c r="B15034" s="40" t="s">
        <v>9344</v>
      </c>
      <c r="C15034" s="62" t="s">
        <v>5740</v>
      </c>
      <c r="D15034" s="107" t="s">
        <v>2430</v>
      </c>
      <c r="E15034" s="57">
        <v>1000</v>
      </c>
      <c r="F15034" s="57"/>
      <c r="G15034" s="57">
        <f t="shared" si="240"/>
        <v>-1000</v>
      </c>
      <c r="H15034" s="704" t="s">
        <v>9731</v>
      </c>
    </row>
    <row r="15035" spans="1:8" ht="15"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x14ac:dyDescent="0.2">
      <c r="A15037" s="733">
        <v>45062</v>
      </c>
      <c r="B15037" s="40" t="s">
        <v>8645</v>
      </c>
      <c r="C15037" s="62" t="s">
        <v>5740</v>
      </c>
      <c r="D15037" s="107" t="s">
        <v>9878</v>
      </c>
      <c r="E15037" s="57">
        <v>800</v>
      </c>
      <c r="F15037" s="57"/>
      <c r="G15037" s="57">
        <f t="shared" si="241"/>
        <v>-800</v>
      </c>
      <c r="H15037" s="704" t="s">
        <v>9731</v>
      </c>
    </row>
    <row r="15038" spans="1:8" ht="15"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x14ac:dyDescent="0.2">
      <c r="A15078" s="733">
        <v>45065</v>
      </c>
      <c r="B15078" s="40" t="s">
        <v>9344</v>
      </c>
      <c r="C15078" s="62" t="s">
        <v>3144</v>
      </c>
      <c r="D15078" s="107" t="s">
        <v>9919</v>
      </c>
      <c r="E15078" s="57">
        <v>3055</v>
      </c>
      <c r="F15078" s="57"/>
      <c r="G15078" s="57">
        <f t="shared" si="241"/>
        <v>-3055</v>
      </c>
      <c r="H15078" s="704" t="s">
        <v>9731</v>
      </c>
    </row>
    <row r="15079" spans="1:8" ht="15" x14ac:dyDescent="0.2">
      <c r="A15079" s="733">
        <v>45065</v>
      </c>
      <c r="B15079" s="40" t="s">
        <v>8547</v>
      </c>
      <c r="C15079" s="62" t="s">
        <v>3144</v>
      </c>
      <c r="D15079" s="107" t="s">
        <v>6485</v>
      </c>
      <c r="E15079" s="57">
        <v>3650</v>
      </c>
      <c r="F15079" s="57"/>
      <c r="G15079" s="57">
        <f t="shared" si="241"/>
        <v>-3650</v>
      </c>
      <c r="H15079" s="704" t="s">
        <v>9731</v>
      </c>
    </row>
    <row r="15080" spans="1:8" ht="15" x14ac:dyDescent="0.2">
      <c r="A15080" s="733">
        <v>45065</v>
      </c>
      <c r="B15080" s="40" t="s">
        <v>8864</v>
      </c>
      <c r="C15080" s="62" t="s">
        <v>3144</v>
      </c>
      <c r="D15080" s="107" t="s">
        <v>9017</v>
      </c>
      <c r="E15080" s="57">
        <v>9900</v>
      </c>
      <c r="F15080" s="57"/>
      <c r="G15080" s="57">
        <f t="shared" si="241"/>
        <v>-9900</v>
      </c>
      <c r="H15080" s="704" t="s">
        <v>9731</v>
      </c>
    </row>
    <row r="15081" spans="1:8" ht="15" x14ac:dyDescent="0.2">
      <c r="A15081" s="733">
        <v>45065</v>
      </c>
      <c r="B15081" s="40" t="s">
        <v>37</v>
      </c>
      <c r="C15081" s="62" t="s">
        <v>3144</v>
      </c>
      <c r="D15081" s="107" t="s">
        <v>4451</v>
      </c>
      <c r="E15081" s="57">
        <v>4100</v>
      </c>
      <c r="F15081" s="57"/>
      <c r="G15081" s="57">
        <f t="shared" si="241"/>
        <v>-4100</v>
      </c>
      <c r="H15081" s="704" t="s">
        <v>9731</v>
      </c>
    </row>
    <row r="15082" spans="1:8" ht="15" x14ac:dyDescent="0.2">
      <c r="A15082" s="733">
        <v>45065</v>
      </c>
      <c r="B15082" s="40" t="s">
        <v>9820</v>
      </c>
      <c r="C15082" s="62" t="s">
        <v>3144</v>
      </c>
      <c r="D15082" s="107" t="s">
        <v>4451</v>
      </c>
      <c r="E15082" s="57">
        <v>4100</v>
      </c>
      <c r="F15082" s="57"/>
      <c r="G15082" s="57">
        <f t="shared" si="241"/>
        <v>-4100</v>
      </c>
      <c r="H15082" s="704" t="s">
        <v>9731</v>
      </c>
    </row>
    <row r="15083" spans="1:8" ht="15" x14ac:dyDescent="0.2">
      <c r="A15083" s="733">
        <v>45065</v>
      </c>
      <c r="B15083" s="40" t="s">
        <v>9757</v>
      </c>
      <c r="C15083" s="62" t="s">
        <v>3144</v>
      </c>
      <c r="D15083" s="107" t="s">
        <v>4451</v>
      </c>
      <c r="E15083" s="57">
        <v>63100</v>
      </c>
      <c r="F15083" s="57"/>
      <c r="G15083" s="57">
        <f t="shared" si="241"/>
        <v>-63100</v>
      </c>
      <c r="H15083" s="704" t="s">
        <v>9731</v>
      </c>
    </row>
    <row r="15084" spans="1:8" ht="15"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x14ac:dyDescent="0.2">
      <c r="A15086" s="733">
        <v>45065</v>
      </c>
      <c r="B15086" s="40" t="s">
        <v>8864</v>
      </c>
      <c r="C15086" s="62" t="s">
        <v>3144</v>
      </c>
      <c r="D15086" s="107" t="s">
        <v>9920</v>
      </c>
      <c r="E15086" s="57">
        <v>96000</v>
      </c>
      <c r="F15086" s="57"/>
      <c r="G15086" s="57">
        <f t="shared" si="241"/>
        <v>-96000</v>
      </c>
      <c r="H15086" s="704" t="s">
        <v>9731</v>
      </c>
    </row>
    <row r="15087" spans="1:8" ht="15" x14ac:dyDescent="0.2">
      <c r="A15087" s="733">
        <v>45065</v>
      </c>
      <c r="B15087" s="40" t="s">
        <v>25</v>
      </c>
      <c r="C15087" s="62" t="s">
        <v>4064</v>
      </c>
      <c r="D15087" s="107" t="s">
        <v>9674</v>
      </c>
      <c r="E15087" s="57">
        <v>2250</v>
      </c>
      <c r="F15087" s="57"/>
      <c r="G15087" s="57">
        <f t="shared" si="241"/>
        <v>-2250</v>
      </c>
      <c r="H15087" s="704" t="s">
        <v>9731</v>
      </c>
    </row>
    <row r="15088" spans="1:8" ht="15"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x14ac:dyDescent="0.2">
      <c r="A15340" s="733">
        <v>45083</v>
      </c>
      <c r="B15340" s="62" t="s">
        <v>9452</v>
      </c>
      <c r="C15340" s="62" t="s">
        <v>6444</v>
      </c>
      <c r="D15340" s="182" t="s">
        <v>2430</v>
      </c>
      <c r="E15340" s="125">
        <v>1000</v>
      </c>
      <c r="F15340" s="57"/>
      <c r="G15340" s="57">
        <f t="shared" si="245"/>
        <v>-1000</v>
      </c>
      <c r="H15340" s="704" t="s">
        <v>10303</v>
      </c>
    </row>
    <row r="15341" spans="1:8" ht="15" x14ac:dyDescent="0.2">
      <c r="A15341" s="733">
        <v>45083</v>
      </c>
      <c r="B15341" s="62" t="s">
        <v>16</v>
      </c>
      <c r="C15341" s="62" t="s">
        <v>103</v>
      </c>
      <c r="D15341" s="182" t="s">
        <v>9580</v>
      </c>
      <c r="E15341" s="125">
        <v>1000</v>
      </c>
      <c r="F15341" s="57"/>
      <c r="G15341" s="57">
        <f t="shared" si="245"/>
        <v>-1000</v>
      </c>
      <c r="H15341" s="704" t="s">
        <v>10303</v>
      </c>
    </row>
    <row r="15342" spans="1:8" ht="15"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x14ac:dyDescent="0.2">
      <c r="A15491" s="733">
        <v>45097</v>
      </c>
      <c r="B15491" s="62" t="s">
        <v>10011</v>
      </c>
      <c r="C15491" s="62" t="s">
        <v>5740</v>
      </c>
      <c r="D15491" s="182" t="s">
        <v>369</v>
      </c>
      <c r="E15491" s="125">
        <v>1500</v>
      </c>
      <c r="F15491" s="57"/>
      <c r="G15491" s="57">
        <f t="shared" si="248"/>
        <v>-1500</v>
      </c>
      <c r="H15491" s="704" t="s">
        <v>10303</v>
      </c>
    </row>
    <row r="15492" spans="1:8" ht="15" x14ac:dyDescent="0.2">
      <c r="A15492" s="733">
        <v>45097</v>
      </c>
      <c r="B15492" s="62" t="s">
        <v>9820</v>
      </c>
      <c r="C15492" s="62" t="s">
        <v>5740</v>
      </c>
      <c r="D15492" s="182" t="s">
        <v>369</v>
      </c>
      <c r="E15492" s="125">
        <v>2000</v>
      </c>
      <c r="F15492" s="57"/>
      <c r="G15492" s="57">
        <f t="shared" si="248"/>
        <v>-2000</v>
      </c>
      <c r="H15492" s="704" t="s">
        <v>10303</v>
      </c>
    </row>
    <row r="15493" spans="1:8" ht="15" x14ac:dyDescent="0.2">
      <c r="A15493" s="733">
        <v>45097</v>
      </c>
      <c r="B15493" s="62" t="s">
        <v>9757</v>
      </c>
      <c r="C15493" s="62" t="s">
        <v>5740</v>
      </c>
      <c r="D15493" s="182" t="s">
        <v>369</v>
      </c>
      <c r="E15493" s="125">
        <v>800</v>
      </c>
      <c r="F15493" s="57"/>
      <c r="G15493" s="57">
        <f t="shared" si="248"/>
        <v>-800</v>
      </c>
      <c r="H15493" s="704" t="s">
        <v>10303</v>
      </c>
    </row>
    <row r="15494" spans="1:8" ht="15" x14ac:dyDescent="0.2">
      <c r="A15494" s="733">
        <v>45097</v>
      </c>
      <c r="B15494" s="62" t="s">
        <v>10132</v>
      </c>
      <c r="C15494" s="62" t="s">
        <v>5740</v>
      </c>
      <c r="D15494" s="182" t="s">
        <v>369</v>
      </c>
      <c r="E15494" s="125">
        <v>1000</v>
      </c>
      <c r="F15494" s="57"/>
      <c r="G15494" s="57">
        <f t="shared" si="248"/>
        <v>-1000</v>
      </c>
      <c r="H15494" s="704" t="s">
        <v>10303</v>
      </c>
    </row>
    <row r="15495" spans="1:8" ht="15" x14ac:dyDescent="0.2">
      <c r="A15495" s="733">
        <v>45097</v>
      </c>
      <c r="B15495" s="62" t="s">
        <v>9390</v>
      </c>
      <c r="C15495" s="62" t="s">
        <v>9537</v>
      </c>
      <c r="D15495" s="739" t="s">
        <v>10242</v>
      </c>
      <c r="E15495" s="551">
        <v>70000</v>
      </c>
      <c r="F15495" s="57"/>
      <c r="G15495" s="57">
        <f t="shared" si="248"/>
        <v>-70000</v>
      </c>
      <c r="H15495" s="704" t="s">
        <v>10303</v>
      </c>
    </row>
    <row r="15496" spans="1:8" ht="15" x14ac:dyDescent="0.2">
      <c r="A15496" s="733">
        <v>45097</v>
      </c>
      <c r="B15496" s="62" t="s">
        <v>10230</v>
      </c>
      <c r="C15496" s="62" t="s">
        <v>9537</v>
      </c>
      <c r="D15496" s="739" t="s">
        <v>10241</v>
      </c>
      <c r="E15496" s="551">
        <v>30000</v>
      </c>
      <c r="F15496" s="57"/>
      <c r="G15496" s="57">
        <f t="shared" si="248"/>
        <v>-30000</v>
      </c>
      <c r="H15496" s="704" t="s">
        <v>10303</v>
      </c>
    </row>
    <row r="15497" spans="1:8" ht="15" x14ac:dyDescent="0.2">
      <c r="A15497" s="733">
        <v>45097</v>
      </c>
      <c r="B15497" s="62" t="s">
        <v>9757</v>
      </c>
      <c r="C15497" s="62" t="s">
        <v>3291</v>
      </c>
      <c r="D15497" s="182" t="s">
        <v>10206</v>
      </c>
      <c r="E15497" s="125">
        <v>200000</v>
      </c>
      <c r="F15497" s="57"/>
      <c r="G15497" s="57">
        <f t="shared" si="248"/>
        <v>-200000</v>
      </c>
      <c r="H15497" s="704" t="s">
        <v>10303</v>
      </c>
    </row>
    <row r="15498" spans="1:8" ht="15" x14ac:dyDescent="0.2">
      <c r="A15498" s="733">
        <v>45097</v>
      </c>
      <c r="B15498" s="62" t="s">
        <v>9344</v>
      </c>
      <c r="C15498" s="62" t="s">
        <v>704</v>
      </c>
      <c r="D15498" s="182" t="s">
        <v>10207</v>
      </c>
      <c r="E15498" s="125">
        <v>250000</v>
      </c>
      <c r="F15498" s="57"/>
      <c r="G15498" s="57">
        <f t="shared" si="248"/>
        <v>-250000</v>
      </c>
      <c r="H15498" s="704" t="s">
        <v>10303</v>
      </c>
    </row>
    <row r="15499" spans="1:8" ht="15" x14ac:dyDescent="0.2">
      <c r="A15499" s="733">
        <v>45097</v>
      </c>
      <c r="B15499" s="62" t="s">
        <v>9344</v>
      </c>
      <c r="C15499" s="62" t="s">
        <v>704</v>
      </c>
      <c r="D15499" s="182" t="s">
        <v>10207</v>
      </c>
      <c r="E15499" s="125">
        <v>250000</v>
      </c>
      <c r="F15499" s="57"/>
      <c r="G15499" s="57">
        <f t="shared" si="248"/>
        <v>-250000</v>
      </c>
      <c r="H15499" s="704" t="s">
        <v>10303</v>
      </c>
    </row>
    <row r="15500" spans="1:8" ht="15" x14ac:dyDescent="0.2">
      <c r="A15500" s="733">
        <v>45097</v>
      </c>
      <c r="B15500" s="62" t="s">
        <v>9820</v>
      </c>
      <c r="C15500" s="62" t="s">
        <v>5740</v>
      </c>
      <c r="D15500" s="182" t="s">
        <v>10208</v>
      </c>
      <c r="E15500" s="125">
        <v>5500</v>
      </c>
      <c r="F15500" s="57"/>
      <c r="G15500" s="57">
        <f t="shared" si="248"/>
        <v>-5500</v>
      </c>
      <c r="H15500" s="704" t="s">
        <v>10303</v>
      </c>
    </row>
    <row r="15501" spans="1:8" ht="15"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x14ac:dyDescent="0.2">
      <c r="A15504" s="733">
        <v>45097</v>
      </c>
      <c r="B15504" s="62" t="s">
        <v>9757</v>
      </c>
      <c r="C15504" s="62" t="s">
        <v>10224</v>
      </c>
      <c r="D15504" s="182" t="s">
        <v>10226</v>
      </c>
      <c r="E15504" s="125">
        <v>199700</v>
      </c>
      <c r="F15504" s="57"/>
      <c r="G15504" s="57">
        <f t="shared" si="248"/>
        <v>-199700</v>
      </c>
      <c r="H15504" s="704" t="s">
        <v>10303</v>
      </c>
    </row>
    <row r="15505" spans="1:8" ht="15" x14ac:dyDescent="0.2">
      <c r="A15505" s="733">
        <v>45098</v>
      </c>
      <c r="B15505" s="62" t="s">
        <v>10230</v>
      </c>
      <c r="C15505" s="62" t="s">
        <v>5740</v>
      </c>
      <c r="D15505" s="182" t="s">
        <v>369</v>
      </c>
      <c r="E15505" s="125">
        <v>400</v>
      </c>
      <c r="F15505" s="57"/>
      <c r="G15505" s="57">
        <f t="shared" si="248"/>
        <v>-400</v>
      </c>
      <c r="H15505" s="704" t="s">
        <v>10303</v>
      </c>
    </row>
    <row r="15506" spans="1:8" ht="15" x14ac:dyDescent="0.2">
      <c r="A15506" s="733">
        <v>45098</v>
      </c>
      <c r="B15506" s="62" t="s">
        <v>16</v>
      </c>
      <c r="C15506" s="62" t="s">
        <v>103</v>
      </c>
      <c r="D15506" s="182" t="s">
        <v>10199</v>
      </c>
      <c r="E15506" s="125">
        <v>4000</v>
      </c>
      <c r="F15506" s="57"/>
      <c r="G15506" s="57">
        <f t="shared" si="248"/>
        <v>-4000</v>
      </c>
      <c r="H15506" s="704" t="s">
        <v>10303</v>
      </c>
    </row>
    <row r="15507" spans="1:8" ht="15" x14ac:dyDescent="0.2">
      <c r="A15507" s="733">
        <v>45098</v>
      </c>
      <c r="B15507" s="62" t="s">
        <v>9757</v>
      </c>
      <c r="C15507" s="62" t="s">
        <v>8062</v>
      </c>
      <c r="D15507" s="182" t="s">
        <v>10232</v>
      </c>
      <c r="E15507" s="125">
        <v>100000</v>
      </c>
      <c r="F15507" s="57"/>
      <c r="G15507" s="57">
        <f t="shared" si="248"/>
        <v>-100000</v>
      </c>
      <c r="H15507" s="704" t="s">
        <v>10303</v>
      </c>
    </row>
    <row r="15508" spans="1:8" ht="15" x14ac:dyDescent="0.2">
      <c r="A15508" s="733">
        <v>45098</v>
      </c>
      <c r="B15508" s="62" t="s">
        <v>2932</v>
      </c>
      <c r="C15508" s="62" t="s">
        <v>3965</v>
      </c>
      <c r="D15508" s="182" t="s">
        <v>10233</v>
      </c>
      <c r="E15508" s="125">
        <v>5000</v>
      </c>
      <c r="F15508" s="57"/>
      <c r="G15508" s="57">
        <f t="shared" si="248"/>
        <v>-5000</v>
      </c>
      <c r="H15508" s="704" t="s">
        <v>10303</v>
      </c>
    </row>
    <row r="15509" spans="1:8" ht="15" x14ac:dyDescent="0.2">
      <c r="A15509" s="733">
        <v>45098</v>
      </c>
      <c r="B15509" s="62" t="s">
        <v>9757</v>
      </c>
      <c r="C15509" s="62" t="s">
        <v>3144</v>
      </c>
      <c r="D15509" s="182" t="s">
        <v>10234</v>
      </c>
      <c r="E15509" s="125">
        <v>9500</v>
      </c>
      <c r="F15509" s="57"/>
      <c r="G15509" s="57">
        <f t="shared" si="248"/>
        <v>-9500</v>
      </c>
      <c r="H15509" s="704" t="s">
        <v>10303</v>
      </c>
    </row>
    <row r="15510" spans="1:8" ht="15" x14ac:dyDescent="0.2">
      <c r="A15510" s="733">
        <v>45098</v>
      </c>
      <c r="B15510" s="62" t="s">
        <v>9757</v>
      </c>
      <c r="C15510" s="62" t="s">
        <v>4875</v>
      </c>
      <c r="D15510" s="182" t="s">
        <v>10235</v>
      </c>
      <c r="E15510" s="125">
        <v>3000</v>
      </c>
      <c r="F15510" s="57"/>
      <c r="G15510" s="57">
        <f t="shared" si="248"/>
        <v>-3000</v>
      </c>
      <c r="H15510" s="704" t="s">
        <v>10303</v>
      </c>
    </row>
    <row r="15511" spans="1:8" ht="15" x14ac:dyDescent="0.2">
      <c r="A15511" s="733">
        <v>45098</v>
      </c>
      <c r="B15511" s="62" t="s">
        <v>10011</v>
      </c>
      <c r="C15511" s="62" t="s">
        <v>285</v>
      </c>
      <c r="D15511" s="182" t="s">
        <v>8438</v>
      </c>
      <c r="E15511" s="125">
        <v>950</v>
      </c>
      <c r="F15511" s="57"/>
      <c r="G15511" s="57">
        <f t="shared" si="248"/>
        <v>-950</v>
      </c>
      <c r="H15511" s="704" t="s">
        <v>10303</v>
      </c>
    </row>
    <row r="15512" spans="1:8" ht="15" x14ac:dyDescent="0.2">
      <c r="A15512" s="733">
        <v>45098</v>
      </c>
      <c r="B15512" s="62" t="s">
        <v>10230</v>
      </c>
      <c r="C15512" s="62" t="s">
        <v>3144</v>
      </c>
      <c r="D15512" s="182" t="s">
        <v>10231</v>
      </c>
      <c r="E15512" s="125">
        <v>5500</v>
      </c>
      <c r="F15512" s="57"/>
      <c r="G15512" s="57">
        <f t="shared" si="248"/>
        <v>-5500</v>
      </c>
      <c r="H15512" s="704" t="s">
        <v>10303</v>
      </c>
    </row>
    <row r="15513" spans="1:8" ht="15" x14ac:dyDescent="0.2">
      <c r="A15513" s="733">
        <v>45098</v>
      </c>
      <c r="B15513" s="62" t="s">
        <v>9390</v>
      </c>
      <c r="C15513" s="62" t="s">
        <v>3144</v>
      </c>
      <c r="D15513" s="182" t="s">
        <v>10231</v>
      </c>
      <c r="E15513" s="125">
        <v>6362</v>
      </c>
      <c r="F15513" s="57"/>
      <c r="G15513" s="57">
        <f t="shared" si="248"/>
        <v>-6362</v>
      </c>
      <c r="H15513" s="704" t="s">
        <v>10303</v>
      </c>
    </row>
    <row r="15514" spans="1:8" ht="15" x14ac:dyDescent="0.2">
      <c r="A15514" s="733">
        <v>45098</v>
      </c>
      <c r="B15514" s="62" t="s">
        <v>16</v>
      </c>
      <c r="C15514" s="62" t="s">
        <v>9024</v>
      </c>
      <c r="D15514" s="182" t="s">
        <v>10227</v>
      </c>
      <c r="E15514" s="125">
        <v>5000</v>
      </c>
      <c r="F15514" s="57"/>
      <c r="G15514" s="57">
        <f t="shared" si="248"/>
        <v>-5000</v>
      </c>
      <c r="H15514" s="704" t="s">
        <v>10303</v>
      </c>
    </row>
    <row r="15515" spans="1:8" ht="15" x14ac:dyDescent="0.2">
      <c r="A15515" s="733">
        <v>45098</v>
      </c>
      <c r="B15515" s="62" t="s">
        <v>10230</v>
      </c>
      <c r="C15515" s="62" t="s">
        <v>5740</v>
      </c>
      <c r="D15515" s="182" t="s">
        <v>369</v>
      </c>
      <c r="E15515" s="125">
        <v>3000</v>
      </c>
      <c r="F15515" s="57"/>
      <c r="G15515" s="57">
        <f t="shared" si="248"/>
        <v>-3000</v>
      </c>
      <c r="H15515" s="704" t="s">
        <v>10303</v>
      </c>
    </row>
    <row r="15516" spans="1:8" ht="15" x14ac:dyDescent="0.2">
      <c r="A15516" s="733">
        <v>45098</v>
      </c>
      <c r="B15516" s="62" t="s">
        <v>16</v>
      </c>
      <c r="C15516" s="62" t="s">
        <v>391</v>
      </c>
      <c r="D15516" s="182" t="s">
        <v>10199</v>
      </c>
      <c r="E15516" s="125">
        <v>4500</v>
      </c>
      <c r="F15516" s="57"/>
      <c r="G15516" s="57">
        <f t="shared" si="248"/>
        <v>-4500</v>
      </c>
      <c r="H15516" s="704" t="s">
        <v>10303</v>
      </c>
    </row>
    <row r="15517" spans="1:8" ht="15" x14ac:dyDescent="0.2">
      <c r="A15517" s="733">
        <v>45098</v>
      </c>
      <c r="B15517" s="62" t="s">
        <v>16</v>
      </c>
      <c r="C15517" s="62" t="s">
        <v>7029</v>
      </c>
      <c r="D15517" s="182" t="s">
        <v>10228</v>
      </c>
      <c r="E15517" s="125">
        <v>66680</v>
      </c>
      <c r="F15517" s="57"/>
      <c r="G15517" s="57">
        <f t="shared" si="248"/>
        <v>-66680</v>
      </c>
      <c r="H15517" s="704" t="s">
        <v>10303</v>
      </c>
    </row>
    <row r="15518" spans="1:8" ht="15" x14ac:dyDescent="0.2">
      <c r="A15518" s="733">
        <v>45098</v>
      </c>
      <c r="B15518" s="62" t="s">
        <v>25</v>
      </c>
      <c r="C15518" s="62" t="s">
        <v>8141</v>
      </c>
      <c r="D15518" s="182" t="s">
        <v>10229</v>
      </c>
      <c r="E15518" s="125">
        <v>89784</v>
      </c>
      <c r="F15518" s="57"/>
      <c r="G15518" s="57">
        <f t="shared" si="248"/>
        <v>-89784</v>
      </c>
      <c r="H15518" s="704" t="s">
        <v>10303</v>
      </c>
    </row>
    <row r="15519" spans="1:8" ht="15" x14ac:dyDescent="0.2">
      <c r="A15519" s="733">
        <v>45098</v>
      </c>
      <c r="B15519" s="62" t="s">
        <v>16</v>
      </c>
      <c r="C15519" s="62" t="s">
        <v>8141</v>
      </c>
      <c r="D15519" s="182" t="s">
        <v>10229</v>
      </c>
      <c r="E15519" s="125">
        <v>42356</v>
      </c>
      <c r="F15519" s="57"/>
      <c r="G15519" s="57">
        <f t="shared" si="248"/>
        <v>-42356</v>
      </c>
      <c r="H15519" s="704" t="s">
        <v>10303</v>
      </c>
    </row>
    <row r="15520" spans="1:8" ht="15" x14ac:dyDescent="0.2">
      <c r="A15520" s="733">
        <v>45098</v>
      </c>
      <c r="B15520" s="62" t="s">
        <v>10132</v>
      </c>
      <c r="C15520" s="62" t="s">
        <v>5740</v>
      </c>
      <c r="D15520" s="182" t="s">
        <v>369</v>
      </c>
      <c r="E15520" s="125">
        <v>1000</v>
      </c>
      <c r="F15520" s="57"/>
      <c r="G15520" s="57">
        <f t="shared" si="248"/>
        <v>-1000</v>
      </c>
      <c r="H15520" s="704" t="s">
        <v>10303</v>
      </c>
    </row>
    <row r="15521" spans="1:8" ht="15" x14ac:dyDescent="0.2">
      <c r="A15521" s="733">
        <v>45098</v>
      </c>
      <c r="B15521" s="62" t="s">
        <v>9390</v>
      </c>
      <c r="C15521" s="62" t="s">
        <v>3144</v>
      </c>
      <c r="D15521" s="182" t="s">
        <v>10236</v>
      </c>
      <c r="E15521" s="125">
        <v>20000</v>
      </c>
      <c r="F15521" s="57"/>
      <c r="G15521" s="57">
        <f t="shared" si="248"/>
        <v>-20000</v>
      </c>
      <c r="H15521" s="704" t="s">
        <v>10303</v>
      </c>
    </row>
    <row r="15522" spans="1:8" ht="15" x14ac:dyDescent="0.2">
      <c r="A15522" s="733">
        <v>45098</v>
      </c>
      <c r="B15522" s="62" t="s">
        <v>10890</v>
      </c>
      <c r="C15522" s="62" t="s">
        <v>789</v>
      </c>
      <c r="D15522" s="182" t="s">
        <v>369</v>
      </c>
      <c r="E15522" s="125">
        <v>6650</v>
      </c>
      <c r="F15522" s="57"/>
      <c r="G15522" s="57">
        <f t="shared" si="248"/>
        <v>-6650</v>
      </c>
      <c r="H15522" s="704" t="s">
        <v>10303</v>
      </c>
    </row>
    <row r="15523" spans="1:8" ht="15" x14ac:dyDescent="0.2">
      <c r="A15523" s="733">
        <v>45098</v>
      </c>
      <c r="B15523" s="62" t="s">
        <v>10011</v>
      </c>
      <c r="C15523" s="62" t="s">
        <v>789</v>
      </c>
      <c r="D15523" s="182" t="s">
        <v>369</v>
      </c>
      <c r="E15523" s="125">
        <v>100</v>
      </c>
      <c r="F15523" s="57"/>
      <c r="G15523" s="57">
        <f t="shared" si="248"/>
        <v>-100</v>
      </c>
      <c r="H15523" s="704" t="s">
        <v>10303</v>
      </c>
    </row>
    <row r="15524" spans="1:8" ht="15" x14ac:dyDescent="0.2">
      <c r="A15524" s="733">
        <v>45098</v>
      </c>
      <c r="B15524" s="62" t="s">
        <v>9390</v>
      </c>
      <c r="C15524" s="62" t="s">
        <v>789</v>
      </c>
      <c r="D15524" s="182" t="s">
        <v>369</v>
      </c>
      <c r="E15524" s="125">
        <v>250</v>
      </c>
      <c r="F15524" s="57"/>
      <c r="G15524" s="57">
        <f t="shared" si="248"/>
        <v>-250</v>
      </c>
      <c r="H15524" s="704" t="s">
        <v>10303</v>
      </c>
    </row>
    <row r="15525" spans="1:8" ht="15"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x14ac:dyDescent="0.2">
      <c r="A15597" s="733">
        <v>45104</v>
      </c>
      <c r="B15597" s="62" t="s">
        <v>10011</v>
      </c>
      <c r="C15597" s="62" t="s">
        <v>6850</v>
      </c>
      <c r="D15597" s="182" t="s">
        <v>369</v>
      </c>
      <c r="E15597" s="125">
        <v>5000</v>
      </c>
      <c r="F15597" s="57"/>
      <c r="G15597" s="57">
        <f t="shared" si="249"/>
        <v>-5000</v>
      </c>
      <c r="H15597" s="704" t="s">
        <v>10303</v>
      </c>
    </row>
    <row r="15598" spans="1:8" ht="15" x14ac:dyDescent="0.2">
      <c r="A15598" s="733">
        <v>45104</v>
      </c>
      <c r="B15598" s="62" t="s">
        <v>9452</v>
      </c>
      <c r="C15598" s="62" t="s">
        <v>6850</v>
      </c>
      <c r="D15598" s="182" t="s">
        <v>369</v>
      </c>
      <c r="E15598" s="125">
        <v>5000</v>
      </c>
      <c r="F15598" s="57"/>
      <c r="G15598" s="57">
        <f t="shared" si="249"/>
        <v>-5000</v>
      </c>
      <c r="H15598" s="704" t="s">
        <v>10303</v>
      </c>
    </row>
    <row r="15599" spans="1:8" ht="15" x14ac:dyDescent="0.2">
      <c r="A15599" s="733">
        <v>45104</v>
      </c>
      <c r="B15599" s="62" t="s">
        <v>9344</v>
      </c>
      <c r="C15599" s="62" t="s">
        <v>6965</v>
      </c>
      <c r="D15599" s="182" t="s">
        <v>10292</v>
      </c>
      <c r="E15599" s="125">
        <v>15000</v>
      </c>
      <c r="F15599" s="57"/>
      <c r="G15599" s="57">
        <f t="shared" si="249"/>
        <v>-15000</v>
      </c>
      <c r="H15599" s="704" t="s">
        <v>10303</v>
      </c>
    </row>
    <row r="15600" spans="1:8" ht="15" x14ac:dyDescent="0.2">
      <c r="A15600" s="733">
        <v>45104</v>
      </c>
      <c r="B15600" s="62" t="s">
        <v>9397</v>
      </c>
      <c r="C15600" s="62" t="s">
        <v>9462</v>
      </c>
      <c r="D15600" s="182" t="s">
        <v>10293</v>
      </c>
      <c r="E15600" s="125">
        <v>30000</v>
      </c>
      <c r="F15600" s="57"/>
      <c r="G15600" s="57">
        <f t="shared" si="249"/>
        <v>-30000</v>
      </c>
      <c r="H15600" s="704" t="s">
        <v>10303</v>
      </c>
    </row>
    <row r="15601" spans="1:8" ht="15" x14ac:dyDescent="0.2">
      <c r="A15601" s="733">
        <v>45104</v>
      </c>
      <c r="B15601" s="62" t="s">
        <v>10132</v>
      </c>
      <c r="C15601" s="62" t="s">
        <v>5740</v>
      </c>
      <c r="D15601" s="182" t="s">
        <v>369</v>
      </c>
      <c r="E15601" s="125">
        <v>1000</v>
      </c>
      <c r="F15601" s="57"/>
      <c r="G15601" s="57">
        <f t="shared" si="249"/>
        <v>-1000</v>
      </c>
      <c r="H15601" s="704" t="s">
        <v>10303</v>
      </c>
    </row>
    <row r="15602" spans="1:8" ht="15" x14ac:dyDescent="0.2">
      <c r="A15602" s="733">
        <v>45104</v>
      </c>
      <c r="B15602" s="62" t="s">
        <v>9757</v>
      </c>
      <c r="C15602" s="62" t="s">
        <v>3144</v>
      </c>
      <c r="D15602" s="182" t="s">
        <v>10295</v>
      </c>
      <c r="E15602" s="125">
        <v>3450</v>
      </c>
      <c r="F15602" s="57"/>
      <c r="G15602" s="57">
        <f t="shared" si="249"/>
        <v>-3450</v>
      </c>
      <c r="H15602" s="704" t="s">
        <v>10303</v>
      </c>
    </row>
    <row r="15603" spans="1:8" ht="15" x14ac:dyDescent="0.2">
      <c r="A15603" s="733">
        <v>45104</v>
      </c>
      <c r="B15603" s="62" t="s">
        <v>9649</v>
      </c>
      <c r="C15603" s="62" t="s">
        <v>10003</v>
      </c>
      <c r="D15603" s="182" t="s">
        <v>10294</v>
      </c>
      <c r="E15603" s="125">
        <v>1000</v>
      </c>
      <c r="F15603" s="57"/>
      <c r="G15603" s="57">
        <f t="shared" si="249"/>
        <v>-1000</v>
      </c>
      <c r="H15603" s="704" t="s">
        <v>10303</v>
      </c>
    </row>
    <row r="15604" spans="1:8" ht="15" x14ac:dyDescent="0.2">
      <c r="A15604" s="733">
        <v>45104</v>
      </c>
      <c r="B15604" s="62" t="s">
        <v>9820</v>
      </c>
      <c r="C15604" s="62" t="s">
        <v>5740</v>
      </c>
      <c r="D15604" s="182" t="s">
        <v>369</v>
      </c>
      <c r="E15604" s="125">
        <v>2000</v>
      </c>
      <c r="F15604" s="57"/>
      <c r="G15604" s="57">
        <f t="shared" si="249"/>
        <v>-2000</v>
      </c>
      <c r="H15604" s="704" t="s">
        <v>10303</v>
      </c>
    </row>
    <row r="15605" spans="1:8" ht="15" x14ac:dyDescent="0.2">
      <c r="A15605" s="733">
        <v>45104</v>
      </c>
      <c r="B15605" s="62" t="s">
        <v>10230</v>
      </c>
      <c r="C15605" s="62" t="s">
        <v>9537</v>
      </c>
      <c r="D15605" s="182" t="s">
        <v>10299</v>
      </c>
      <c r="E15605" s="125">
        <v>40000</v>
      </c>
      <c r="F15605" s="57"/>
      <c r="G15605" s="57">
        <f t="shared" si="249"/>
        <v>-40000</v>
      </c>
      <c r="H15605" s="704" t="s">
        <v>10303</v>
      </c>
    </row>
    <row r="15606" spans="1:8" ht="24" x14ac:dyDescent="0.2">
      <c r="A15606" s="733">
        <v>45104</v>
      </c>
      <c r="B15606" s="62" t="s">
        <v>9757</v>
      </c>
      <c r="C15606" s="62" t="s">
        <v>8062</v>
      </c>
      <c r="D15606" s="182" t="s">
        <v>10300</v>
      </c>
      <c r="E15606" s="125">
        <v>35000</v>
      </c>
      <c r="F15606" s="57"/>
      <c r="G15606" s="57">
        <f t="shared" si="249"/>
        <v>-35000</v>
      </c>
      <c r="H15606" s="704" t="s">
        <v>10303</v>
      </c>
    </row>
    <row r="15607" spans="1:8" ht="24" x14ac:dyDescent="0.2">
      <c r="A15607" s="733">
        <v>45104</v>
      </c>
      <c r="B15607" s="62" t="s">
        <v>9820</v>
      </c>
      <c r="C15607" s="62" t="s">
        <v>6782</v>
      </c>
      <c r="D15607" s="182" t="s">
        <v>10317</v>
      </c>
      <c r="E15607" s="125">
        <v>100000</v>
      </c>
      <c r="F15607" s="57"/>
      <c r="G15607" s="57">
        <f t="shared" si="249"/>
        <v>-100000</v>
      </c>
      <c r="H15607" s="704" t="s">
        <v>10303</v>
      </c>
    </row>
    <row r="15608" spans="1:8" ht="24" x14ac:dyDescent="0.2">
      <c r="A15608" s="733">
        <v>45104</v>
      </c>
      <c r="B15608" s="62" t="s">
        <v>9820</v>
      </c>
      <c r="C15608" s="62" t="s">
        <v>6782</v>
      </c>
      <c r="D15608" s="182" t="s">
        <v>10301</v>
      </c>
      <c r="E15608" s="125">
        <v>100000</v>
      </c>
      <c r="F15608" s="57"/>
      <c r="G15608" s="57">
        <f t="shared" si="249"/>
        <v>-100000</v>
      </c>
      <c r="H15608" s="704" t="s">
        <v>10303</v>
      </c>
    </row>
    <row r="15609" spans="1:8" ht="15" x14ac:dyDescent="0.2">
      <c r="A15609" s="733">
        <v>45104</v>
      </c>
      <c r="B15609" s="62" t="s">
        <v>9757</v>
      </c>
      <c r="C15609" s="62" t="s">
        <v>8242</v>
      </c>
      <c r="D15609" s="182" t="s">
        <v>10298</v>
      </c>
      <c r="E15609" s="125">
        <v>100000</v>
      </c>
      <c r="F15609" s="57"/>
      <c r="G15609" s="57">
        <f t="shared" si="249"/>
        <v>-100000</v>
      </c>
      <c r="H15609" s="704" t="s">
        <v>10303</v>
      </c>
    </row>
    <row r="15610" spans="1:8" ht="15" x14ac:dyDescent="0.2">
      <c r="A15610" s="732">
        <v>45086</v>
      </c>
      <c r="B15610" s="173" t="s">
        <v>10110</v>
      </c>
      <c r="C15610" s="173" t="s">
        <v>7221</v>
      </c>
      <c r="D15610" s="227" t="s">
        <v>10123</v>
      </c>
      <c r="E15610" s="235">
        <v>80000</v>
      </c>
      <c r="F15610" s="235"/>
      <c r="G15610" s="235">
        <f t="shared" si="249"/>
        <v>-80000</v>
      </c>
      <c r="H15610" s="708" t="s">
        <v>10303</v>
      </c>
    </row>
    <row r="15611" spans="1:8" ht="15"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x14ac:dyDescent="0.2">
      <c r="A15612" s="732">
        <v>45090</v>
      </c>
      <c r="B15612" s="173" t="s">
        <v>8856</v>
      </c>
      <c r="C15612" s="550" t="s">
        <v>9537</v>
      </c>
      <c r="D15612" s="739" t="s">
        <v>10164</v>
      </c>
      <c r="E15612" s="551">
        <v>5000</v>
      </c>
      <c r="F15612" s="235"/>
      <c r="G15612" s="235">
        <f t="shared" si="250"/>
        <v>-5000</v>
      </c>
      <c r="H15612" s="708" t="s">
        <v>10303</v>
      </c>
    </row>
    <row r="15613" spans="1:8" ht="15" x14ac:dyDescent="0.2">
      <c r="A15613" s="732">
        <v>45090</v>
      </c>
      <c r="B15613" s="173" t="s">
        <v>9649</v>
      </c>
      <c r="C15613" s="550" t="s">
        <v>9537</v>
      </c>
      <c r="D15613" s="739" t="s">
        <v>10164</v>
      </c>
      <c r="E15613" s="551">
        <v>9000</v>
      </c>
      <c r="F15613" s="235"/>
      <c r="G15613" s="235">
        <f t="shared" si="250"/>
        <v>-9000</v>
      </c>
      <c r="H15613" s="708" t="s">
        <v>10303</v>
      </c>
    </row>
    <row r="15614" spans="1:8" ht="15" x14ac:dyDescent="0.2">
      <c r="A15614" s="732">
        <v>45090</v>
      </c>
      <c r="B15614" s="173" t="s">
        <v>9649</v>
      </c>
      <c r="C15614" s="550" t="s">
        <v>9537</v>
      </c>
      <c r="D15614" s="739" t="s">
        <v>10164</v>
      </c>
      <c r="E15614" s="551">
        <v>26000</v>
      </c>
      <c r="F15614" s="235"/>
      <c r="G15614" s="235">
        <f t="shared" si="250"/>
        <v>-26000</v>
      </c>
      <c r="H15614" s="708" t="s">
        <v>10303</v>
      </c>
    </row>
    <row r="15615" spans="1:8" ht="15" x14ac:dyDescent="0.2">
      <c r="A15615" s="732">
        <v>45091</v>
      </c>
      <c r="B15615" s="173" t="s">
        <v>8645</v>
      </c>
      <c r="C15615" s="173" t="s">
        <v>5680</v>
      </c>
      <c r="D15615" s="227" t="s">
        <v>10165</v>
      </c>
      <c r="E15615" s="235">
        <v>342000</v>
      </c>
      <c r="F15615" s="235"/>
      <c r="G15615" s="235">
        <f t="shared" si="250"/>
        <v>-342000</v>
      </c>
      <c r="H15615" s="708" t="s">
        <v>10303</v>
      </c>
    </row>
    <row r="15616" spans="1:8" ht="15" x14ac:dyDescent="0.2">
      <c r="A15616" s="732">
        <v>45091</v>
      </c>
      <c r="B15616" s="173" t="s">
        <v>9757</v>
      </c>
      <c r="C15616" s="173" t="s">
        <v>8062</v>
      </c>
      <c r="D15616" s="227" t="s">
        <v>10166</v>
      </c>
      <c r="E15616" s="235">
        <v>250000</v>
      </c>
      <c r="F15616" s="235"/>
      <c r="G15616" s="235">
        <f t="shared" si="250"/>
        <v>-250000</v>
      </c>
      <c r="H15616" s="708" t="s">
        <v>10303</v>
      </c>
    </row>
    <row r="15617" spans="1:8" ht="15" x14ac:dyDescent="0.2">
      <c r="A15617" s="732">
        <v>45093</v>
      </c>
      <c r="B15617" s="173" t="s">
        <v>9344</v>
      </c>
      <c r="C15617" s="173" t="s">
        <v>9694</v>
      </c>
      <c r="D15617" s="227" t="s">
        <v>10222</v>
      </c>
      <c r="E15617" s="235">
        <v>750000</v>
      </c>
      <c r="F15617" s="235"/>
      <c r="G15617" s="235">
        <f t="shared" si="250"/>
        <v>-750000</v>
      </c>
      <c r="H15617" s="708" t="s">
        <v>10303</v>
      </c>
    </row>
    <row r="15618" spans="1:8" ht="15" x14ac:dyDescent="0.2">
      <c r="A15618" s="732">
        <v>45093</v>
      </c>
      <c r="B15618" s="173" t="s">
        <v>10220</v>
      </c>
      <c r="C15618" s="173" t="s">
        <v>9694</v>
      </c>
      <c r="D15618" s="227" t="s">
        <v>10222</v>
      </c>
      <c r="E15618" s="235">
        <v>750000</v>
      </c>
      <c r="F15618" s="235"/>
      <c r="G15618" s="235">
        <f t="shared" si="250"/>
        <v>-750000</v>
      </c>
      <c r="H15618" s="708" t="s">
        <v>10303</v>
      </c>
    </row>
    <row r="15619" spans="1:8" ht="15" x14ac:dyDescent="0.2">
      <c r="A15619" s="732">
        <v>45094</v>
      </c>
      <c r="B15619" s="173" t="s">
        <v>9397</v>
      </c>
      <c r="C15619" s="669" t="s">
        <v>255</v>
      </c>
      <c r="D15619" s="905" t="s">
        <v>10221</v>
      </c>
      <c r="E15619" s="671">
        <v>670000</v>
      </c>
      <c r="F15619" s="235"/>
      <c r="G15619" s="235">
        <f t="shared" si="250"/>
        <v>-670000</v>
      </c>
      <c r="H15619" s="708" t="s">
        <v>10303</v>
      </c>
    </row>
    <row r="15620" spans="1:8" ht="15" x14ac:dyDescent="0.2">
      <c r="A15620" s="732">
        <v>45094</v>
      </c>
      <c r="B15620" s="173" t="s">
        <v>9757</v>
      </c>
      <c r="C15620" s="669" t="s">
        <v>255</v>
      </c>
      <c r="D15620" s="905" t="s">
        <v>10221</v>
      </c>
      <c r="E15620" s="671">
        <v>49080</v>
      </c>
      <c r="F15620" s="235"/>
      <c r="G15620" s="235">
        <f t="shared" si="250"/>
        <v>-49080</v>
      </c>
      <c r="H15620" s="708" t="s">
        <v>10303</v>
      </c>
    </row>
    <row r="15621" spans="1:8" ht="15" x14ac:dyDescent="0.2">
      <c r="A15621" s="732">
        <v>45094</v>
      </c>
      <c r="B15621" s="173" t="s">
        <v>10284</v>
      </c>
      <c r="C15621" s="669" t="s">
        <v>255</v>
      </c>
      <c r="D15621" s="905" t="s">
        <v>10221</v>
      </c>
      <c r="E15621" s="671">
        <v>151960</v>
      </c>
      <c r="F15621" s="235"/>
      <c r="G15621" s="235">
        <f t="shared" si="250"/>
        <v>-151960</v>
      </c>
      <c r="H15621" s="708" t="s">
        <v>10303</v>
      </c>
    </row>
    <row r="15622" spans="1:8" ht="15" x14ac:dyDescent="0.2">
      <c r="A15622" s="732">
        <v>45094</v>
      </c>
      <c r="B15622" s="173" t="s">
        <v>10220</v>
      </c>
      <c r="C15622" s="669" t="s">
        <v>255</v>
      </c>
      <c r="D15622" s="905" t="s">
        <v>10221</v>
      </c>
      <c r="E15622" s="671">
        <v>3960</v>
      </c>
      <c r="F15622" s="235"/>
      <c r="G15622" s="235">
        <f t="shared" si="250"/>
        <v>-3960</v>
      </c>
      <c r="H15622" s="708" t="s">
        <v>10303</v>
      </c>
    </row>
    <row r="15623" spans="1:8" ht="15" x14ac:dyDescent="0.2">
      <c r="A15623" s="732">
        <v>45096</v>
      </c>
      <c r="B15623" s="173" t="s">
        <v>1399</v>
      </c>
      <c r="C15623" s="550" t="s">
        <v>1390</v>
      </c>
      <c r="D15623" s="739" t="s">
        <v>10223</v>
      </c>
      <c r="E15623" s="551">
        <v>7264</v>
      </c>
      <c r="F15623" s="235"/>
      <c r="G15623" s="235">
        <f t="shared" si="250"/>
        <v>-7264</v>
      </c>
      <c r="H15623" s="708" t="s">
        <v>10303</v>
      </c>
    </row>
    <row r="15624" spans="1:8" ht="15" x14ac:dyDescent="0.2">
      <c r="A15624" s="732">
        <v>45096</v>
      </c>
      <c r="B15624" s="173" t="s">
        <v>6503</v>
      </c>
      <c r="C15624" s="550" t="s">
        <v>1390</v>
      </c>
      <c r="D15624" s="739" t="s">
        <v>10223</v>
      </c>
      <c r="E15624" s="551">
        <v>1320</v>
      </c>
      <c r="F15624" s="235"/>
      <c r="G15624" s="235">
        <f t="shared" si="250"/>
        <v>-1320</v>
      </c>
      <c r="H15624" s="708" t="s">
        <v>10303</v>
      </c>
    </row>
    <row r="15625" spans="1:8" ht="15" x14ac:dyDescent="0.2">
      <c r="A15625" s="732">
        <v>45096</v>
      </c>
      <c r="B15625" s="173" t="s">
        <v>8856</v>
      </c>
      <c r="C15625" s="550" t="s">
        <v>1390</v>
      </c>
      <c r="D15625" s="739" t="s">
        <v>10223</v>
      </c>
      <c r="E15625" s="551">
        <v>2773</v>
      </c>
      <c r="F15625" s="235"/>
      <c r="G15625" s="235">
        <f t="shared" si="250"/>
        <v>-2773</v>
      </c>
      <c r="H15625" s="708" t="s">
        <v>10303</v>
      </c>
    </row>
    <row r="15626" spans="1:8" ht="15" x14ac:dyDescent="0.2">
      <c r="A15626" s="732">
        <v>45096</v>
      </c>
      <c r="B15626" s="173" t="s">
        <v>9344</v>
      </c>
      <c r="C15626" s="550" t="s">
        <v>1390</v>
      </c>
      <c r="D15626" s="739" t="s">
        <v>10223</v>
      </c>
      <c r="E15626" s="551">
        <v>12911</v>
      </c>
      <c r="F15626" s="235"/>
      <c r="G15626" s="235">
        <f t="shared" si="250"/>
        <v>-12911</v>
      </c>
      <c r="H15626" s="708" t="s">
        <v>10303</v>
      </c>
    </row>
    <row r="15627" spans="1:8" ht="15" x14ac:dyDescent="0.2">
      <c r="A15627" s="732">
        <v>45096</v>
      </c>
      <c r="B15627" s="173" t="s">
        <v>9495</v>
      </c>
      <c r="C15627" s="550" t="s">
        <v>1390</v>
      </c>
      <c r="D15627" s="739" t="s">
        <v>10223</v>
      </c>
      <c r="E15627" s="551">
        <v>3303</v>
      </c>
      <c r="F15627" s="235"/>
      <c r="G15627" s="235">
        <f t="shared" si="250"/>
        <v>-3303</v>
      </c>
      <c r="H15627" s="708" t="s">
        <v>10303</v>
      </c>
    </row>
    <row r="15628" spans="1:8" ht="15" x14ac:dyDescent="0.2">
      <c r="A15628" s="732">
        <v>45096</v>
      </c>
      <c r="B15628" s="173" t="s">
        <v>9707</v>
      </c>
      <c r="C15628" s="550" t="s">
        <v>1390</v>
      </c>
      <c r="D15628" s="739" t="s">
        <v>10223</v>
      </c>
      <c r="E15628" s="551">
        <v>64935</v>
      </c>
      <c r="F15628" s="235"/>
      <c r="G15628" s="235">
        <f t="shared" si="250"/>
        <v>-64935</v>
      </c>
      <c r="H15628" s="708" t="s">
        <v>10303</v>
      </c>
    </row>
    <row r="15629" spans="1:8" ht="15" x14ac:dyDescent="0.2">
      <c r="A15629" s="732">
        <v>45096</v>
      </c>
      <c r="B15629" s="173" t="s">
        <v>9452</v>
      </c>
      <c r="C15629" s="550" t="s">
        <v>1390</v>
      </c>
      <c r="D15629" s="739" t="s">
        <v>10223</v>
      </c>
      <c r="E15629" s="551">
        <v>5073</v>
      </c>
      <c r="F15629" s="235"/>
      <c r="G15629" s="235">
        <f t="shared" si="250"/>
        <v>-5073</v>
      </c>
      <c r="H15629" s="708" t="s">
        <v>10303</v>
      </c>
    </row>
    <row r="15630" spans="1:8" ht="15" x14ac:dyDescent="0.2">
      <c r="A15630" s="732">
        <v>45096</v>
      </c>
      <c r="B15630" s="173" t="s">
        <v>10011</v>
      </c>
      <c r="C15630" s="550" t="s">
        <v>1390</v>
      </c>
      <c r="D15630" s="739" t="s">
        <v>10223</v>
      </c>
      <c r="E15630" s="551">
        <v>2239</v>
      </c>
      <c r="F15630" s="235"/>
      <c r="G15630" s="235">
        <f t="shared" si="250"/>
        <v>-2239</v>
      </c>
      <c r="H15630" s="708" t="s">
        <v>10303</v>
      </c>
    </row>
    <row r="15631" spans="1:8" ht="15" x14ac:dyDescent="0.2">
      <c r="A15631" s="732">
        <v>45096</v>
      </c>
      <c r="B15631" s="173" t="s">
        <v>9344</v>
      </c>
      <c r="C15631" s="173" t="s">
        <v>704</v>
      </c>
      <c r="D15631" s="227" t="s">
        <v>10244</v>
      </c>
      <c r="E15631" s="235">
        <v>55562</v>
      </c>
      <c r="F15631" s="235"/>
      <c r="G15631" s="235">
        <f t="shared" si="250"/>
        <v>-55562</v>
      </c>
      <c r="H15631" s="708" t="s">
        <v>10303</v>
      </c>
    </row>
    <row r="15632" spans="1:8" ht="15" x14ac:dyDescent="0.2">
      <c r="A15632" s="732">
        <v>45096</v>
      </c>
      <c r="B15632" s="173" t="s">
        <v>9452</v>
      </c>
      <c r="C15632" s="173" t="s">
        <v>704</v>
      </c>
      <c r="D15632" s="227" t="s">
        <v>10244</v>
      </c>
      <c r="E15632" s="235">
        <v>23382</v>
      </c>
      <c r="F15632" s="235"/>
      <c r="G15632" s="235">
        <f t="shared" si="250"/>
        <v>-23382</v>
      </c>
      <c r="H15632" s="708" t="s">
        <v>10303</v>
      </c>
    </row>
    <row r="15633" spans="1:8" ht="15" x14ac:dyDescent="0.2">
      <c r="A15633" s="732">
        <v>45096</v>
      </c>
      <c r="B15633" s="173" t="s">
        <v>10011</v>
      </c>
      <c r="C15633" s="173" t="s">
        <v>704</v>
      </c>
      <c r="D15633" s="227" t="s">
        <v>10244</v>
      </c>
      <c r="E15633" s="235">
        <v>102854</v>
      </c>
      <c r="F15633" s="235"/>
      <c r="G15633" s="235">
        <f t="shared" si="250"/>
        <v>-102854</v>
      </c>
      <c r="H15633" s="708" t="s">
        <v>10303</v>
      </c>
    </row>
    <row r="15634" spans="1:8" ht="15" x14ac:dyDescent="0.2">
      <c r="A15634" s="732">
        <v>45104</v>
      </c>
      <c r="B15634" s="173" t="s">
        <v>8547</v>
      </c>
      <c r="C15634" s="173" t="s">
        <v>6704</v>
      </c>
      <c r="D15634" s="227" t="s">
        <v>10296</v>
      </c>
      <c r="E15634" s="235">
        <v>300000</v>
      </c>
      <c r="F15634" s="235"/>
      <c r="G15634" s="235">
        <f t="shared" si="250"/>
        <v>-300000</v>
      </c>
      <c r="H15634" s="708" t="s">
        <v>10303</v>
      </c>
    </row>
    <row r="15635" spans="1:8" ht="24" x14ac:dyDescent="0.2">
      <c r="A15635" s="729">
        <v>45079</v>
      </c>
      <c r="B15635" s="93" t="s">
        <v>8034</v>
      </c>
      <c r="C15635" s="93" t="s">
        <v>558</v>
      </c>
      <c r="D15635" s="800" t="s">
        <v>10032</v>
      </c>
      <c r="E15635" s="175"/>
      <c r="F15635" s="175">
        <v>4942834</v>
      </c>
      <c r="G15635" s="175">
        <f t="shared" si="250"/>
        <v>4942834</v>
      </c>
      <c r="H15635" s="701" t="s">
        <v>10303</v>
      </c>
    </row>
    <row r="15636" spans="1:8" ht="15" x14ac:dyDescent="0.2">
      <c r="A15636" s="729">
        <v>45079</v>
      </c>
      <c r="B15636" s="93" t="s">
        <v>8034</v>
      </c>
      <c r="C15636" s="93" t="s">
        <v>558</v>
      </c>
      <c r="D15636" s="799" t="s">
        <v>8532</v>
      </c>
      <c r="E15636" s="175">
        <v>49428</v>
      </c>
      <c r="F15636" s="175"/>
      <c r="G15636" s="175">
        <f t="shared" si="250"/>
        <v>-49428</v>
      </c>
      <c r="H15636" s="701" t="s">
        <v>10303</v>
      </c>
    </row>
    <row r="15637" spans="1:8" ht="15" x14ac:dyDescent="0.2">
      <c r="A15637" s="729">
        <v>45082</v>
      </c>
      <c r="B15637" s="93" t="s">
        <v>9757</v>
      </c>
      <c r="C15637" s="93" t="s">
        <v>558</v>
      </c>
      <c r="D15637" s="800" t="s">
        <v>10072</v>
      </c>
      <c r="E15637" s="175"/>
      <c r="F15637" s="175">
        <v>6928808</v>
      </c>
      <c r="G15637" s="175">
        <f t="shared" si="250"/>
        <v>6928808</v>
      </c>
      <c r="H15637" s="701" t="s">
        <v>10303</v>
      </c>
    </row>
    <row r="15638" spans="1:8" ht="15" x14ac:dyDescent="0.2">
      <c r="A15638" s="729">
        <v>45087</v>
      </c>
      <c r="B15638" s="93" t="s">
        <v>9495</v>
      </c>
      <c r="C15638" s="93" t="s">
        <v>558</v>
      </c>
      <c r="D15638" s="890" t="s">
        <v>10114</v>
      </c>
      <c r="E15638" s="175"/>
      <c r="F15638" s="175">
        <v>1000000</v>
      </c>
      <c r="G15638" s="175">
        <f t="shared" si="250"/>
        <v>1000000</v>
      </c>
      <c r="H15638" s="701" t="s">
        <v>10303</v>
      </c>
    </row>
    <row r="15639" spans="1:8" ht="15" x14ac:dyDescent="0.2">
      <c r="A15639" s="729">
        <v>45087</v>
      </c>
      <c r="B15639" s="93" t="s">
        <v>9495</v>
      </c>
      <c r="C15639" s="93" t="s">
        <v>558</v>
      </c>
      <c r="D15639" s="799" t="s">
        <v>8532</v>
      </c>
      <c r="E15639" s="91">
        <v>10000</v>
      </c>
      <c r="F15639" s="175"/>
      <c r="G15639" s="175">
        <f t="shared" si="250"/>
        <v>-10000</v>
      </c>
      <c r="H15639" s="701" t="s">
        <v>10303</v>
      </c>
    </row>
    <row r="15640" spans="1:8" ht="15" x14ac:dyDescent="0.2">
      <c r="A15640" s="729">
        <v>45089</v>
      </c>
      <c r="B15640" s="90" t="s">
        <v>3944</v>
      </c>
      <c r="C15640" s="93" t="s">
        <v>558</v>
      </c>
      <c r="D15640" s="890" t="s">
        <v>10128</v>
      </c>
      <c r="E15640" s="91"/>
      <c r="F15640" s="91">
        <v>337081</v>
      </c>
      <c r="G15640" s="175">
        <f t="shared" si="250"/>
        <v>337081</v>
      </c>
      <c r="H15640" s="701" t="s">
        <v>10303</v>
      </c>
    </row>
    <row r="15641" spans="1:8" ht="15" x14ac:dyDescent="0.2">
      <c r="A15641" s="729">
        <v>45089</v>
      </c>
      <c r="B15641" s="90" t="s">
        <v>37</v>
      </c>
      <c r="C15641" s="93" t="s">
        <v>558</v>
      </c>
      <c r="D15641" s="890" t="s">
        <v>10384</v>
      </c>
      <c r="E15641" s="91"/>
      <c r="F15641" s="91">
        <v>188568</v>
      </c>
      <c r="G15641" s="175">
        <f t="shared" si="250"/>
        <v>188568</v>
      </c>
      <c r="H15641" s="701" t="s">
        <v>10303</v>
      </c>
    </row>
    <row r="15642" spans="1:8" ht="15" x14ac:dyDescent="0.2">
      <c r="A15642" s="729">
        <v>45091</v>
      </c>
      <c r="B15642" s="90" t="s">
        <v>3945</v>
      </c>
      <c r="C15642" s="93" t="s">
        <v>558</v>
      </c>
      <c r="D15642" s="799" t="s">
        <v>10146</v>
      </c>
      <c r="E15642" s="91"/>
      <c r="F15642" s="91">
        <v>30000</v>
      </c>
      <c r="G15642" s="175">
        <f t="shared" si="250"/>
        <v>30000</v>
      </c>
      <c r="H15642" s="701" t="s">
        <v>10303</v>
      </c>
    </row>
    <row r="15643" spans="1:8" ht="15" x14ac:dyDescent="0.2">
      <c r="A15643" s="729">
        <v>45091</v>
      </c>
      <c r="B15643" s="90" t="s">
        <v>9820</v>
      </c>
      <c r="C15643" s="93" t="s">
        <v>558</v>
      </c>
      <c r="D15643" s="799" t="s">
        <v>10168</v>
      </c>
      <c r="E15643" s="91"/>
      <c r="F15643" s="91">
        <v>1500000</v>
      </c>
      <c r="G15643" s="91">
        <f t="shared" si="250"/>
        <v>1500000</v>
      </c>
      <c r="H15643" s="701" t="s">
        <v>10303</v>
      </c>
    </row>
    <row r="15644" spans="1:8" ht="15" x14ac:dyDescent="0.2">
      <c r="A15644" s="729">
        <v>45091</v>
      </c>
      <c r="B15644" s="90" t="s">
        <v>9820</v>
      </c>
      <c r="C15644" s="93" t="s">
        <v>558</v>
      </c>
      <c r="D15644" s="799" t="s">
        <v>10169</v>
      </c>
      <c r="E15644" s="91"/>
      <c r="F15644" s="91">
        <v>7000000</v>
      </c>
      <c r="G15644" s="91">
        <f t="shared" si="250"/>
        <v>7000000</v>
      </c>
      <c r="H15644" s="701" t="s">
        <v>10303</v>
      </c>
    </row>
    <row r="15645" spans="1:8" ht="15" x14ac:dyDescent="0.2">
      <c r="A15645" s="729">
        <v>45091</v>
      </c>
      <c r="B15645" s="90" t="s">
        <v>9820</v>
      </c>
      <c r="C15645" s="93" t="s">
        <v>558</v>
      </c>
      <c r="D15645" s="799" t="s">
        <v>10170</v>
      </c>
      <c r="E15645" s="91"/>
      <c r="F15645" s="91">
        <v>8580000</v>
      </c>
      <c r="G15645" s="91">
        <f t="shared" si="250"/>
        <v>8580000</v>
      </c>
      <c r="H15645" s="701" t="s">
        <v>10303</v>
      </c>
    </row>
    <row r="15646" spans="1:8" ht="15" x14ac:dyDescent="0.2">
      <c r="A15646" s="729">
        <v>45091</v>
      </c>
      <c r="B15646" s="90" t="s">
        <v>8864</v>
      </c>
      <c r="C15646" s="93" t="s">
        <v>558</v>
      </c>
      <c r="D15646" s="799" t="s">
        <v>10147</v>
      </c>
      <c r="E15646" s="91"/>
      <c r="F15646" s="91">
        <v>6882037</v>
      </c>
      <c r="G15646" s="91">
        <f t="shared" si="250"/>
        <v>6882037</v>
      </c>
      <c r="H15646" s="701" t="s">
        <v>10303</v>
      </c>
    </row>
    <row r="15647" spans="1:8" ht="15" x14ac:dyDescent="0.2">
      <c r="A15647" s="729">
        <v>45091</v>
      </c>
      <c r="B15647" s="90" t="s">
        <v>8864</v>
      </c>
      <c r="C15647" s="93" t="s">
        <v>558</v>
      </c>
      <c r="D15647" s="799" t="s">
        <v>8532</v>
      </c>
      <c r="E15647" s="91">
        <v>68820</v>
      </c>
      <c r="F15647" s="91"/>
      <c r="G15647" s="91">
        <f t="shared" si="250"/>
        <v>-68820</v>
      </c>
      <c r="H15647" s="701" t="s">
        <v>10303</v>
      </c>
    </row>
    <row r="15648" spans="1:8" ht="15" x14ac:dyDescent="0.2">
      <c r="A15648" s="729">
        <v>45094</v>
      </c>
      <c r="B15648" s="90" t="s">
        <v>9820</v>
      </c>
      <c r="C15648" s="93" t="s">
        <v>558</v>
      </c>
      <c r="D15648" s="799" t="s">
        <v>10168</v>
      </c>
      <c r="E15648" s="91"/>
      <c r="F15648" s="91">
        <v>2000000</v>
      </c>
      <c r="G15648" s="91">
        <f t="shared" si="250"/>
        <v>2000000</v>
      </c>
      <c r="H15648" s="701" t="s">
        <v>10303</v>
      </c>
    </row>
    <row r="15649" spans="1:9" ht="15" x14ac:dyDescent="0.2">
      <c r="A15649" s="729">
        <v>45096</v>
      </c>
      <c r="B15649" s="90" t="s">
        <v>9820</v>
      </c>
      <c r="C15649" s="93" t="s">
        <v>558</v>
      </c>
      <c r="D15649" s="799" t="s">
        <v>10168</v>
      </c>
      <c r="E15649" s="91"/>
      <c r="F15649" s="91">
        <v>750000</v>
      </c>
      <c r="G15649" s="91">
        <f t="shared" si="250"/>
        <v>750000</v>
      </c>
      <c r="H15649" s="701" t="s">
        <v>10303</v>
      </c>
      <c r="I15649" s="39"/>
    </row>
    <row r="15650" spans="1:9" ht="15"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x14ac:dyDescent="0.2">
      <c r="A15651" s="729">
        <v>45097</v>
      </c>
      <c r="B15651" s="90" t="s">
        <v>8645</v>
      </c>
      <c r="C15651" s="93" t="s">
        <v>558</v>
      </c>
      <c r="D15651" s="799" t="s">
        <v>10182</v>
      </c>
      <c r="E15651" s="91"/>
      <c r="F15651" s="91">
        <v>468596.31</v>
      </c>
      <c r="G15651" s="91">
        <f t="shared" si="250"/>
        <v>468596.31</v>
      </c>
      <c r="H15651" s="701" t="s">
        <v>10303</v>
      </c>
    </row>
    <row r="15652" spans="1:9" ht="15" x14ac:dyDescent="0.2">
      <c r="A15652" s="729">
        <v>45101</v>
      </c>
      <c r="B15652" s="90" t="s">
        <v>3945</v>
      </c>
      <c r="C15652" s="93" t="s">
        <v>558</v>
      </c>
      <c r="D15652" s="890" t="s">
        <v>10278</v>
      </c>
      <c r="E15652" s="91"/>
      <c r="F15652" s="91">
        <v>363834</v>
      </c>
      <c r="G15652" s="91">
        <f t="shared" si="250"/>
        <v>363834</v>
      </c>
      <c r="H15652" s="701" t="s">
        <v>10303</v>
      </c>
    </row>
    <row r="15653" spans="1:9" ht="15" x14ac:dyDescent="0.2">
      <c r="A15653" s="729">
        <v>45104</v>
      </c>
      <c r="B15653" s="90" t="s">
        <v>9397</v>
      </c>
      <c r="C15653" s="93" t="s">
        <v>558</v>
      </c>
      <c r="D15653" s="799" t="s">
        <v>10279</v>
      </c>
      <c r="E15653" s="91"/>
      <c r="F15653" s="91">
        <v>3172324</v>
      </c>
      <c r="G15653" s="91">
        <f t="shared" si="250"/>
        <v>3172324</v>
      </c>
      <c r="H15653" s="701" t="s">
        <v>10303</v>
      </c>
    </row>
    <row r="15654" spans="1:9" ht="15" x14ac:dyDescent="0.2">
      <c r="A15654" s="729">
        <v>45104</v>
      </c>
      <c r="B15654" s="90" t="s">
        <v>9707</v>
      </c>
      <c r="C15654" s="93" t="s">
        <v>558</v>
      </c>
      <c r="D15654" s="799" t="s">
        <v>10280</v>
      </c>
      <c r="E15654" s="91"/>
      <c r="F15654" s="91">
        <v>500000</v>
      </c>
      <c r="G15654" s="91">
        <f t="shared" si="250"/>
        <v>500000</v>
      </c>
      <c r="H15654" s="701" t="s">
        <v>10303</v>
      </c>
    </row>
    <row r="15655" spans="1:9" ht="15" x14ac:dyDescent="0.2">
      <c r="A15655" s="733">
        <v>45110</v>
      </c>
      <c r="B15655" s="40" t="s">
        <v>10284</v>
      </c>
      <c r="C15655" s="62" t="s">
        <v>3144</v>
      </c>
      <c r="D15655" s="107" t="s">
        <v>10318</v>
      </c>
      <c r="E15655" s="57">
        <v>4500</v>
      </c>
      <c r="F15655" s="57"/>
      <c r="G15655" s="57">
        <f t="shared" si="250"/>
        <v>-4500</v>
      </c>
      <c r="H15655" s="704" t="s">
        <v>10312</v>
      </c>
    </row>
    <row r="15656" spans="1:9" ht="15"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5"/>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4"/>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4"/>
    </row>
    <row r="16529" spans="1:10" ht="15" x14ac:dyDescent="0.2">
      <c r="A16529" s="733">
        <v>45171</v>
      </c>
      <c r="B16529" s="62" t="s">
        <v>16</v>
      </c>
      <c r="C16529" s="62" t="s">
        <v>391</v>
      </c>
      <c r="D16529" s="182" t="s">
        <v>10942</v>
      </c>
      <c r="E16529" s="125">
        <v>4000</v>
      </c>
      <c r="F16529" s="57"/>
      <c r="G16529" s="57">
        <f t="shared" si="264"/>
        <v>-4000</v>
      </c>
      <c r="H16529" s="704" t="s">
        <v>10933</v>
      </c>
      <c r="J16529" s="1044"/>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4"/>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4"/>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4"/>
    </row>
    <row r="16653" spans="1:10" ht="15" x14ac:dyDescent="0.2">
      <c r="A16653" s="733">
        <v>45182</v>
      </c>
      <c r="B16653" s="62" t="s">
        <v>10889</v>
      </c>
      <c r="C16653" s="62" t="s">
        <v>5740</v>
      </c>
      <c r="D16653" s="182" t="s">
        <v>11067</v>
      </c>
      <c r="E16653" s="125">
        <v>10000</v>
      </c>
      <c r="F16653" s="57"/>
      <c r="G16653" s="57">
        <f t="shared" si="266"/>
        <v>-10000</v>
      </c>
      <c r="H16653" s="704" t="s">
        <v>10933</v>
      </c>
      <c r="J16653" s="1044"/>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4"/>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4"/>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4"/>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4"/>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12272</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12010</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4"/>
    </row>
    <row r="16917" spans="1:10" ht="15" x14ac:dyDescent="0.2">
      <c r="A16917" s="729">
        <v>45174</v>
      </c>
      <c r="B16917" s="90" t="s">
        <v>9344</v>
      </c>
      <c r="C16917" s="93" t="s">
        <v>558</v>
      </c>
      <c r="D16917" s="890" t="s">
        <v>10935</v>
      </c>
      <c r="E16917" s="91"/>
      <c r="F16917" s="91">
        <v>938219</v>
      </c>
      <c r="G16917" s="175">
        <f t="shared" si="270"/>
        <v>938219</v>
      </c>
      <c r="H16917" s="701" t="s">
        <v>10933</v>
      </c>
      <c r="J16917" s="1044"/>
    </row>
    <row r="16918" spans="1:10" ht="15" x14ac:dyDescent="0.2">
      <c r="A16918" s="729">
        <v>45174</v>
      </c>
      <c r="B16918" s="90" t="s">
        <v>9344</v>
      </c>
      <c r="C16918" s="93" t="s">
        <v>558</v>
      </c>
      <c r="D16918" s="890" t="s">
        <v>10937</v>
      </c>
      <c r="E16918" s="91"/>
      <c r="F16918" s="91">
        <v>2112457</v>
      </c>
      <c r="G16918" s="175">
        <f t="shared" si="270"/>
        <v>2112457</v>
      </c>
      <c r="H16918" s="701" t="s">
        <v>10933</v>
      </c>
      <c r="J16918" s="1044"/>
    </row>
    <row r="16919" spans="1:10" ht="15" x14ac:dyDescent="0.2">
      <c r="A16919" s="729">
        <v>45174</v>
      </c>
      <c r="B16919" s="90" t="s">
        <v>10367</v>
      </c>
      <c r="C16919" s="93" t="s">
        <v>558</v>
      </c>
      <c r="D16919" s="890" t="s">
        <v>10936</v>
      </c>
      <c r="E16919" s="91"/>
      <c r="F16919" s="91">
        <v>2000000</v>
      </c>
      <c r="G16919" s="175">
        <f t="shared" si="270"/>
        <v>2000000</v>
      </c>
      <c r="H16919" s="701" t="s">
        <v>10933</v>
      </c>
      <c r="J16919" s="1044"/>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12272</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40" t="s">
        <v>11249</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40" t="s">
        <v>11249</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40" t="s">
        <v>11249</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11249</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x14ac:dyDescent="0.2">
      <c r="A17324" s="729">
        <v>45216</v>
      </c>
      <c r="B17324" s="90" t="s">
        <v>3945</v>
      </c>
      <c r="C17324" s="93" t="s">
        <v>558</v>
      </c>
      <c r="D17324" s="890" t="s">
        <v>11351</v>
      </c>
      <c r="E17324" s="91"/>
      <c r="F17324" s="91">
        <v>359992</v>
      </c>
      <c r="G17324" s="175">
        <f t="shared" si="276"/>
        <v>359992</v>
      </c>
      <c r="H17324" s="701" t="s">
        <v>11222</v>
      </c>
    </row>
    <row r="17325" spans="1:8" ht="15" x14ac:dyDescent="0.2">
      <c r="A17325" s="729">
        <v>45216</v>
      </c>
      <c r="B17325" s="90" t="s">
        <v>10564</v>
      </c>
      <c r="C17325" s="93" t="s">
        <v>558</v>
      </c>
      <c r="D17325" s="890" t="s">
        <v>11352</v>
      </c>
      <c r="E17325" s="91"/>
      <c r="F17325" s="91">
        <v>8710033</v>
      </c>
      <c r="G17325" s="175">
        <f t="shared" si="276"/>
        <v>8710033</v>
      </c>
      <c r="H17325" s="701" t="s">
        <v>11222</v>
      </c>
    </row>
    <row r="17326" spans="1:8" ht="15"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40" t="s">
        <v>11249</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40" t="s">
        <v>11249</v>
      </c>
      <c r="C17357" s="62" t="s">
        <v>5740</v>
      </c>
      <c r="D17357" s="789" t="s">
        <v>369</v>
      </c>
      <c r="E17357" s="57">
        <v>250</v>
      </c>
      <c r="F17357" s="57"/>
      <c r="G17357" s="125">
        <f t="shared" si="277"/>
        <v>-250</v>
      </c>
      <c r="H17357" s="704" t="s">
        <v>11500</v>
      </c>
    </row>
    <row r="17358" spans="1:8" ht="15" customHeight="1" x14ac:dyDescent="0.2">
      <c r="A17358" s="733">
        <v>45233</v>
      </c>
      <c r="B17358" s="40" t="s">
        <v>11249</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40" t="s">
        <v>11249</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40" t="s">
        <v>11249</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40" t="s">
        <v>11249</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40" t="s">
        <v>11249</v>
      </c>
      <c r="C17375" s="62" t="s">
        <v>10972</v>
      </c>
      <c r="D17375" s="789" t="s">
        <v>2271</v>
      </c>
      <c r="E17375" s="57">
        <v>7560</v>
      </c>
      <c r="F17375" s="57"/>
      <c r="G17375" s="125">
        <f t="shared" si="277"/>
        <v>-7560</v>
      </c>
      <c r="H17375" s="704" t="s">
        <v>11500</v>
      </c>
    </row>
    <row r="17376" spans="1:8" ht="15" x14ac:dyDescent="0.2">
      <c r="A17376" s="733">
        <v>45236</v>
      </c>
      <c r="B17376" s="40" t="s">
        <v>11249</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40" t="s">
        <v>11249</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40" t="s">
        <v>11249</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40" t="s">
        <v>11249</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40" t="s">
        <v>11249</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40" t="s">
        <v>11249</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12272</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8" t="s">
        <v>793</v>
      </c>
      <c r="D17602" s="1049" t="s">
        <v>10990</v>
      </c>
      <c r="E17602" s="1050">
        <v>25000</v>
      </c>
      <c r="F17602" s="57"/>
      <c r="G17602" s="125">
        <f t="shared" si="281"/>
        <v>-25000</v>
      </c>
      <c r="H17602" s="704" t="s">
        <v>11500</v>
      </c>
    </row>
    <row r="17603" spans="1:8" ht="15" customHeight="1" x14ac:dyDescent="0.2">
      <c r="A17603" s="733">
        <v>45260</v>
      </c>
      <c r="B17603" s="62" t="s">
        <v>9974</v>
      </c>
      <c r="C17603" s="1048" t="s">
        <v>793</v>
      </c>
      <c r="D17603" s="1049" t="s">
        <v>10990</v>
      </c>
      <c r="E17603" s="1050">
        <v>25000</v>
      </c>
      <c r="F17603" s="57"/>
      <c r="G17603" s="125">
        <f t="shared" si="281"/>
        <v>-25000</v>
      </c>
      <c r="H17603" s="704" t="s">
        <v>11500</v>
      </c>
    </row>
    <row r="17604" spans="1:8" ht="15" customHeight="1" x14ac:dyDescent="0.2">
      <c r="A17604" s="733">
        <v>45260</v>
      </c>
      <c r="B17604" s="62" t="s">
        <v>11697</v>
      </c>
      <c r="C17604" s="1048" t="s">
        <v>793</v>
      </c>
      <c r="D17604" s="1049" t="s">
        <v>10991</v>
      </c>
      <c r="E17604" s="1050">
        <v>25000</v>
      </c>
      <c r="F17604" s="57"/>
      <c r="G17604" s="125">
        <f t="shared" si="281"/>
        <v>-25000</v>
      </c>
      <c r="H17604" s="704" t="s">
        <v>11500</v>
      </c>
    </row>
    <row r="17605" spans="1:8" ht="15" x14ac:dyDescent="0.2">
      <c r="A17605" s="733">
        <v>45260</v>
      </c>
      <c r="B17605" s="62" t="s">
        <v>10889</v>
      </c>
      <c r="C17605" s="1048" t="s">
        <v>793</v>
      </c>
      <c r="D17605" s="1049" t="s">
        <v>10991</v>
      </c>
      <c r="E17605" s="1050">
        <v>25000</v>
      </c>
      <c r="F17605" s="57"/>
      <c r="G17605" s="125">
        <f t="shared" si="281"/>
        <v>-25000</v>
      </c>
      <c r="H17605" s="704" t="s">
        <v>11500</v>
      </c>
    </row>
    <row r="17606" spans="1:8" ht="15" x14ac:dyDescent="0.2">
      <c r="A17606" s="733">
        <v>45260</v>
      </c>
      <c r="B17606" s="62" t="s">
        <v>25</v>
      </c>
      <c r="C17606" s="1048" t="s">
        <v>793</v>
      </c>
      <c r="D17606" s="1049" t="s">
        <v>11097</v>
      </c>
      <c r="E17606" s="1050">
        <v>105000</v>
      </c>
      <c r="F17606" s="57"/>
      <c r="G17606" s="125">
        <f t="shared" si="281"/>
        <v>-105000</v>
      </c>
      <c r="H17606" s="704" t="s">
        <v>11500</v>
      </c>
    </row>
    <row r="17607" spans="1:8" ht="15" x14ac:dyDescent="0.2">
      <c r="A17607" s="733">
        <v>45260</v>
      </c>
      <c r="B17607" s="62" t="s">
        <v>11604</v>
      </c>
      <c r="C17607" s="1048" t="s">
        <v>793</v>
      </c>
      <c r="D17607" s="1049" t="s">
        <v>10737</v>
      </c>
      <c r="E17607" s="1050">
        <v>100040</v>
      </c>
      <c r="F17607" s="125"/>
      <c r="G17607" s="125">
        <f t="shared" si="281"/>
        <v>-100040</v>
      </c>
      <c r="H17607" s="704" t="s">
        <v>11500</v>
      </c>
    </row>
    <row r="17608" spans="1:8" ht="15" x14ac:dyDescent="0.2">
      <c r="A17608" s="733">
        <v>45260</v>
      </c>
      <c r="B17608" s="62" t="s">
        <v>103</v>
      </c>
      <c r="C17608" s="1048" t="s">
        <v>793</v>
      </c>
      <c r="D17608" s="1049" t="s">
        <v>10125</v>
      </c>
      <c r="E17608" s="1050">
        <v>336170</v>
      </c>
      <c r="F17608" s="125"/>
      <c r="G17608" s="125">
        <f t="shared" si="281"/>
        <v>-336170</v>
      </c>
      <c r="H17608" s="704" t="s">
        <v>11500</v>
      </c>
    </row>
    <row r="17609" spans="1:8" ht="15" x14ac:dyDescent="0.2">
      <c r="A17609" s="733">
        <v>45260</v>
      </c>
      <c r="B17609" s="62" t="s">
        <v>103</v>
      </c>
      <c r="C17609" s="1048" t="s">
        <v>793</v>
      </c>
      <c r="D17609" s="1049" t="s">
        <v>11015</v>
      </c>
      <c r="E17609" s="1050">
        <v>41880</v>
      </c>
      <c r="F17609" s="125"/>
      <c r="G17609" s="125">
        <f t="shared" si="281"/>
        <v>-41880</v>
      </c>
      <c r="H17609" s="704" t="s">
        <v>11500</v>
      </c>
    </row>
    <row r="17610" spans="1:8" ht="15" x14ac:dyDescent="0.2">
      <c r="A17610" s="733">
        <v>45260</v>
      </c>
      <c r="B17610" s="62" t="s">
        <v>37</v>
      </c>
      <c r="C17610" s="1048" t="s">
        <v>793</v>
      </c>
      <c r="D17610" s="1049" t="s">
        <v>11813</v>
      </c>
      <c r="E17610" s="1050">
        <v>132130</v>
      </c>
      <c r="F17610" s="125"/>
      <c r="G17610" s="125">
        <f t="shared" si="281"/>
        <v>-132130</v>
      </c>
      <c r="H17610" s="704" t="s">
        <v>11500</v>
      </c>
    </row>
    <row r="17611" spans="1:8" ht="15" x14ac:dyDescent="0.2">
      <c r="A17611" s="733">
        <v>45260</v>
      </c>
      <c r="B17611" s="62" t="s">
        <v>10889</v>
      </c>
      <c r="C17611" s="1048" t="s">
        <v>793</v>
      </c>
      <c r="D17611" s="1049" t="s">
        <v>11814</v>
      </c>
      <c r="E17611" s="1050">
        <v>23500</v>
      </c>
      <c r="F17611" s="125"/>
      <c r="G17611" s="125">
        <f t="shared" si="281"/>
        <v>-23500</v>
      </c>
      <c r="H17611" s="704" t="s">
        <v>11500</v>
      </c>
    </row>
    <row r="17612" spans="1:8" ht="15" x14ac:dyDescent="0.2">
      <c r="A17612" s="733">
        <v>45260</v>
      </c>
      <c r="B17612" s="62" t="s">
        <v>9344</v>
      </c>
      <c r="C17612" s="1048" t="s">
        <v>793</v>
      </c>
      <c r="D17612" s="1049" t="s">
        <v>11815</v>
      </c>
      <c r="E17612" s="1050">
        <v>40480</v>
      </c>
      <c r="F17612" s="125"/>
      <c r="G17612" s="125">
        <f t="shared" si="281"/>
        <v>-40480</v>
      </c>
      <c r="H17612" s="704" t="s">
        <v>11500</v>
      </c>
    </row>
    <row r="17613" spans="1:8" ht="15" x14ac:dyDescent="0.2">
      <c r="A17613" s="733">
        <v>45260</v>
      </c>
      <c r="B17613" s="62" t="s">
        <v>9974</v>
      </c>
      <c r="C17613" s="1048" t="s">
        <v>793</v>
      </c>
      <c r="D17613" s="1049" t="s">
        <v>11816</v>
      </c>
      <c r="E17613" s="1050">
        <v>57750</v>
      </c>
      <c r="F17613" s="125"/>
      <c r="G17613" s="125">
        <f t="shared" si="281"/>
        <v>-57750</v>
      </c>
      <c r="H17613" s="704" t="s">
        <v>11500</v>
      </c>
    </row>
    <row r="17614" spans="1:8" ht="15" x14ac:dyDescent="0.2">
      <c r="A17614" s="733">
        <v>45260</v>
      </c>
      <c r="B17614" s="62" t="s">
        <v>11604</v>
      </c>
      <c r="C17614" s="1048" t="s">
        <v>793</v>
      </c>
      <c r="D17614" s="1049" t="s">
        <v>11817</v>
      </c>
      <c r="E17614" s="1050">
        <v>65000</v>
      </c>
      <c r="F17614" s="125"/>
      <c r="G17614" s="125">
        <f t="shared" si="281"/>
        <v>-65000</v>
      </c>
      <c r="H17614" s="704" t="s">
        <v>11500</v>
      </c>
    </row>
    <row r="17615" spans="1:8" ht="15" x14ac:dyDescent="0.2">
      <c r="A17615" s="733">
        <v>45260</v>
      </c>
      <c r="B17615" s="62" t="s">
        <v>9974</v>
      </c>
      <c r="C17615" s="1048" t="s">
        <v>793</v>
      </c>
      <c r="D17615" s="1049" t="s">
        <v>11818</v>
      </c>
      <c r="E17615" s="1050">
        <v>50210</v>
      </c>
      <c r="F17615" s="125"/>
      <c r="G17615" s="125">
        <f t="shared" si="281"/>
        <v>-50210</v>
      </c>
      <c r="H17615" s="704" t="s">
        <v>11500</v>
      </c>
    </row>
    <row r="17616" spans="1:8" ht="15" x14ac:dyDescent="0.2">
      <c r="A17616" s="733">
        <v>45260</v>
      </c>
      <c r="B17616" s="62" t="s">
        <v>3945</v>
      </c>
      <c r="C17616" s="1048" t="s">
        <v>793</v>
      </c>
      <c r="D17616" s="1049" t="s">
        <v>11819</v>
      </c>
      <c r="E17616" s="1050">
        <v>93060</v>
      </c>
      <c r="F17616" s="125"/>
      <c r="G17616" s="125">
        <f t="shared" si="281"/>
        <v>-93060</v>
      </c>
      <c r="H17616" s="704" t="s">
        <v>11500</v>
      </c>
    </row>
    <row r="17617" spans="1:8" ht="15" x14ac:dyDescent="0.2">
      <c r="A17617" s="733">
        <v>45260</v>
      </c>
      <c r="B17617" s="62" t="s">
        <v>9974</v>
      </c>
      <c r="C17617" s="1048" t="s">
        <v>793</v>
      </c>
      <c r="D17617" s="1049" t="s">
        <v>11820</v>
      </c>
      <c r="E17617" s="1050">
        <v>17130</v>
      </c>
      <c r="F17617" s="125"/>
      <c r="G17617" s="125">
        <f t="shared" si="281"/>
        <v>-17130</v>
      </c>
      <c r="H17617" s="704" t="s">
        <v>11500</v>
      </c>
    </row>
    <row r="17618" spans="1:8" ht="15" x14ac:dyDescent="0.2">
      <c r="A17618" s="733">
        <v>45260</v>
      </c>
      <c r="B17618" s="62" t="s">
        <v>11707</v>
      </c>
      <c r="C17618" s="1048" t="s">
        <v>793</v>
      </c>
      <c r="D17618" s="1049" t="s">
        <v>11821</v>
      </c>
      <c r="E17618" s="1050">
        <v>380484</v>
      </c>
      <c r="F17618" s="125"/>
      <c r="G17618" s="125">
        <f t="shared" si="281"/>
        <v>-380484</v>
      </c>
      <c r="H17618" s="704" t="s">
        <v>11500</v>
      </c>
    </row>
    <row r="17619" spans="1:8" ht="15" x14ac:dyDescent="0.2">
      <c r="A17619" s="733">
        <v>45271</v>
      </c>
      <c r="B17619" s="62" t="s">
        <v>11707</v>
      </c>
      <c r="C17619" s="1048" t="s">
        <v>793</v>
      </c>
      <c r="D17619" s="1051" t="s">
        <v>11847</v>
      </c>
      <c r="E17619" s="1050">
        <v>147980</v>
      </c>
      <c r="F17619" s="125"/>
      <c r="G17619" s="125">
        <f t="shared" si="281"/>
        <v>-147980</v>
      </c>
      <c r="H17619" s="704" t="s">
        <v>11804</v>
      </c>
    </row>
    <row r="17620" spans="1:8" ht="15" x14ac:dyDescent="0.2">
      <c r="A17620" s="733">
        <v>45271</v>
      </c>
      <c r="B17620" s="62" t="s">
        <v>9974</v>
      </c>
      <c r="C17620" s="1048" t="s">
        <v>793</v>
      </c>
      <c r="D17620" s="1051" t="s">
        <v>11848</v>
      </c>
      <c r="E17620" s="1050">
        <v>70690</v>
      </c>
      <c r="F17620" s="125"/>
      <c r="G17620" s="125">
        <f t="shared" si="281"/>
        <v>-70690</v>
      </c>
      <c r="H17620" s="704" t="s">
        <v>11804</v>
      </c>
    </row>
    <row r="17621" spans="1:8" ht="15" x14ac:dyDescent="0.2">
      <c r="A17621" s="733">
        <v>45271</v>
      </c>
      <c r="B17621" s="62" t="s">
        <v>3944</v>
      </c>
      <c r="C17621" s="1048" t="s">
        <v>793</v>
      </c>
      <c r="D17621" s="1051" t="s">
        <v>11916</v>
      </c>
      <c r="E17621" s="1050">
        <v>136964.58333333334</v>
      </c>
      <c r="F17621" s="125"/>
      <c r="G17621" s="125">
        <f t="shared" si="281"/>
        <v>-136964.58333333334</v>
      </c>
      <c r="H17621" s="704" t="s">
        <v>11804</v>
      </c>
    </row>
    <row r="17622" spans="1:8" ht="15" customHeight="1" x14ac:dyDescent="0.2">
      <c r="A17622" s="733">
        <v>45271</v>
      </c>
      <c r="B17622" s="40" t="s">
        <v>10139</v>
      </c>
      <c r="C17622" s="1048" t="s">
        <v>793</v>
      </c>
      <c r="D17622" s="1051" t="s">
        <v>6701</v>
      </c>
      <c r="E17622" s="1050">
        <v>25050</v>
      </c>
      <c r="F17622" s="125"/>
      <c r="G17622" s="125">
        <f t="shared" si="281"/>
        <v>-25050</v>
      </c>
      <c r="H17622" s="704" t="s">
        <v>11804</v>
      </c>
    </row>
    <row r="17623" spans="1:8" ht="15" customHeight="1" x14ac:dyDescent="0.2">
      <c r="A17623" s="733">
        <v>45271</v>
      </c>
      <c r="B17623" s="62" t="s">
        <v>10889</v>
      </c>
      <c r="C17623" s="1048" t="s">
        <v>793</v>
      </c>
      <c r="D17623" s="1051" t="s">
        <v>11849</v>
      </c>
      <c r="E17623" s="1050">
        <v>30750</v>
      </c>
      <c r="F17623" s="125"/>
      <c r="G17623" s="125">
        <f t="shared" si="281"/>
        <v>-30750</v>
      </c>
      <c r="H17623" s="704" t="s">
        <v>11804</v>
      </c>
    </row>
    <row r="17624" spans="1:8" ht="15" customHeight="1" x14ac:dyDescent="0.2">
      <c r="A17624" s="733">
        <v>45271</v>
      </c>
      <c r="B17624" s="62" t="s">
        <v>9974</v>
      </c>
      <c r="C17624" s="1048" t="s">
        <v>793</v>
      </c>
      <c r="D17624" s="1049" t="s">
        <v>11822</v>
      </c>
      <c r="E17624" s="1050">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12250</v>
      </c>
      <c r="E17662" s="235">
        <v>250000</v>
      </c>
      <c r="F17662" s="235"/>
      <c r="G17662" s="235">
        <f t="shared" si="281"/>
        <v>-250000</v>
      </c>
      <c r="H17662" s="708" t="s">
        <v>11500</v>
      </c>
    </row>
    <row r="17663" spans="1:8" ht="19.5" customHeight="1" x14ac:dyDescent="0.2">
      <c r="A17663" s="732">
        <v>45248</v>
      </c>
      <c r="B17663" s="173" t="s">
        <v>11586</v>
      </c>
      <c r="C17663" s="173" t="s">
        <v>1197</v>
      </c>
      <c r="D17663" s="227" t="s">
        <v>12250</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4" t="s">
        <v>558</v>
      </c>
      <c r="D17689" s="1055" t="s">
        <v>12009</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4" t="s">
        <v>558</v>
      </c>
      <c r="D17697" s="1055" t="s">
        <v>12007</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12272</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8" t="s">
        <v>793</v>
      </c>
      <c r="D17790" s="1051" t="s">
        <v>11856</v>
      </c>
      <c r="E17790" s="1050">
        <v>39300</v>
      </c>
      <c r="F17790" s="125"/>
      <c r="G17790" s="125">
        <f t="shared" si="283"/>
        <v>-39300</v>
      </c>
      <c r="H17790" s="704" t="s">
        <v>11804</v>
      </c>
    </row>
    <row r="17791" spans="1:8" ht="15" x14ac:dyDescent="0.2">
      <c r="A17791" s="733">
        <v>45271</v>
      </c>
      <c r="B17791" s="62" t="s">
        <v>11864</v>
      </c>
      <c r="C17791" s="1048" t="s">
        <v>793</v>
      </c>
      <c r="D17791" s="182" t="s">
        <v>12183</v>
      </c>
      <c r="E17791" s="125">
        <v>25000</v>
      </c>
      <c r="F17791" s="125"/>
      <c r="G17791" s="125">
        <f t="shared" ref="G17791:G17854" si="284">F17791-E17791</f>
        <v>-25000</v>
      </c>
      <c r="H17791" s="704" t="s">
        <v>11804</v>
      </c>
    </row>
    <row r="17792" spans="1:8" ht="15" x14ac:dyDescent="0.2">
      <c r="A17792" s="733">
        <v>45271</v>
      </c>
      <c r="B17792" s="62" t="s">
        <v>11068</v>
      </c>
      <c r="C17792" s="1048" t="s">
        <v>793</v>
      </c>
      <c r="D17792" s="182" t="s">
        <v>12183</v>
      </c>
      <c r="E17792" s="125">
        <v>25000</v>
      </c>
      <c r="F17792" s="125"/>
      <c r="G17792" s="125">
        <f t="shared" si="284"/>
        <v>-25000</v>
      </c>
      <c r="H17792" s="704" t="s">
        <v>11804</v>
      </c>
    </row>
    <row r="17793" spans="1:8" ht="15" x14ac:dyDescent="0.2">
      <c r="A17793" s="733">
        <v>45271</v>
      </c>
      <c r="B17793" s="62" t="s">
        <v>11604</v>
      </c>
      <c r="C17793" s="1048" t="s">
        <v>793</v>
      </c>
      <c r="D17793" s="182" t="s">
        <v>12184</v>
      </c>
      <c r="E17793" s="125">
        <v>25000</v>
      </c>
      <c r="F17793" s="125"/>
      <c r="G17793" s="125">
        <f t="shared" si="284"/>
        <v>-25000</v>
      </c>
      <c r="H17793" s="704" t="s">
        <v>11804</v>
      </c>
    </row>
    <row r="17794" spans="1:8" ht="15" x14ac:dyDescent="0.2">
      <c r="A17794" s="733">
        <v>45271</v>
      </c>
      <c r="B17794" s="62" t="s">
        <v>10220</v>
      </c>
      <c r="C17794" s="1048" t="s">
        <v>793</v>
      </c>
      <c r="D17794" s="182" t="s">
        <v>12184</v>
      </c>
      <c r="E17794" s="125">
        <v>25000</v>
      </c>
      <c r="F17794" s="125"/>
      <c r="G17794" s="125">
        <f t="shared" si="284"/>
        <v>-25000</v>
      </c>
      <c r="H17794" s="704" t="s">
        <v>11804</v>
      </c>
    </row>
    <row r="17795" spans="1:8" ht="15" x14ac:dyDescent="0.2">
      <c r="A17795" s="733">
        <v>45271</v>
      </c>
      <c r="B17795" s="62" t="s">
        <v>25</v>
      </c>
      <c r="C17795" s="1048" t="s">
        <v>793</v>
      </c>
      <c r="D17795" s="182" t="s">
        <v>12185</v>
      </c>
      <c r="E17795" s="125">
        <v>105000</v>
      </c>
      <c r="F17795" s="125"/>
      <c r="G17795" s="125">
        <f t="shared" si="284"/>
        <v>-105000</v>
      </c>
      <c r="H17795" s="704" t="s">
        <v>11804</v>
      </c>
    </row>
    <row r="17796" spans="1:8" ht="15" customHeight="1" x14ac:dyDescent="0.2">
      <c r="A17796" s="733">
        <v>45271</v>
      </c>
      <c r="B17796" s="1048" t="s">
        <v>37</v>
      </c>
      <c r="C17796" s="1048" t="s">
        <v>793</v>
      </c>
      <c r="D17796" s="1051" t="s">
        <v>11813</v>
      </c>
      <c r="E17796" s="1050">
        <v>142070</v>
      </c>
      <c r="F17796" s="125"/>
      <c r="G17796" s="125">
        <f t="shared" si="284"/>
        <v>-142070</v>
      </c>
      <c r="H17796" s="704" t="s">
        <v>11804</v>
      </c>
    </row>
    <row r="17797" spans="1:8" ht="15" customHeight="1" x14ac:dyDescent="0.2">
      <c r="A17797" s="733">
        <v>45271</v>
      </c>
      <c r="B17797" s="1048" t="s">
        <v>3945</v>
      </c>
      <c r="C17797" s="1048" t="s">
        <v>793</v>
      </c>
      <c r="D17797" s="1051" t="s">
        <v>12072</v>
      </c>
      <c r="E17797" s="1050">
        <v>131700</v>
      </c>
      <c r="F17797" s="125"/>
      <c r="G17797" s="125">
        <f t="shared" si="284"/>
        <v>-131700</v>
      </c>
      <c r="H17797" s="704" t="s">
        <v>11804</v>
      </c>
    </row>
    <row r="17798" spans="1:8" ht="15" customHeight="1" x14ac:dyDescent="0.2">
      <c r="A17798" s="733">
        <v>45271</v>
      </c>
      <c r="B17798" s="1048" t="s">
        <v>10220</v>
      </c>
      <c r="C17798" s="1048" t="s">
        <v>793</v>
      </c>
      <c r="D17798" s="1051" t="s">
        <v>11593</v>
      </c>
      <c r="E17798" s="1050">
        <v>65000</v>
      </c>
      <c r="F17798" s="125"/>
      <c r="G17798" s="125">
        <f t="shared" si="284"/>
        <v>-65000</v>
      </c>
      <c r="H17798" s="704" t="s">
        <v>11804</v>
      </c>
    </row>
    <row r="17799" spans="1:8" ht="15" customHeight="1" x14ac:dyDescent="0.2">
      <c r="A17799" s="733">
        <v>45271</v>
      </c>
      <c r="B17799" s="1048" t="s">
        <v>103</v>
      </c>
      <c r="C17799" s="1048" t="s">
        <v>793</v>
      </c>
      <c r="D17799" s="1051" t="s">
        <v>10125</v>
      </c>
      <c r="E17799" s="1050">
        <v>241520</v>
      </c>
      <c r="F17799" s="125"/>
      <c r="G17799" s="125">
        <f t="shared" si="284"/>
        <v>-241520</v>
      </c>
      <c r="H17799" s="704" t="s">
        <v>11804</v>
      </c>
    </row>
    <row r="17800" spans="1:8" ht="15" customHeight="1" x14ac:dyDescent="0.2">
      <c r="A17800" s="733">
        <v>45271</v>
      </c>
      <c r="B17800" s="1048" t="s">
        <v>11068</v>
      </c>
      <c r="C17800" s="1048" t="s">
        <v>793</v>
      </c>
      <c r="D17800" s="1051" t="s">
        <v>12080</v>
      </c>
      <c r="E17800" s="1050">
        <v>37260</v>
      </c>
      <c r="F17800" s="125"/>
      <c r="G17800" s="125">
        <f t="shared" si="284"/>
        <v>-37260</v>
      </c>
      <c r="H17800" s="704" t="s">
        <v>11804</v>
      </c>
    </row>
    <row r="17801" spans="1:8" ht="15" customHeight="1" x14ac:dyDescent="0.2">
      <c r="A17801" s="733">
        <v>45271</v>
      </c>
      <c r="B17801" s="1048" t="s">
        <v>11068</v>
      </c>
      <c r="C17801" s="1048" t="s">
        <v>793</v>
      </c>
      <c r="D17801" s="1051" t="s">
        <v>11818</v>
      </c>
      <c r="E17801" s="1050">
        <v>43000</v>
      </c>
      <c r="F17801" s="125"/>
      <c r="G17801" s="125">
        <f t="shared" si="284"/>
        <v>-43000</v>
      </c>
      <c r="H17801" s="704" t="s">
        <v>11804</v>
      </c>
    </row>
    <row r="17802" spans="1:8" ht="15" customHeight="1" x14ac:dyDescent="0.2">
      <c r="A17802" s="733">
        <v>45271</v>
      </c>
      <c r="B17802" s="1048" t="s">
        <v>9974</v>
      </c>
      <c r="C17802" s="1048" t="s">
        <v>793</v>
      </c>
      <c r="D17802" s="1051" t="s">
        <v>12082</v>
      </c>
      <c r="E17802" s="1050">
        <v>24570</v>
      </c>
      <c r="F17802" s="125"/>
      <c r="G17802" s="125">
        <f t="shared" si="284"/>
        <v>-24570</v>
      </c>
      <c r="H17802" s="704" t="s">
        <v>11804</v>
      </c>
    </row>
    <row r="17803" spans="1:8" ht="15" customHeight="1" x14ac:dyDescent="0.2">
      <c r="A17803" s="733">
        <v>45271</v>
      </c>
      <c r="B17803" s="1048" t="s">
        <v>11604</v>
      </c>
      <c r="C17803" s="1048" t="s">
        <v>793</v>
      </c>
      <c r="D17803" s="1051" t="s">
        <v>10737</v>
      </c>
      <c r="E17803" s="1050">
        <v>98800</v>
      </c>
      <c r="F17803" s="125"/>
      <c r="G17803" s="125">
        <f t="shared" si="284"/>
        <v>-98800</v>
      </c>
      <c r="H17803" s="704" t="s">
        <v>11804</v>
      </c>
    </row>
    <row r="17804" spans="1:8" ht="15" x14ac:dyDescent="0.2">
      <c r="A17804" s="733">
        <v>45271</v>
      </c>
      <c r="B17804" s="1048" t="s">
        <v>9974</v>
      </c>
      <c r="C17804" s="1048" t="s">
        <v>793</v>
      </c>
      <c r="D17804" s="1051" t="s">
        <v>12086</v>
      </c>
      <c r="E17804" s="1050">
        <v>161680</v>
      </c>
      <c r="F17804" s="125"/>
      <c r="G17804" s="125">
        <f t="shared" si="284"/>
        <v>-161680</v>
      </c>
      <c r="H17804" s="704" t="s">
        <v>11804</v>
      </c>
    </row>
    <row r="17805" spans="1:8" ht="15" x14ac:dyDescent="0.2">
      <c r="A17805" s="733">
        <v>45271</v>
      </c>
      <c r="B17805" s="1048" t="s">
        <v>9344</v>
      </c>
      <c r="C17805" s="1048" t="s">
        <v>793</v>
      </c>
      <c r="D17805" s="1051" t="s">
        <v>12087</v>
      </c>
      <c r="E17805" s="1050">
        <v>54780</v>
      </c>
      <c r="F17805" s="125"/>
      <c r="G17805" s="125">
        <f t="shared" si="284"/>
        <v>-54780</v>
      </c>
      <c r="H17805" s="704" t="s">
        <v>11804</v>
      </c>
    </row>
    <row r="17806" spans="1:8" ht="15" x14ac:dyDescent="0.2">
      <c r="A17806" s="733">
        <v>45271</v>
      </c>
      <c r="B17806" s="1048" t="s">
        <v>11068</v>
      </c>
      <c r="C17806" s="1048" t="s">
        <v>793</v>
      </c>
      <c r="D17806" s="1051" t="s">
        <v>12088</v>
      </c>
      <c r="E17806" s="1050">
        <v>51850</v>
      </c>
      <c r="F17806" s="125"/>
      <c r="G17806" s="125">
        <f t="shared" si="284"/>
        <v>-51850</v>
      </c>
      <c r="H17806" s="704" t="s">
        <v>11804</v>
      </c>
    </row>
    <row r="17807" spans="1:8" ht="15" x14ac:dyDescent="0.2">
      <c r="A17807" s="733">
        <v>45271</v>
      </c>
      <c r="B17807" s="1048" t="s">
        <v>3945</v>
      </c>
      <c r="C17807" s="1048" t="s">
        <v>793</v>
      </c>
      <c r="D17807" s="1051" t="s">
        <v>12089</v>
      </c>
      <c r="E17807" s="1050">
        <v>28000</v>
      </c>
      <c r="F17807" s="125"/>
      <c r="G17807" s="125">
        <f t="shared" si="284"/>
        <v>-28000</v>
      </c>
      <c r="H17807" s="704" t="s">
        <v>11804</v>
      </c>
    </row>
    <row r="17808" spans="1:8" ht="15" customHeight="1" x14ac:dyDescent="0.2">
      <c r="A17808" s="733">
        <v>45271</v>
      </c>
      <c r="B17808" s="1048" t="s">
        <v>11318</v>
      </c>
      <c r="C17808" s="1048" t="s">
        <v>793</v>
      </c>
      <c r="D17808" s="1051" t="s">
        <v>11822</v>
      </c>
      <c r="E17808" s="1050">
        <v>29580</v>
      </c>
      <c r="F17808" s="125"/>
      <c r="G17808" s="125">
        <f t="shared" si="284"/>
        <v>-29580</v>
      </c>
      <c r="H17808" s="704" t="s">
        <v>11804</v>
      </c>
    </row>
    <row r="17809" spans="1:8" ht="15" customHeight="1" x14ac:dyDescent="0.2">
      <c r="A17809" s="733">
        <v>45271</v>
      </c>
      <c r="B17809" s="1048" t="s">
        <v>11068</v>
      </c>
      <c r="C17809" s="1048" t="s">
        <v>793</v>
      </c>
      <c r="D17809" s="1051" t="s">
        <v>11815</v>
      </c>
      <c r="E17809" s="1050">
        <v>36000</v>
      </c>
      <c r="F17809" s="125"/>
      <c r="G17809" s="125">
        <f t="shared" si="284"/>
        <v>-36000</v>
      </c>
      <c r="H17809" s="704" t="s">
        <v>11804</v>
      </c>
    </row>
    <row r="17810" spans="1:8" ht="15" customHeight="1" x14ac:dyDescent="0.2">
      <c r="A17810" s="733">
        <v>45271</v>
      </c>
      <c r="B17810" s="1048" t="s">
        <v>3944</v>
      </c>
      <c r="C17810" s="1048" t="s">
        <v>793</v>
      </c>
      <c r="D17810" s="1051" t="s">
        <v>12135</v>
      </c>
      <c r="E17810" s="1050">
        <v>25000</v>
      </c>
      <c r="F17810" s="125"/>
      <c r="G17810" s="125">
        <f t="shared" si="284"/>
        <v>-25000</v>
      </c>
      <c r="H17810" s="704" t="s">
        <v>11804</v>
      </c>
    </row>
    <row r="17811" spans="1:8" ht="15" customHeight="1" x14ac:dyDescent="0.2">
      <c r="A17811" s="733">
        <v>45271</v>
      </c>
      <c r="B17811" s="1048" t="s">
        <v>3944</v>
      </c>
      <c r="C17811" s="1048" t="s">
        <v>793</v>
      </c>
      <c r="D17811" s="1051" t="s">
        <v>12136</v>
      </c>
      <c r="E17811" s="1050">
        <v>25000</v>
      </c>
      <c r="F17811" s="125"/>
      <c r="G17811" s="125">
        <f t="shared" si="284"/>
        <v>-25000</v>
      </c>
      <c r="H17811" s="704" t="s">
        <v>11804</v>
      </c>
    </row>
    <row r="17812" spans="1:8" ht="15" customHeight="1" x14ac:dyDescent="0.2">
      <c r="A17812" s="733">
        <v>45271</v>
      </c>
      <c r="B17812" s="1048" t="s">
        <v>3944</v>
      </c>
      <c r="C17812" s="1048" t="s">
        <v>793</v>
      </c>
      <c r="D17812" s="1051" t="s">
        <v>12137</v>
      </c>
      <c r="E17812" s="1050">
        <v>25000</v>
      </c>
      <c r="F17812" s="125"/>
      <c r="G17812" s="125">
        <f t="shared" si="284"/>
        <v>-25000</v>
      </c>
      <c r="H17812" s="704" t="s">
        <v>11804</v>
      </c>
    </row>
    <row r="17813" spans="1:8" ht="15" customHeight="1" x14ac:dyDescent="0.2">
      <c r="A17813" s="733">
        <v>45271</v>
      </c>
      <c r="B17813" s="1048" t="s">
        <v>3944</v>
      </c>
      <c r="C17813" s="1048" t="s">
        <v>793</v>
      </c>
      <c r="D17813" s="1051" t="s">
        <v>12138</v>
      </c>
      <c r="E17813" s="1050">
        <v>25000</v>
      </c>
      <c r="F17813" s="125"/>
      <c r="G17813" s="125">
        <f t="shared" si="284"/>
        <v>-25000</v>
      </c>
      <c r="H17813" s="704" t="s">
        <v>11804</v>
      </c>
    </row>
    <row r="17814" spans="1:8" ht="15" customHeight="1" x14ac:dyDescent="0.2">
      <c r="A17814" s="733">
        <v>45271</v>
      </c>
      <c r="B17814" s="1048" t="s">
        <v>11707</v>
      </c>
      <c r="C17814" s="1048" t="s">
        <v>793</v>
      </c>
      <c r="D17814" s="1051" t="s">
        <v>12126</v>
      </c>
      <c r="E17814" s="1050">
        <v>31410</v>
      </c>
      <c r="F17814" s="125"/>
      <c r="G17814" s="125">
        <f t="shared" si="284"/>
        <v>-31410</v>
      </c>
      <c r="H17814" s="704" t="s">
        <v>11804</v>
      </c>
    </row>
    <row r="17815" spans="1:8" ht="15" customHeight="1" x14ac:dyDescent="0.2">
      <c r="A17815" s="733">
        <v>45271</v>
      </c>
      <c r="B17815" s="1048" t="s">
        <v>11604</v>
      </c>
      <c r="C17815" s="1048" t="s">
        <v>793</v>
      </c>
      <c r="D17815" s="1051" t="s">
        <v>11566</v>
      </c>
      <c r="E17815" s="1050">
        <v>42100</v>
      </c>
      <c r="F17815" s="125"/>
      <c r="G17815" s="125">
        <f t="shared" si="284"/>
        <v>-42100</v>
      </c>
      <c r="H17815" s="704" t="s">
        <v>11804</v>
      </c>
    </row>
    <row r="17816" spans="1:8" ht="15" customHeight="1" x14ac:dyDescent="0.2">
      <c r="A17816" s="733">
        <v>45271</v>
      </c>
      <c r="B17816" s="1048" t="s">
        <v>3944</v>
      </c>
      <c r="C17816" s="1048" t="s">
        <v>793</v>
      </c>
      <c r="D17816" s="1051" t="s">
        <v>12141</v>
      </c>
      <c r="E17816" s="1050">
        <v>35050</v>
      </c>
      <c r="F17816" s="125"/>
      <c r="G17816" s="125">
        <f t="shared" si="284"/>
        <v>-35050</v>
      </c>
      <c r="H17816" s="704" t="s">
        <v>11804</v>
      </c>
    </row>
    <row r="17817" spans="1:8" ht="15" customHeight="1" x14ac:dyDescent="0.2">
      <c r="A17817" s="733">
        <v>45271</v>
      </c>
      <c r="B17817" s="1048" t="s">
        <v>10889</v>
      </c>
      <c r="C17817" s="1048" t="s">
        <v>793</v>
      </c>
      <c r="D17817" s="1051" t="s">
        <v>12142</v>
      </c>
      <c r="E17817" s="1050">
        <v>48385</v>
      </c>
      <c r="F17817" s="125"/>
      <c r="G17817" s="125">
        <f t="shared" si="284"/>
        <v>-48385</v>
      </c>
      <c r="H17817" s="704" t="s">
        <v>11804</v>
      </c>
    </row>
    <row r="17818" spans="1:8" ht="15" customHeight="1" x14ac:dyDescent="0.2">
      <c r="A17818" s="733">
        <v>45271</v>
      </c>
      <c r="B17818" s="1048" t="s">
        <v>11707</v>
      </c>
      <c r="C17818" s="1048" t="s">
        <v>793</v>
      </c>
      <c r="D17818" s="1051" t="s">
        <v>12153</v>
      </c>
      <c r="E17818" s="1050">
        <v>100000</v>
      </c>
      <c r="F17818" s="125"/>
      <c r="G17818" s="125">
        <f t="shared" si="284"/>
        <v>-100000</v>
      </c>
      <c r="H17818" s="704" t="s">
        <v>11804</v>
      </c>
    </row>
    <row r="17819" spans="1:8" ht="15" x14ac:dyDescent="0.2">
      <c r="A17819" s="733">
        <v>45271</v>
      </c>
      <c r="B17819" s="1048" t="s">
        <v>11707</v>
      </c>
      <c r="C17819" s="1048" t="s">
        <v>793</v>
      </c>
      <c r="D17819" s="1051" t="s">
        <v>12174</v>
      </c>
      <c r="E17819" s="1050">
        <v>42302.419354838712</v>
      </c>
      <c r="F17819" s="125"/>
      <c r="G17819" s="125">
        <f t="shared" si="284"/>
        <v>-42302.419354838712</v>
      </c>
      <c r="H17819" s="704" t="s">
        <v>11804</v>
      </c>
    </row>
    <row r="17820" spans="1:8" ht="15" x14ac:dyDescent="0.2">
      <c r="A17820" s="733">
        <v>45271</v>
      </c>
      <c r="B17820" s="1048" t="s">
        <v>11707</v>
      </c>
      <c r="C17820" s="1048" t="s">
        <v>793</v>
      </c>
      <c r="D17820" s="1051" t="s">
        <v>12175</v>
      </c>
      <c r="E17820" s="1050">
        <v>57903.225806451621</v>
      </c>
      <c r="F17820" s="125"/>
      <c r="G17820" s="125">
        <f t="shared" si="284"/>
        <v>-57903.225806451621</v>
      </c>
      <c r="H17820" s="704" t="s">
        <v>11804</v>
      </c>
    </row>
    <row r="17821" spans="1:8" ht="15" customHeight="1" x14ac:dyDescent="0.2">
      <c r="A17821" s="733">
        <v>45271</v>
      </c>
      <c r="B17821" s="1048" t="s">
        <v>11707</v>
      </c>
      <c r="C17821" s="1048" t="s">
        <v>793</v>
      </c>
      <c r="D17821" s="1051" t="s">
        <v>12176</v>
      </c>
      <c r="E17821" s="1050">
        <v>45725.806451612902</v>
      </c>
      <c r="F17821" s="125"/>
      <c r="G17821" s="125">
        <f t="shared" si="284"/>
        <v>-45725.806451612902</v>
      </c>
      <c r="H17821" s="704" t="s">
        <v>11804</v>
      </c>
    </row>
    <row r="17822" spans="1:8" ht="15" x14ac:dyDescent="0.2">
      <c r="A17822" s="733">
        <v>45271</v>
      </c>
      <c r="B17822" s="1048" t="s">
        <v>11707</v>
      </c>
      <c r="C17822" s="1048" t="s">
        <v>793</v>
      </c>
      <c r="D17822" s="1051" t="s">
        <v>12177</v>
      </c>
      <c r="E17822" s="1050">
        <v>33987.903225806447</v>
      </c>
      <c r="F17822" s="125"/>
      <c r="G17822" s="125">
        <f t="shared" si="284"/>
        <v>-33987.903225806447</v>
      </c>
      <c r="H17822" s="704" t="s">
        <v>11804</v>
      </c>
    </row>
    <row r="17823" spans="1:8" ht="15" x14ac:dyDescent="0.2">
      <c r="A17823" s="733">
        <v>45271</v>
      </c>
      <c r="B17823" s="1048" t="s">
        <v>11707</v>
      </c>
      <c r="C17823" s="1048" t="s">
        <v>793</v>
      </c>
      <c r="D17823" s="1051" t="s">
        <v>12178</v>
      </c>
      <c r="E17823" s="1050">
        <v>55604.838709677424</v>
      </c>
      <c r="F17823" s="125"/>
      <c r="G17823" s="125">
        <f t="shared" si="284"/>
        <v>-55604.838709677424</v>
      </c>
      <c r="H17823" s="704" t="s">
        <v>11804</v>
      </c>
    </row>
    <row r="17824" spans="1:8" ht="15" x14ac:dyDescent="0.2">
      <c r="A17824" s="733">
        <v>45271</v>
      </c>
      <c r="B17824" s="1048" t="s">
        <v>11707</v>
      </c>
      <c r="C17824" s="1048" t="s">
        <v>793</v>
      </c>
      <c r="D17824" s="1051" t="s">
        <v>12179</v>
      </c>
      <c r="E17824" s="1050">
        <v>30947.580645161292</v>
      </c>
      <c r="F17824" s="125"/>
      <c r="G17824" s="125">
        <f t="shared" si="284"/>
        <v>-30947.580645161292</v>
      </c>
      <c r="H17824" s="704" t="s">
        <v>11804</v>
      </c>
    </row>
    <row r="17825" spans="1:8" ht="15" x14ac:dyDescent="0.2">
      <c r="A17825" s="733">
        <v>45271</v>
      </c>
      <c r="B17825" s="1048" t="s">
        <v>11707</v>
      </c>
      <c r="C17825" s="1048" t="s">
        <v>793</v>
      </c>
      <c r="D17825" s="1051" t="s">
        <v>12180</v>
      </c>
      <c r="E17825" s="1050">
        <v>51229.838709677417</v>
      </c>
      <c r="F17825" s="125"/>
      <c r="G17825" s="125">
        <f t="shared" si="284"/>
        <v>-51229.838709677417</v>
      </c>
      <c r="H17825" s="704" t="s">
        <v>11804</v>
      </c>
    </row>
    <row r="17826" spans="1:8" ht="15" x14ac:dyDescent="0.2">
      <c r="A17826" s="733">
        <v>45271</v>
      </c>
      <c r="B17826" s="1048" t="s">
        <v>11707</v>
      </c>
      <c r="C17826" s="1048" t="s">
        <v>793</v>
      </c>
      <c r="D17826" s="1051" t="s">
        <v>12181</v>
      </c>
      <c r="E17826" s="1050">
        <v>45967.741935483864</v>
      </c>
      <c r="F17826" s="125"/>
      <c r="G17826" s="125">
        <f t="shared" si="284"/>
        <v>-45967.741935483864</v>
      </c>
      <c r="H17826" s="704" t="s">
        <v>11804</v>
      </c>
    </row>
    <row r="17827" spans="1:8" ht="15" x14ac:dyDescent="0.2">
      <c r="A17827" s="733">
        <v>45271</v>
      </c>
      <c r="B17827" s="1048" t="s">
        <v>11707</v>
      </c>
      <c r="C17827" s="1048" t="s">
        <v>793</v>
      </c>
      <c r="D17827" s="1051" t="s">
        <v>12182</v>
      </c>
      <c r="E17827" s="1050">
        <v>34129.032258064515</v>
      </c>
      <c r="F17827" s="125"/>
      <c r="G17827" s="125">
        <f t="shared" si="284"/>
        <v>-34129.032258064515</v>
      </c>
      <c r="H17827" s="704" t="s">
        <v>11804</v>
      </c>
    </row>
    <row r="17828" spans="1:8" ht="15" x14ac:dyDescent="0.2">
      <c r="A17828" s="733">
        <v>45271</v>
      </c>
      <c r="B17828" s="1048" t="s">
        <v>12049</v>
      </c>
      <c r="C17828" s="1048" t="s">
        <v>793</v>
      </c>
      <c r="D17828" s="1051" t="s">
        <v>9000</v>
      </c>
      <c r="E17828" s="1050">
        <v>5000</v>
      </c>
      <c r="F17828" s="125"/>
      <c r="G17828" s="125">
        <f t="shared" si="284"/>
        <v>-5000</v>
      </c>
      <c r="H17828" s="704" t="s">
        <v>11804</v>
      </c>
    </row>
    <row r="17829" spans="1:8" ht="23.25" customHeight="1" x14ac:dyDescent="0.2">
      <c r="A17829" s="733">
        <v>45271</v>
      </c>
      <c r="B17829" s="1048" t="s">
        <v>11707</v>
      </c>
      <c r="C17829" s="1048" t="s">
        <v>793</v>
      </c>
      <c r="D17829" s="1051" t="s">
        <v>12199</v>
      </c>
      <c r="E17829" s="1050">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13090</v>
      </c>
      <c r="D17832" s="182" t="s">
        <v>11149</v>
      </c>
      <c r="E17832" s="125">
        <v>400000</v>
      </c>
      <c r="F17832" s="125"/>
      <c r="G17832" s="125">
        <f t="shared" si="284"/>
        <v>-400000</v>
      </c>
      <c r="H17832" s="704" t="s">
        <v>11804</v>
      </c>
    </row>
    <row r="17833" spans="1:8" ht="15" customHeight="1" x14ac:dyDescent="0.2">
      <c r="A17833" s="733">
        <v>45271</v>
      </c>
      <c r="B17833" s="62" t="s">
        <v>11068</v>
      </c>
      <c r="C17833" s="62" t="s">
        <v>13090</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11249</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12006</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11985</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11986</v>
      </c>
      <c r="E17979" s="125">
        <v>1000</v>
      </c>
      <c r="F17979" s="125"/>
      <c r="G17979" s="125">
        <f t="shared" si="286"/>
        <v>-1000</v>
      </c>
      <c r="H17979" s="704" t="s">
        <v>11804</v>
      </c>
    </row>
    <row r="17980" spans="1:8" ht="15" x14ac:dyDescent="0.2">
      <c r="A17980" s="733">
        <v>45287</v>
      </c>
      <c r="B17980" s="62" t="s">
        <v>11697</v>
      </c>
      <c r="C17980" s="62" t="s">
        <v>5740</v>
      </c>
      <c r="D17980" s="182" t="s">
        <v>11987</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11988</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11989</v>
      </c>
      <c r="E17988" s="125">
        <v>30410</v>
      </c>
      <c r="F17988" s="125"/>
      <c r="G17988" s="125">
        <f t="shared" si="287"/>
        <v>-30410</v>
      </c>
      <c r="H17988" s="704" t="s">
        <v>11804</v>
      </c>
    </row>
    <row r="17989" spans="1:8" ht="24" x14ac:dyDescent="0.2">
      <c r="A17989" s="733">
        <v>45287</v>
      </c>
      <c r="B17989" s="62" t="s">
        <v>14</v>
      </c>
      <c r="C17989" s="62" t="s">
        <v>11990</v>
      </c>
      <c r="D17989" s="182" t="s">
        <v>11991</v>
      </c>
      <c r="E17989" s="125">
        <v>24000</v>
      </c>
      <c r="F17989" s="125"/>
      <c r="G17989" s="125">
        <f t="shared" si="287"/>
        <v>-24000</v>
      </c>
      <c r="H17989" s="704" t="s">
        <v>11804</v>
      </c>
    </row>
    <row r="17990" spans="1:8" ht="15" x14ac:dyDescent="0.2">
      <c r="A17990" s="733">
        <v>45287</v>
      </c>
      <c r="B17990" s="62" t="s">
        <v>1399</v>
      </c>
      <c r="C17990" s="550" t="s">
        <v>11992</v>
      </c>
      <c r="D17990" s="739" t="s">
        <v>13019</v>
      </c>
      <c r="E17990" s="551">
        <v>159545</v>
      </c>
      <c r="F17990" s="125"/>
      <c r="G17990" s="125">
        <f t="shared" si="287"/>
        <v>-159545</v>
      </c>
      <c r="H17990" s="704" t="s">
        <v>11804</v>
      </c>
    </row>
    <row r="17991" spans="1:8" ht="15" x14ac:dyDescent="0.2">
      <c r="A17991" s="733">
        <v>45287</v>
      </c>
      <c r="B17991" s="62" t="s">
        <v>6407</v>
      </c>
      <c r="C17991" s="550" t="s">
        <v>11992</v>
      </c>
      <c r="D17991" s="739" t="s">
        <v>13019</v>
      </c>
      <c r="E17991" s="551">
        <v>80843</v>
      </c>
      <c r="F17991" s="125"/>
      <c r="G17991" s="125">
        <f t="shared" si="287"/>
        <v>-80843</v>
      </c>
      <c r="H17991" s="704" t="s">
        <v>11804</v>
      </c>
    </row>
    <row r="17992" spans="1:8" ht="15" x14ac:dyDescent="0.2">
      <c r="A17992" s="733">
        <v>45287</v>
      </c>
      <c r="B17992" s="62" t="s">
        <v>6506</v>
      </c>
      <c r="C17992" s="550" t="s">
        <v>11992</v>
      </c>
      <c r="D17992" s="739" t="s">
        <v>13019</v>
      </c>
      <c r="E17992" s="551">
        <v>4245</v>
      </c>
      <c r="F17992" s="125"/>
      <c r="G17992" s="125">
        <f t="shared" si="287"/>
        <v>-4245</v>
      </c>
      <c r="H17992" s="704" t="s">
        <v>11804</v>
      </c>
    </row>
    <row r="17993" spans="1:8" ht="15" x14ac:dyDescent="0.2">
      <c r="A17993" s="733">
        <v>45287</v>
      </c>
      <c r="B17993" s="62" t="s">
        <v>10284</v>
      </c>
      <c r="C17993" s="550" t="s">
        <v>11992</v>
      </c>
      <c r="D17993" s="739" t="s">
        <v>13019</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11994</v>
      </c>
      <c r="D17996" s="182" t="s">
        <v>11995</v>
      </c>
      <c r="E17996" s="125">
        <v>765000</v>
      </c>
      <c r="F17996" s="125"/>
      <c r="G17996" s="125">
        <f t="shared" si="287"/>
        <v>-765000</v>
      </c>
      <c r="H17996" s="704" t="s">
        <v>11804</v>
      </c>
    </row>
    <row r="17997" spans="1:8" ht="15" x14ac:dyDescent="0.2">
      <c r="A17997" s="733">
        <v>45288</v>
      </c>
      <c r="B17997" s="62" t="s">
        <v>11423</v>
      </c>
      <c r="C17997" s="62" t="s">
        <v>11996</v>
      </c>
      <c r="D17997" s="182" t="s">
        <v>11997</v>
      </c>
      <c r="E17997" s="125">
        <v>28300</v>
      </c>
      <c r="F17997" s="125"/>
      <c r="G17997" s="125">
        <f t="shared" si="287"/>
        <v>-28300</v>
      </c>
      <c r="H17997" s="704" t="s">
        <v>11804</v>
      </c>
    </row>
    <row r="17998" spans="1:8" ht="15" x14ac:dyDescent="0.2">
      <c r="A17998" s="733">
        <v>45288</v>
      </c>
      <c r="B17998" s="62" t="s">
        <v>11423</v>
      </c>
      <c r="C17998" s="62" t="s">
        <v>11996</v>
      </c>
      <c r="D17998" s="182" t="s">
        <v>12008</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11998</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11999</v>
      </c>
      <c r="D18008" s="182" t="s">
        <v>12000</v>
      </c>
      <c r="E18008" s="125">
        <v>100000</v>
      </c>
      <c r="F18008" s="125"/>
      <c r="G18008" s="125">
        <f t="shared" si="287"/>
        <v>-100000</v>
      </c>
      <c r="H18008" s="704" t="s">
        <v>11804</v>
      </c>
    </row>
    <row r="18009" spans="1:8" ht="15" x14ac:dyDescent="0.2">
      <c r="A18009" s="733">
        <v>45289</v>
      </c>
      <c r="B18009" s="62" t="s">
        <v>10889</v>
      </c>
      <c r="C18009" s="62" t="s">
        <v>391</v>
      </c>
      <c r="D18009" s="182" t="s">
        <v>12001</v>
      </c>
      <c r="E18009" s="125">
        <v>14780</v>
      </c>
      <c r="F18009" s="125"/>
      <c r="G18009" s="125">
        <f t="shared" si="287"/>
        <v>-14780</v>
      </c>
      <c r="H18009" s="704" t="s">
        <v>11804</v>
      </c>
    </row>
    <row r="18010" spans="1:8" ht="24" x14ac:dyDescent="0.2">
      <c r="A18010" s="733">
        <v>45289</v>
      </c>
      <c r="B18010" s="62" t="s">
        <v>11864</v>
      </c>
      <c r="C18010" s="62" t="s">
        <v>8082</v>
      </c>
      <c r="D18010" s="182" t="s">
        <v>12002</v>
      </c>
      <c r="E18010" s="125">
        <v>1000000</v>
      </c>
      <c r="F18010" s="125"/>
      <c r="G18010" s="125">
        <f t="shared" si="287"/>
        <v>-1000000</v>
      </c>
      <c r="H18010" s="704" t="s">
        <v>11804</v>
      </c>
    </row>
    <row r="18011" spans="1:8" ht="15" x14ac:dyDescent="0.2">
      <c r="A18011" s="733">
        <v>45289</v>
      </c>
      <c r="B18011" s="62" t="s">
        <v>11864</v>
      </c>
      <c r="C18011" s="62" t="s">
        <v>8082</v>
      </c>
      <c r="D18011" s="182" t="s">
        <v>12003</v>
      </c>
      <c r="E18011" s="125">
        <v>250000</v>
      </c>
      <c r="F18011" s="125"/>
      <c r="G18011" s="125">
        <f t="shared" si="287"/>
        <v>-250000</v>
      </c>
      <c r="H18011" s="704" t="s">
        <v>11804</v>
      </c>
    </row>
    <row r="18012" spans="1:8" ht="15" x14ac:dyDescent="0.2">
      <c r="A18012" s="733">
        <v>45289</v>
      </c>
      <c r="B18012" s="62" t="s">
        <v>11864</v>
      </c>
      <c r="C18012" s="62" t="s">
        <v>8082</v>
      </c>
      <c r="D18012" s="182" t="s">
        <v>12003</v>
      </c>
      <c r="E18012" s="125">
        <v>250000</v>
      </c>
      <c r="F18012" s="125"/>
      <c r="G18012" s="125">
        <f t="shared" si="287"/>
        <v>-250000</v>
      </c>
      <c r="H18012" s="704" t="s">
        <v>11804</v>
      </c>
    </row>
    <row r="18013" spans="1:8" ht="15" x14ac:dyDescent="0.2">
      <c r="A18013" s="733">
        <v>45289</v>
      </c>
      <c r="B18013" s="62" t="s">
        <v>11697</v>
      </c>
      <c r="C18013" s="62" t="s">
        <v>10972</v>
      </c>
      <c r="D18013" s="182" t="s">
        <v>12040</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12041</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12004</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12004</v>
      </c>
      <c r="E18034" s="235">
        <v>1000000</v>
      </c>
      <c r="F18034" s="235"/>
      <c r="G18034" s="235">
        <f t="shared" si="287"/>
        <v>-1000000</v>
      </c>
      <c r="H18034" s="708" t="s">
        <v>11804</v>
      </c>
    </row>
    <row r="18035" spans="1:8" ht="15" x14ac:dyDescent="0.2">
      <c r="A18035" s="732">
        <v>45287</v>
      </c>
      <c r="B18035" s="173" t="s">
        <v>11864</v>
      </c>
      <c r="C18035" s="173" t="s">
        <v>12005</v>
      </c>
      <c r="D18035" s="227" t="s">
        <v>12004</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12007</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12059</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12096</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12315</v>
      </c>
      <c r="E18058" s="175"/>
      <c r="F18058" s="175">
        <v>-650000</v>
      </c>
      <c r="G18058" s="175">
        <f t="shared" si="288"/>
        <v>-650000</v>
      </c>
      <c r="H18058" s="701" t="s">
        <v>11804</v>
      </c>
    </row>
    <row r="18059" spans="1:10" ht="24" x14ac:dyDescent="0.2">
      <c r="A18059" s="729">
        <v>45280</v>
      </c>
      <c r="B18059" s="93" t="s">
        <v>9649</v>
      </c>
      <c r="C18059" s="93" t="s">
        <v>558</v>
      </c>
      <c r="D18059" s="800" t="s">
        <v>12315</v>
      </c>
      <c r="E18059" s="175"/>
      <c r="F18059" s="175">
        <v>-750000</v>
      </c>
      <c r="G18059" s="175">
        <f t="shared" si="288"/>
        <v>-750000</v>
      </c>
      <c r="H18059" s="701" t="s">
        <v>11804</v>
      </c>
    </row>
    <row r="18060" spans="1:10" ht="24" x14ac:dyDescent="0.2">
      <c r="A18060" s="729">
        <v>45280</v>
      </c>
      <c r="B18060" s="93" t="s">
        <v>9649</v>
      </c>
      <c r="C18060" s="93" t="s">
        <v>558</v>
      </c>
      <c r="D18060" s="800" t="s">
        <v>12315</v>
      </c>
      <c r="E18060" s="175"/>
      <c r="F18060" s="175">
        <v>-850000</v>
      </c>
      <c r="G18060" s="175">
        <f t="shared" si="288"/>
        <v>-850000</v>
      </c>
      <c r="H18060" s="701" t="s">
        <v>11804</v>
      </c>
      <c r="J18060" s="39"/>
    </row>
    <row r="18061" spans="1:10" ht="15" x14ac:dyDescent="0.2">
      <c r="A18061" s="729">
        <v>45280</v>
      </c>
      <c r="B18061" s="93" t="s">
        <v>9649</v>
      </c>
      <c r="C18061" s="93" t="s">
        <v>558</v>
      </c>
      <c r="D18061" s="800" t="s">
        <v>12316</v>
      </c>
      <c r="E18061" s="175"/>
      <c r="F18061" s="175">
        <v>-950000</v>
      </c>
      <c r="G18061" s="175">
        <f t="shared" si="288"/>
        <v>-950000</v>
      </c>
      <c r="H18061" s="701" t="s">
        <v>11804</v>
      </c>
      <c r="J18061" s="39"/>
    </row>
    <row r="18062" spans="1:10" ht="15" x14ac:dyDescent="0.2">
      <c r="A18062" s="729">
        <v>45280</v>
      </c>
      <c r="B18062" s="93" t="s">
        <v>9649</v>
      </c>
      <c r="C18062" s="93" t="s">
        <v>558</v>
      </c>
      <c r="D18062" s="896" t="s">
        <v>12007</v>
      </c>
      <c r="E18062" s="642">
        <v>15850</v>
      </c>
      <c r="F18062" s="175"/>
      <c r="G18062" s="175">
        <f t="shared" si="288"/>
        <v>-15850</v>
      </c>
      <c r="H18062" s="701" t="s">
        <v>11804</v>
      </c>
    </row>
    <row r="18063" spans="1:10" ht="15" x14ac:dyDescent="0.2">
      <c r="A18063" s="729">
        <v>45283</v>
      </c>
      <c r="B18063" s="93" t="s">
        <v>10220</v>
      </c>
      <c r="C18063" s="93" t="s">
        <v>558</v>
      </c>
      <c r="D18063" s="890" t="s">
        <v>12320</v>
      </c>
      <c r="E18063" s="175"/>
      <c r="F18063" s="175">
        <v>550000</v>
      </c>
      <c r="G18063" s="175">
        <f t="shared" si="288"/>
        <v>550000</v>
      </c>
      <c r="H18063" s="701" t="s">
        <v>11804</v>
      </c>
    </row>
    <row r="18064" spans="1:10" ht="15" x14ac:dyDescent="0.2">
      <c r="A18064" s="729">
        <v>45283</v>
      </c>
      <c r="B18064" s="93" t="s">
        <v>10220</v>
      </c>
      <c r="C18064" s="93" t="s">
        <v>558</v>
      </c>
      <c r="D18064" s="890" t="s">
        <v>12320</v>
      </c>
      <c r="E18064" s="175"/>
      <c r="F18064" s="175">
        <v>600000</v>
      </c>
      <c r="G18064" s="175">
        <f t="shared" si="288"/>
        <v>600000</v>
      </c>
      <c r="H18064" s="701" t="s">
        <v>11804</v>
      </c>
    </row>
    <row r="18065" spans="1:10" ht="24" x14ac:dyDescent="0.2">
      <c r="A18065" s="729">
        <v>45283</v>
      </c>
      <c r="B18065" s="93" t="s">
        <v>10220</v>
      </c>
      <c r="C18065" s="93" t="s">
        <v>558</v>
      </c>
      <c r="D18065" s="800" t="s">
        <v>12321</v>
      </c>
      <c r="E18065" s="175"/>
      <c r="F18065" s="175">
        <v>650000</v>
      </c>
      <c r="G18065" s="175">
        <f t="shared" si="288"/>
        <v>650000</v>
      </c>
      <c r="H18065" s="701" t="s">
        <v>11804</v>
      </c>
    </row>
    <row r="18066" spans="1:10" ht="15" x14ac:dyDescent="0.2">
      <c r="A18066" s="729">
        <v>45283</v>
      </c>
      <c r="B18066" s="93" t="s">
        <v>10220</v>
      </c>
      <c r="C18066" s="93" t="s">
        <v>558</v>
      </c>
      <c r="D18066" s="890" t="s">
        <v>12319</v>
      </c>
      <c r="E18066" s="175"/>
      <c r="F18066" s="175">
        <v>700000</v>
      </c>
      <c r="G18066" s="175">
        <f t="shared" si="288"/>
        <v>700000</v>
      </c>
      <c r="H18066" s="701" t="s">
        <v>11804</v>
      </c>
    </row>
    <row r="18067" spans="1:10" ht="24" x14ac:dyDescent="0.2">
      <c r="A18067" s="729">
        <v>45283</v>
      </c>
      <c r="B18067" s="93" t="s">
        <v>10220</v>
      </c>
      <c r="C18067" s="93" t="s">
        <v>558</v>
      </c>
      <c r="D18067" s="800" t="s">
        <v>12321</v>
      </c>
      <c r="E18067" s="175"/>
      <c r="F18067" s="175">
        <v>750000</v>
      </c>
      <c r="G18067" s="175">
        <f t="shared" si="288"/>
        <v>750000</v>
      </c>
      <c r="H18067" s="701" t="s">
        <v>11804</v>
      </c>
    </row>
    <row r="18068" spans="1:10" ht="24" x14ac:dyDescent="0.2">
      <c r="A18068" s="729">
        <v>45283</v>
      </c>
      <c r="B18068" s="93" t="s">
        <v>10220</v>
      </c>
      <c r="C18068" s="93" t="s">
        <v>558</v>
      </c>
      <c r="D18068" s="800" t="s">
        <v>12321</v>
      </c>
      <c r="E18068" s="175"/>
      <c r="F18068" s="175">
        <v>850000</v>
      </c>
      <c r="G18068" s="175">
        <f t="shared" si="288"/>
        <v>850000</v>
      </c>
      <c r="H18068" s="701" t="s">
        <v>11804</v>
      </c>
    </row>
    <row r="18069" spans="1:10" ht="15" x14ac:dyDescent="0.2">
      <c r="A18069" s="729">
        <v>45283</v>
      </c>
      <c r="B18069" s="93" t="s">
        <v>10220</v>
      </c>
      <c r="C18069" s="93" t="s">
        <v>558</v>
      </c>
      <c r="D18069" s="890" t="s">
        <v>12096</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12015</v>
      </c>
      <c r="E18073" s="175"/>
      <c r="F18073" s="175">
        <v>1075700</v>
      </c>
      <c r="G18073" s="175">
        <f t="shared" si="288"/>
        <v>1075700</v>
      </c>
      <c r="H18073" s="701" t="s">
        <v>11804</v>
      </c>
    </row>
    <row r="18074" spans="1:10" ht="15" x14ac:dyDescent="0.2">
      <c r="A18074" s="729">
        <v>45287</v>
      </c>
      <c r="B18074" s="93" t="s">
        <v>8547</v>
      </c>
      <c r="C18074" s="93" t="s">
        <v>558</v>
      </c>
      <c r="D18074" s="890" t="s">
        <v>12013</v>
      </c>
      <c r="E18074" s="175"/>
      <c r="F18074" s="175">
        <v>561910</v>
      </c>
      <c r="G18074" s="175">
        <f t="shared" si="288"/>
        <v>561910</v>
      </c>
      <c r="H18074" s="701" t="s">
        <v>11804</v>
      </c>
    </row>
    <row r="18075" spans="1:10" ht="15" x14ac:dyDescent="0.2">
      <c r="A18075" s="729">
        <v>45287</v>
      </c>
      <c r="B18075" s="93" t="s">
        <v>11594</v>
      </c>
      <c r="C18075" s="93" t="s">
        <v>558</v>
      </c>
      <c r="D18075" s="890" t="s">
        <v>12060</v>
      </c>
      <c r="E18075" s="175"/>
      <c r="F18075" s="175">
        <v>112665</v>
      </c>
      <c r="G18075" s="175">
        <f t="shared" si="288"/>
        <v>112665</v>
      </c>
      <c r="H18075" s="701" t="s">
        <v>11804</v>
      </c>
      <c r="J18075" s="39"/>
    </row>
    <row r="18076" spans="1:10" ht="48" x14ac:dyDescent="0.2">
      <c r="A18076" s="729">
        <v>45288</v>
      </c>
      <c r="B18076" s="93" t="s">
        <v>10889</v>
      </c>
      <c r="C18076" s="93" t="s">
        <v>558</v>
      </c>
      <c r="D18076" s="800" t="s">
        <v>12012</v>
      </c>
      <c r="E18076" s="175"/>
      <c r="F18076" s="175">
        <v>4416116</v>
      </c>
      <c r="G18076" s="175">
        <f t="shared" si="288"/>
        <v>4416116</v>
      </c>
      <c r="H18076" s="701" t="s">
        <v>11804</v>
      </c>
    </row>
    <row r="18077" spans="1:10" ht="48" x14ac:dyDescent="0.2">
      <c r="A18077" s="729">
        <v>45288</v>
      </c>
      <c r="B18077" s="93" t="s">
        <v>14</v>
      </c>
      <c r="C18077" s="93" t="s">
        <v>558</v>
      </c>
      <c r="D18077" s="800" t="s">
        <v>12011</v>
      </c>
      <c r="E18077" s="175"/>
      <c r="F18077" s="175">
        <v>132000</v>
      </c>
      <c r="G18077" s="175">
        <f t="shared" si="288"/>
        <v>132000</v>
      </c>
      <c r="H18077" s="701" t="s">
        <v>11804</v>
      </c>
    </row>
    <row r="18078" spans="1:10" ht="15" x14ac:dyDescent="0.2">
      <c r="A18078" s="729">
        <v>45288</v>
      </c>
      <c r="B18078" s="93" t="s">
        <v>14</v>
      </c>
      <c r="C18078" s="93" t="s">
        <v>558</v>
      </c>
      <c r="D18078" s="896" t="s">
        <v>12007</v>
      </c>
      <c r="E18078" s="642">
        <v>45000</v>
      </c>
      <c r="F18078" s="175"/>
      <c r="G18078" s="175">
        <f t="shared" si="288"/>
        <v>-45000</v>
      </c>
      <c r="H18078" s="701" t="s">
        <v>11804</v>
      </c>
    </row>
    <row r="18079" spans="1:10" ht="15" x14ac:dyDescent="0.2">
      <c r="A18079" s="729">
        <v>45289</v>
      </c>
      <c r="B18079" s="93" t="s">
        <v>12049</v>
      </c>
      <c r="C18079" s="93" t="s">
        <v>558</v>
      </c>
      <c r="D18079" s="800" t="s">
        <v>12061</v>
      </c>
      <c r="E18079" s="175"/>
      <c r="F18079" s="175">
        <v>369964</v>
      </c>
      <c r="G18079" s="175">
        <f t="shared" si="288"/>
        <v>369964</v>
      </c>
      <c r="H18079" s="701" t="s">
        <v>11804</v>
      </c>
    </row>
    <row r="18080" spans="1:10" ht="15" x14ac:dyDescent="0.2">
      <c r="A18080" s="733">
        <v>45292</v>
      </c>
      <c r="B18080" s="62" t="s">
        <v>9974</v>
      </c>
      <c r="C18080" s="62" t="s">
        <v>255</v>
      </c>
      <c r="D18080" s="182" t="s">
        <v>12003</v>
      </c>
      <c r="E18080" s="125">
        <v>250000</v>
      </c>
      <c r="F18080" s="125"/>
      <c r="G18080" s="125">
        <f t="shared" si="288"/>
        <v>-250000</v>
      </c>
      <c r="H18080" s="704" t="s">
        <v>12014</v>
      </c>
    </row>
    <row r="18081" spans="1:8" ht="15" x14ac:dyDescent="0.2">
      <c r="A18081" s="733">
        <v>45292</v>
      </c>
      <c r="B18081" s="62"/>
      <c r="C18081" s="62" t="s">
        <v>336</v>
      </c>
      <c r="D18081" s="182"/>
      <c r="E18081" s="125">
        <v>5000</v>
      </c>
      <c r="F18081" s="125"/>
      <c r="G18081" s="125">
        <f t="shared" si="288"/>
        <v>-5000</v>
      </c>
      <c r="H18081" s="704" t="s">
        <v>12014</v>
      </c>
    </row>
    <row r="18082" spans="1:8" ht="15" x14ac:dyDescent="0.2">
      <c r="A18082" s="733">
        <v>45292</v>
      </c>
      <c r="B18082" s="62" t="s">
        <v>103</v>
      </c>
      <c r="C18082" s="62" t="s">
        <v>103</v>
      </c>
      <c r="D18082" s="182" t="s">
        <v>8149</v>
      </c>
      <c r="E18082" s="125">
        <v>3000</v>
      </c>
      <c r="F18082" s="125"/>
      <c r="G18082" s="125">
        <f t="shared" si="288"/>
        <v>-3000</v>
      </c>
      <c r="H18082" s="704" t="s">
        <v>12014</v>
      </c>
    </row>
    <row r="18083" spans="1:8" ht="15" x14ac:dyDescent="0.2">
      <c r="A18083" s="733">
        <v>45292</v>
      </c>
      <c r="B18083" s="62" t="s">
        <v>391</v>
      </c>
      <c r="C18083" s="62" t="s">
        <v>12042</v>
      </c>
      <c r="D18083" s="182" t="s">
        <v>12043</v>
      </c>
      <c r="E18083" s="125">
        <v>3000</v>
      </c>
      <c r="F18083" s="125"/>
      <c r="G18083" s="125">
        <f t="shared" si="288"/>
        <v>-3000</v>
      </c>
      <c r="H18083" s="704" t="s">
        <v>12014</v>
      </c>
    </row>
    <row r="18084" spans="1:8" ht="15" x14ac:dyDescent="0.2">
      <c r="A18084" s="733">
        <v>45292</v>
      </c>
      <c r="B18084" s="62" t="s">
        <v>11423</v>
      </c>
      <c r="C18084" s="62" t="s">
        <v>5409</v>
      </c>
      <c r="D18084" s="182" t="s">
        <v>12044</v>
      </c>
      <c r="E18084" s="125">
        <v>39000</v>
      </c>
      <c r="F18084" s="125"/>
      <c r="G18084" s="125">
        <f t="shared" si="288"/>
        <v>-39000</v>
      </c>
      <c r="H18084" s="704" t="s">
        <v>12014</v>
      </c>
    </row>
    <row r="18085" spans="1:8" ht="15" x14ac:dyDescent="0.2">
      <c r="A18085" s="733">
        <v>45292</v>
      </c>
      <c r="B18085" s="62" t="s">
        <v>8864</v>
      </c>
      <c r="C18085" s="62" t="s">
        <v>1062</v>
      </c>
      <c r="D18085" s="182" t="s">
        <v>12045</v>
      </c>
      <c r="E18085" s="125">
        <v>16000</v>
      </c>
      <c r="F18085" s="125"/>
      <c r="G18085" s="125">
        <f t="shared" si="288"/>
        <v>-16000</v>
      </c>
      <c r="H18085" s="704" t="s">
        <v>12014</v>
      </c>
    </row>
    <row r="18086" spans="1:8" ht="15" x14ac:dyDescent="0.2">
      <c r="A18086" s="733">
        <v>45292</v>
      </c>
      <c r="B18086" s="62" t="s">
        <v>11072</v>
      </c>
      <c r="C18086" s="75" t="s">
        <v>8223</v>
      </c>
      <c r="D18086" s="182" t="s">
        <v>12046</v>
      </c>
      <c r="E18086" s="125">
        <v>3740</v>
      </c>
      <c r="F18086" s="125"/>
      <c r="G18086" s="125">
        <f t="shared" si="288"/>
        <v>-3740</v>
      </c>
      <c r="H18086" s="704" t="s">
        <v>12014</v>
      </c>
    </row>
    <row r="18087" spans="1:8" ht="15" x14ac:dyDescent="0.2">
      <c r="A18087" s="733">
        <v>45292</v>
      </c>
      <c r="B18087" s="62" t="s">
        <v>10889</v>
      </c>
      <c r="C18087" s="62" t="s">
        <v>5740</v>
      </c>
      <c r="D18087" s="182" t="s">
        <v>369</v>
      </c>
      <c r="E18087" s="125">
        <v>600</v>
      </c>
      <c r="F18087" s="125"/>
      <c r="G18087" s="125">
        <f t="shared" si="288"/>
        <v>-600</v>
      </c>
      <c r="H18087" s="704" t="s">
        <v>12014</v>
      </c>
    </row>
    <row r="18088" spans="1:8" ht="15" x14ac:dyDescent="0.2">
      <c r="A18088" s="733">
        <v>45292</v>
      </c>
      <c r="B18088" s="62" t="s">
        <v>103</v>
      </c>
      <c r="C18088" s="62" t="s">
        <v>103</v>
      </c>
      <c r="D18088" s="182" t="s">
        <v>12047</v>
      </c>
      <c r="E18088" s="125">
        <v>740</v>
      </c>
      <c r="F18088" s="125"/>
      <c r="G18088" s="125">
        <f t="shared" si="288"/>
        <v>-740</v>
      </c>
      <c r="H18088" s="704" t="s">
        <v>12014</v>
      </c>
    </row>
    <row r="18089" spans="1:8" ht="15" x14ac:dyDescent="0.2">
      <c r="A18089" s="733">
        <v>45292</v>
      </c>
      <c r="B18089" s="62" t="s">
        <v>11604</v>
      </c>
      <c r="C18089" s="62" t="s">
        <v>10972</v>
      </c>
      <c r="D18089" s="182" t="s">
        <v>4308</v>
      </c>
      <c r="E18089" s="125">
        <v>3800</v>
      </c>
      <c r="F18089" s="125"/>
      <c r="G18089" s="125">
        <f t="shared" si="288"/>
        <v>-3800</v>
      </c>
      <c r="H18089" s="704" t="s">
        <v>12014</v>
      </c>
    </row>
    <row r="18090" spans="1:8" ht="15" x14ac:dyDescent="0.2">
      <c r="A18090" s="733">
        <v>45293</v>
      </c>
      <c r="B18090" s="62" t="s">
        <v>11586</v>
      </c>
      <c r="C18090" s="669" t="s">
        <v>10972</v>
      </c>
      <c r="D18090" s="905" t="s">
        <v>12048</v>
      </c>
      <c r="E18090" s="671">
        <v>44500</v>
      </c>
      <c r="F18090" s="125"/>
      <c r="G18090" s="125">
        <f t="shared" si="288"/>
        <v>-44500</v>
      </c>
      <c r="H18090" s="704" t="s">
        <v>12014</v>
      </c>
    </row>
    <row r="18091" spans="1:8" ht="15" x14ac:dyDescent="0.2">
      <c r="A18091" s="733">
        <v>45293</v>
      </c>
      <c r="B18091" s="62" t="s">
        <v>10889</v>
      </c>
      <c r="C18091" s="669" t="s">
        <v>10972</v>
      </c>
      <c r="D18091" s="905" t="s">
        <v>12048</v>
      </c>
      <c r="E18091" s="671">
        <v>280400</v>
      </c>
      <c r="F18091" s="125"/>
      <c r="G18091" s="125">
        <f t="shared" si="288"/>
        <v>-280400</v>
      </c>
      <c r="H18091" s="704" t="s">
        <v>12014</v>
      </c>
    </row>
    <row r="18092" spans="1:8" ht="15" customHeight="1" x14ac:dyDescent="0.2">
      <c r="A18092" s="733">
        <v>45293</v>
      </c>
      <c r="B18092" s="62" t="s">
        <v>11423</v>
      </c>
      <c r="C18092" s="669" t="s">
        <v>10972</v>
      </c>
      <c r="D18092" s="905" t="s">
        <v>12048</v>
      </c>
      <c r="E18092" s="671">
        <v>3000</v>
      </c>
      <c r="F18092" s="125"/>
      <c r="G18092" s="125">
        <f t="shared" si="288"/>
        <v>-3000</v>
      </c>
      <c r="H18092" s="704" t="s">
        <v>12014</v>
      </c>
    </row>
    <row r="18093" spans="1:8" ht="15" customHeight="1" x14ac:dyDescent="0.2">
      <c r="A18093" s="733">
        <v>45293</v>
      </c>
      <c r="B18093" s="62" t="s">
        <v>10220</v>
      </c>
      <c r="C18093" s="669" t="s">
        <v>10972</v>
      </c>
      <c r="D18093" s="905" t="s">
        <v>12048</v>
      </c>
      <c r="E18093" s="671">
        <v>25000</v>
      </c>
      <c r="F18093" s="125"/>
      <c r="G18093" s="125">
        <f t="shared" si="288"/>
        <v>-25000</v>
      </c>
      <c r="H18093" s="704" t="s">
        <v>12014</v>
      </c>
    </row>
    <row r="18094" spans="1:8" ht="15" customHeight="1" x14ac:dyDescent="0.2">
      <c r="A18094" s="733">
        <v>45293</v>
      </c>
      <c r="B18094" s="62" t="s">
        <v>9974</v>
      </c>
      <c r="C18094" s="669" t="s">
        <v>10972</v>
      </c>
      <c r="D18094" s="905" t="s">
        <v>12048</v>
      </c>
      <c r="E18094" s="671">
        <v>4500</v>
      </c>
      <c r="F18094" s="125"/>
      <c r="G18094" s="125">
        <f t="shared" si="288"/>
        <v>-4500</v>
      </c>
      <c r="H18094" s="704" t="s">
        <v>12014</v>
      </c>
    </row>
    <row r="18095" spans="1:8" ht="15" customHeight="1" x14ac:dyDescent="0.2">
      <c r="A18095" s="733">
        <v>45293</v>
      </c>
      <c r="B18095" s="62" t="s">
        <v>9974</v>
      </c>
      <c r="C18095" s="62" t="s">
        <v>11721</v>
      </c>
      <c r="D18095" s="182" t="s">
        <v>12003</v>
      </c>
      <c r="E18095" s="125">
        <v>267000</v>
      </c>
      <c r="F18095" s="125"/>
      <c r="G18095" s="125">
        <f t="shared" si="288"/>
        <v>-267000</v>
      </c>
      <c r="H18095" s="704" t="s">
        <v>12014</v>
      </c>
    </row>
    <row r="18096" spans="1:8" ht="15" customHeight="1" x14ac:dyDescent="0.2">
      <c r="A18096" s="733">
        <v>45293</v>
      </c>
      <c r="B18096" s="62" t="s">
        <v>12049</v>
      </c>
      <c r="C18096" s="62" t="s">
        <v>12050</v>
      </c>
      <c r="D18096" s="182" t="s">
        <v>12051</v>
      </c>
      <c r="E18096" s="125">
        <v>15000</v>
      </c>
      <c r="F18096" s="125"/>
      <c r="G18096" s="125">
        <f t="shared" si="288"/>
        <v>-15000</v>
      </c>
      <c r="H18096" s="704" t="s">
        <v>12014</v>
      </c>
    </row>
    <row r="18097" spans="1:8" ht="15" customHeight="1" x14ac:dyDescent="0.2">
      <c r="A18097" s="733">
        <v>45293</v>
      </c>
      <c r="B18097" s="62" t="s">
        <v>3945</v>
      </c>
      <c r="C18097" s="62" t="s">
        <v>285</v>
      </c>
      <c r="D18097" s="182" t="s">
        <v>11361</v>
      </c>
      <c r="E18097" s="125">
        <v>500</v>
      </c>
      <c r="F18097" s="125"/>
      <c r="G18097" s="125">
        <f t="shared" si="288"/>
        <v>-500</v>
      </c>
      <c r="H18097" s="704" t="s">
        <v>12014</v>
      </c>
    </row>
    <row r="18098" spans="1:8" ht="15" customHeight="1" x14ac:dyDescent="0.2">
      <c r="A18098" s="733">
        <v>45293</v>
      </c>
      <c r="B18098" s="62" t="s">
        <v>3945</v>
      </c>
      <c r="C18098" s="62" t="s">
        <v>5740</v>
      </c>
      <c r="D18098" s="182" t="s">
        <v>369</v>
      </c>
      <c r="E18098" s="125">
        <v>2500</v>
      </c>
      <c r="F18098" s="125"/>
      <c r="G18098" s="125">
        <f t="shared" si="288"/>
        <v>-2500</v>
      </c>
      <c r="H18098" s="704" t="s">
        <v>12014</v>
      </c>
    </row>
    <row r="18099" spans="1:8" ht="15" x14ac:dyDescent="0.2">
      <c r="A18099" s="733">
        <v>45293</v>
      </c>
      <c r="B18099" s="62" t="s">
        <v>10220</v>
      </c>
      <c r="C18099" s="62" t="s">
        <v>5740</v>
      </c>
      <c r="D18099" s="182" t="s">
        <v>369</v>
      </c>
      <c r="E18099" s="125">
        <v>1800</v>
      </c>
      <c r="F18099" s="125"/>
      <c r="G18099" s="125">
        <f t="shared" si="288"/>
        <v>-1800</v>
      </c>
      <c r="H18099" s="704" t="s">
        <v>12014</v>
      </c>
    </row>
    <row r="18100" spans="1:8" ht="15" x14ac:dyDescent="0.2">
      <c r="A18100" s="733">
        <v>45293</v>
      </c>
      <c r="B18100" s="62" t="s">
        <v>103</v>
      </c>
      <c r="C18100" s="62" t="s">
        <v>103</v>
      </c>
      <c r="D18100" s="182" t="s">
        <v>12052</v>
      </c>
      <c r="E18100" s="125">
        <v>5000</v>
      </c>
      <c r="F18100" s="125"/>
      <c r="G18100" s="125">
        <f t="shared" si="288"/>
        <v>-5000</v>
      </c>
      <c r="H18100" s="704" t="s">
        <v>12014</v>
      </c>
    </row>
    <row r="18101" spans="1:8" ht="17.25" customHeight="1" x14ac:dyDescent="0.2">
      <c r="A18101" s="733">
        <v>45293</v>
      </c>
      <c r="B18101" s="62" t="s">
        <v>11586</v>
      </c>
      <c r="C18101" s="669" t="s">
        <v>10972</v>
      </c>
      <c r="D18101" s="905" t="s">
        <v>12054</v>
      </c>
      <c r="E18101" s="671">
        <v>38000</v>
      </c>
      <c r="F18101" s="125"/>
      <c r="G18101" s="125">
        <f t="shared" si="288"/>
        <v>-38000</v>
      </c>
      <c r="H18101" s="704" t="s">
        <v>12014</v>
      </c>
    </row>
    <row r="18102" spans="1:8" ht="17.25" customHeight="1" x14ac:dyDescent="0.2">
      <c r="A18102" s="733">
        <v>45293</v>
      </c>
      <c r="B18102" s="62" t="s">
        <v>11068</v>
      </c>
      <c r="C18102" s="669" t="s">
        <v>10972</v>
      </c>
      <c r="D18102" s="905" t="s">
        <v>12053</v>
      </c>
      <c r="E18102" s="671">
        <v>38000</v>
      </c>
      <c r="F18102" s="125"/>
      <c r="G18102" s="125">
        <f t="shared" si="288"/>
        <v>-38000</v>
      </c>
      <c r="H18102" s="704" t="s">
        <v>12014</v>
      </c>
    </row>
    <row r="18103" spans="1:8" ht="24" customHeight="1" x14ac:dyDescent="0.2">
      <c r="A18103" s="733">
        <v>45293</v>
      </c>
      <c r="B18103" s="62" t="s">
        <v>11531</v>
      </c>
      <c r="C18103" s="62" t="s">
        <v>10972</v>
      </c>
      <c r="D18103" s="182" t="s">
        <v>12055</v>
      </c>
      <c r="E18103" s="125">
        <v>100000</v>
      </c>
      <c r="F18103" s="125"/>
      <c r="G18103" s="125">
        <f t="shared" si="288"/>
        <v>-100000</v>
      </c>
      <c r="H18103" s="704" t="s">
        <v>12014</v>
      </c>
    </row>
    <row r="18104" spans="1:8" ht="15" customHeight="1" x14ac:dyDescent="0.2">
      <c r="A18104" s="733">
        <v>45294</v>
      </c>
      <c r="B18104" s="62" t="s">
        <v>37</v>
      </c>
      <c r="C18104" s="62" t="s">
        <v>793</v>
      </c>
      <c r="D18104" s="182" t="s">
        <v>12056</v>
      </c>
      <c r="E18104" s="125">
        <v>5000</v>
      </c>
      <c r="F18104" s="125"/>
      <c r="G18104" s="125">
        <f t="shared" si="288"/>
        <v>-5000</v>
      </c>
      <c r="H18104" s="704" t="s">
        <v>12014</v>
      </c>
    </row>
    <row r="18105" spans="1:8" ht="15" customHeight="1" x14ac:dyDescent="0.2">
      <c r="A18105" s="733">
        <v>45294</v>
      </c>
      <c r="B18105" s="62" t="s">
        <v>11697</v>
      </c>
      <c r="C18105" s="62" t="s">
        <v>10972</v>
      </c>
      <c r="D18105" s="182" t="s">
        <v>12057</v>
      </c>
      <c r="E18105" s="125">
        <v>3000</v>
      </c>
      <c r="F18105" s="125"/>
      <c r="G18105" s="125">
        <f t="shared" si="288"/>
        <v>-3000</v>
      </c>
      <c r="H18105" s="704" t="s">
        <v>12014</v>
      </c>
    </row>
    <row r="18106" spans="1:8" ht="15" customHeight="1" x14ac:dyDescent="0.2">
      <c r="A18106" s="733">
        <v>45294</v>
      </c>
      <c r="B18106" s="62" t="s">
        <v>11068</v>
      </c>
      <c r="C18106" s="62" t="s">
        <v>5386</v>
      </c>
      <c r="D18106" s="182" t="s">
        <v>12066</v>
      </c>
      <c r="E18106" s="125">
        <v>7000</v>
      </c>
      <c r="F18106" s="125"/>
      <c r="G18106" s="125">
        <f t="shared" si="288"/>
        <v>-7000</v>
      </c>
      <c r="H18106" s="704" t="s">
        <v>12014</v>
      </c>
    </row>
    <row r="18107" spans="1:8" ht="15" customHeight="1" x14ac:dyDescent="0.2">
      <c r="A18107" s="733">
        <v>45294</v>
      </c>
      <c r="B18107" s="62" t="s">
        <v>11697</v>
      </c>
      <c r="C18107" s="62" t="s">
        <v>11078</v>
      </c>
      <c r="D18107" s="182" t="s">
        <v>1156</v>
      </c>
      <c r="E18107" s="125">
        <v>40000</v>
      </c>
      <c r="F18107" s="125"/>
      <c r="G18107" s="125">
        <f t="shared" si="288"/>
        <v>-40000</v>
      </c>
      <c r="H18107" s="704" t="s">
        <v>12014</v>
      </c>
    </row>
    <row r="18108" spans="1:8" ht="15" customHeight="1" x14ac:dyDescent="0.2">
      <c r="A18108" s="733">
        <v>45294</v>
      </c>
      <c r="B18108" s="62" t="s">
        <v>10220</v>
      </c>
      <c r="C18108" s="62" t="s">
        <v>5740</v>
      </c>
      <c r="D18108" s="182" t="s">
        <v>369</v>
      </c>
      <c r="E18108" s="125">
        <v>700</v>
      </c>
      <c r="F18108" s="125"/>
      <c r="G18108" s="125">
        <f t="shared" si="288"/>
        <v>-700</v>
      </c>
      <c r="H18108" s="704" t="s">
        <v>12014</v>
      </c>
    </row>
    <row r="18109" spans="1:8" ht="15" customHeight="1" x14ac:dyDescent="0.2">
      <c r="A18109" s="733">
        <v>45294</v>
      </c>
      <c r="B18109" s="62" t="s">
        <v>103</v>
      </c>
      <c r="C18109" s="62" t="s">
        <v>103</v>
      </c>
      <c r="D18109" s="182" t="s">
        <v>8149</v>
      </c>
      <c r="E18109" s="125">
        <v>3000</v>
      </c>
      <c r="F18109" s="125"/>
      <c r="G18109" s="125">
        <f t="shared" si="288"/>
        <v>-3000</v>
      </c>
      <c r="H18109" s="704" t="s">
        <v>12014</v>
      </c>
    </row>
    <row r="18110" spans="1:8" ht="15" customHeight="1" x14ac:dyDescent="0.2">
      <c r="A18110" s="733">
        <v>45294</v>
      </c>
      <c r="B18110" s="62" t="s">
        <v>11068</v>
      </c>
      <c r="C18110" s="62" t="s">
        <v>10972</v>
      </c>
      <c r="D18110" s="182" t="s">
        <v>12067</v>
      </c>
      <c r="E18110" s="125">
        <v>7000</v>
      </c>
      <c r="F18110" s="125"/>
      <c r="G18110" s="125">
        <f t="shared" si="288"/>
        <v>-7000</v>
      </c>
      <c r="H18110" s="704" t="s">
        <v>12014</v>
      </c>
    </row>
    <row r="18111" spans="1:8" ht="15" customHeight="1" x14ac:dyDescent="0.2">
      <c r="A18111" s="733">
        <v>45294</v>
      </c>
      <c r="B18111" s="62" t="s">
        <v>10220</v>
      </c>
      <c r="C18111" s="62" t="s">
        <v>10972</v>
      </c>
      <c r="D18111" s="182" t="s">
        <v>12068</v>
      </c>
      <c r="E18111" s="125">
        <v>6000</v>
      </c>
      <c r="F18111" s="125"/>
      <c r="G18111" s="125">
        <f t="shared" ref="G18111:G18174" si="289">F18111-E18111</f>
        <v>-6000</v>
      </c>
      <c r="H18111" s="704" t="s">
        <v>12014</v>
      </c>
    </row>
    <row r="18112" spans="1:8" ht="15" customHeight="1" x14ac:dyDescent="0.2">
      <c r="A18112" s="733">
        <v>45294</v>
      </c>
      <c r="B18112" s="62" t="s">
        <v>103</v>
      </c>
      <c r="C18112" s="62" t="s">
        <v>103</v>
      </c>
      <c r="D18112" s="182" t="s">
        <v>8149</v>
      </c>
      <c r="E18112" s="125">
        <v>4000</v>
      </c>
      <c r="F18112" s="125"/>
      <c r="G18112" s="125">
        <f t="shared" si="289"/>
        <v>-4000</v>
      </c>
      <c r="H18112" s="704" t="s">
        <v>12014</v>
      </c>
    </row>
    <row r="18113" spans="1:8" ht="15" customHeight="1" x14ac:dyDescent="0.2">
      <c r="A18113" s="733">
        <v>45294</v>
      </c>
      <c r="B18113" s="62" t="s">
        <v>11072</v>
      </c>
      <c r="C18113" s="669" t="s">
        <v>5680</v>
      </c>
      <c r="D18113" s="905" t="s">
        <v>12069</v>
      </c>
      <c r="E18113" s="671">
        <v>60000</v>
      </c>
      <c r="F18113" s="125"/>
      <c r="G18113" s="125">
        <f t="shared" si="289"/>
        <v>-60000</v>
      </c>
      <c r="H18113" s="704" t="s">
        <v>12014</v>
      </c>
    </row>
    <row r="18114" spans="1:8" ht="15" customHeight="1" x14ac:dyDescent="0.2">
      <c r="A18114" s="733">
        <v>45294</v>
      </c>
      <c r="B18114" s="62" t="s">
        <v>10367</v>
      </c>
      <c r="C18114" s="669" t="s">
        <v>5680</v>
      </c>
      <c r="D18114" s="905" t="s">
        <v>12069</v>
      </c>
      <c r="E18114" s="671">
        <v>190000</v>
      </c>
      <c r="F18114" s="125"/>
      <c r="G18114" s="125">
        <f t="shared" si="289"/>
        <v>-190000</v>
      </c>
      <c r="H18114" s="704" t="s">
        <v>12014</v>
      </c>
    </row>
    <row r="18115" spans="1:8" ht="15" customHeight="1" x14ac:dyDescent="0.2">
      <c r="A18115" s="733">
        <v>45294</v>
      </c>
      <c r="B18115" s="62" t="s">
        <v>10889</v>
      </c>
      <c r="C18115" s="62" t="s">
        <v>10841</v>
      </c>
      <c r="D18115" s="182" t="s">
        <v>12003</v>
      </c>
      <c r="E18115" s="125">
        <v>500000</v>
      </c>
      <c r="F18115" s="125"/>
      <c r="G18115" s="125">
        <f t="shared" si="289"/>
        <v>-500000</v>
      </c>
      <c r="H18115" s="704" t="s">
        <v>12014</v>
      </c>
    </row>
    <row r="18116" spans="1:8" ht="15" customHeight="1" x14ac:dyDescent="0.2">
      <c r="A18116" s="733">
        <v>45294</v>
      </c>
      <c r="B18116" s="62" t="s">
        <v>11697</v>
      </c>
      <c r="C18116" s="62" t="s">
        <v>11078</v>
      </c>
      <c r="D18116" s="182" t="s">
        <v>12070</v>
      </c>
      <c r="E18116" s="125">
        <v>30000</v>
      </c>
      <c r="F18116" s="125"/>
      <c r="G18116" s="125">
        <f t="shared" si="289"/>
        <v>-30000</v>
      </c>
      <c r="H18116" s="704" t="s">
        <v>12014</v>
      </c>
    </row>
    <row r="18117" spans="1:8" ht="15" customHeight="1" x14ac:dyDescent="0.2">
      <c r="A18117" s="733">
        <v>45294</v>
      </c>
      <c r="B18117" s="62" t="s">
        <v>11697</v>
      </c>
      <c r="C18117" s="62" t="s">
        <v>12071</v>
      </c>
      <c r="D18117" s="182" t="s">
        <v>12070</v>
      </c>
      <c r="E18117" s="125">
        <v>50000</v>
      </c>
      <c r="F18117" s="125"/>
      <c r="G18117" s="125">
        <f t="shared" si="289"/>
        <v>-50000</v>
      </c>
      <c r="H18117" s="704" t="s">
        <v>12014</v>
      </c>
    </row>
    <row r="18118" spans="1:8" ht="15" customHeight="1" x14ac:dyDescent="0.2">
      <c r="A18118" s="733">
        <v>45295</v>
      </c>
      <c r="B18118" s="62" t="s">
        <v>11864</v>
      </c>
      <c r="C18118" s="62" t="s">
        <v>11994</v>
      </c>
      <c r="D18118" s="182" t="s">
        <v>11995</v>
      </c>
      <c r="E18118" s="125">
        <v>750000</v>
      </c>
      <c r="F18118" s="125"/>
      <c r="G18118" s="125">
        <f t="shared" si="289"/>
        <v>-750000</v>
      </c>
      <c r="H18118" s="704" t="s">
        <v>12014</v>
      </c>
    </row>
    <row r="18119" spans="1:8" ht="15" customHeight="1" x14ac:dyDescent="0.2">
      <c r="A18119" s="733">
        <v>45295</v>
      </c>
      <c r="B18119" s="62" t="s">
        <v>10220</v>
      </c>
      <c r="C18119" s="669" t="s">
        <v>8384</v>
      </c>
      <c r="D18119" s="905" t="s">
        <v>12102</v>
      </c>
      <c r="E18119" s="671">
        <v>250000</v>
      </c>
      <c r="F18119" s="125"/>
      <c r="G18119" s="125">
        <f t="shared" si="289"/>
        <v>-250000</v>
      </c>
      <c r="H18119" s="704" t="s">
        <v>12014</v>
      </c>
    </row>
    <row r="18120" spans="1:8" ht="15" customHeight="1" x14ac:dyDescent="0.2">
      <c r="A18120" s="733">
        <v>45295</v>
      </c>
      <c r="B18120" s="62" t="s">
        <v>11423</v>
      </c>
      <c r="C18120" s="669" t="s">
        <v>8384</v>
      </c>
      <c r="D18120" s="905" t="s">
        <v>12102</v>
      </c>
      <c r="E18120" s="671">
        <v>250000</v>
      </c>
      <c r="F18120" s="125"/>
      <c r="G18120" s="125">
        <f t="shared" si="289"/>
        <v>-250000</v>
      </c>
      <c r="H18120" s="704" t="s">
        <v>12014</v>
      </c>
    </row>
    <row r="18121" spans="1:8" ht="15" customHeight="1" x14ac:dyDescent="0.2">
      <c r="A18121" s="733">
        <v>45295</v>
      </c>
      <c r="B18121" s="62" t="s">
        <v>11586</v>
      </c>
      <c r="C18121" s="669" t="s">
        <v>8384</v>
      </c>
      <c r="D18121" s="905" t="s">
        <v>12102</v>
      </c>
      <c r="E18121" s="671">
        <v>500000</v>
      </c>
      <c r="F18121" s="125"/>
      <c r="G18121" s="125">
        <f t="shared" si="289"/>
        <v>-500000</v>
      </c>
      <c r="H18121" s="704" t="s">
        <v>12014</v>
      </c>
    </row>
    <row r="18122" spans="1:8" ht="15" customHeight="1" x14ac:dyDescent="0.2">
      <c r="A18122" s="733">
        <v>45295</v>
      </c>
      <c r="B18122" s="62" t="s">
        <v>3945</v>
      </c>
      <c r="C18122" s="62" t="s">
        <v>10972</v>
      </c>
      <c r="D18122" s="182" t="s">
        <v>12073</v>
      </c>
      <c r="E18122" s="125">
        <v>78000</v>
      </c>
      <c r="F18122" s="125"/>
      <c r="G18122" s="125">
        <f t="shared" si="289"/>
        <v>-78000</v>
      </c>
      <c r="H18122" s="704" t="s">
        <v>12014</v>
      </c>
    </row>
    <row r="18123" spans="1:8" ht="15" x14ac:dyDescent="0.2">
      <c r="A18123" s="733">
        <v>45295</v>
      </c>
      <c r="B18123" s="62" t="s">
        <v>3945</v>
      </c>
      <c r="C18123" s="62" t="s">
        <v>5740</v>
      </c>
      <c r="D18123" s="182" t="s">
        <v>12074</v>
      </c>
      <c r="E18123" s="125">
        <v>2500</v>
      </c>
      <c r="F18123" s="125"/>
      <c r="G18123" s="125">
        <f t="shared" si="289"/>
        <v>-2500</v>
      </c>
      <c r="H18123" s="704" t="s">
        <v>12014</v>
      </c>
    </row>
    <row r="18124" spans="1:8" ht="15" x14ac:dyDescent="0.2">
      <c r="A18124" s="733">
        <v>45295</v>
      </c>
      <c r="B18124" s="62" t="s">
        <v>3945</v>
      </c>
      <c r="C18124" s="62" t="s">
        <v>285</v>
      </c>
      <c r="D18124" s="182" t="s">
        <v>11361</v>
      </c>
      <c r="E18124" s="125">
        <v>500</v>
      </c>
      <c r="F18124" s="125"/>
      <c r="G18124" s="125">
        <f t="shared" si="289"/>
        <v>-500</v>
      </c>
      <c r="H18124" s="704" t="s">
        <v>12014</v>
      </c>
    </row>
    <row r="18125" spans="1:8" ht="24" x14ac:dyDescent="0.2">
      <c r="A18125" s="733">
        <v>45295</v>
      </c>
      <c r="B18125" s="62" t="s">
        <v>11864</v>
      </c>
      <c r="C18125" s="62" t="s">
        <v>10972</v>
      </c>
      <c r="D18125" s="182" t="s">
        <v>12075</v>
      </c>
      <c r="E18125" s="125">
        <v>85000</v>
      </c>
      <c r="F18125" s="125"/>
      <c r="G18125" s="125">
        <f t="shared" si="289"/>
        <v>-85000</v>
      </c>
      <c r="H18125" s="704" t="s">
        <v>12014</v>
      </c>
    </row>
    <row r="18126" spans="1:8" ht="15" customHeight="1" x14ac:dyDescent="0.2">
      <c r="A18126" s="733">
        <v>45295</v>
      </c>
      <c r="B18126" s="62" t="s">
        <v>11864</v>
      </c>
      <c r="C18126" s="62" t="s">
        <v>8064</v>
      </c>
      <c r="D18126" s="182" t="s">
        <v>12076</v>
      </c>
      <c r="E18126" s="125">
        <v>165988</v>
      </c>
      <c r="F18126" s="125"/>
      <c r="G18126" s="125">
        <f t="shared" si="289"/>
        <v>-165988</v>
      </c>
      <c r="H18126" s="704" t="s">
        <v>12014</v>
      </c>
    </row>
    <row r="18127" spans="1:8" ht="15" x14ac:dyDescent="0.2">
      <c r="A18127" s="733">
        <v>45295</v>
      </c>
      <c r="B18127" s="62" t="s">
        <v>10459</v>
      </c>
      <c r="C18127" s="62" t="s">
        <v>11999</v>
      </c>
      <c r="D18127" s="182" t="s">
        <v>12077</v>
      </c>
      <c r="E18127" s="125">
        <v>60000</v>
      </c>
      <c r="F18127" s="125"/>
      <c r="G18127" s="125">
        <f t="shared" si="289"/>
        <v>-60000</v>
      </c>
      <c r="H18127" s="704" t="s">
        <v>12014</v>
      </c>
    </row>
    <row r="18128" spans="1:8" ht="15" x14ac:dyDescent="0.2">
      <c r="A18128" s="733">
        <v>45295</v>
      </c>
      <c r="B18128" s="62" t="s">
        <v>37</v>
      </c>
      <c r="C18128" s="62" t="s">
        <v>391</v>
      </c>
      <c r="D18128" s="182" t="s">
        <v>12078</v>
      </c>
      <c r="E18128" s="125">
        <v>400</v>
      </c>
      <c r="F18128" s="125"/>
      <c r="G18128" s="125">
        <f t="shared" si="289"/>
        <v>-400</v>
      </c>
      <c r="H18128" s="704" t="s">
        <v>12014</v>
      </c>
    </row>
    <row r="18129" spans="1:8" ht="15" x14ac:dyDescent="0.2">
      <c r="A18129" s="733">
        <v>45295</v>
      </c>
      <c r="B18129" s="62" t="s">
        <v>37</v>
      </c>
      <c r="C18129" s="62" t="s">
        <v>391</v>
      </c>
      <c r="D18129" s="182" t="s">
        <v>6428</v>
      </c>
      <c r="E18129" s="125">
        <v>3000</v>
      </c>
      <c r="F18129" s="125"/>
      <c r="G18129" s="125">
        <f t="shared" si="289"/>
        <v>-3000</v>
      </c>
      <c r="H18129" s="704" t="s">
        <v>12014</v>
      </c>
    </row>
    <row r="18130" spans="1:8" ht="15" customHeight="1" x14ac:dyDescent="0.2">
      <c r="A18130" s="733">
        <v>45295</v>
      </c>
      <c r="B18130" s="62" t="s">
        <v>10889</v>
      </c>
      <c r="C18130" s="62" t="s">
        <v>10972</v>
      </c>
      <c r="D18130" s="182" t="s">
        <v>12079</v>
      </c>
      <c r="E18130" s="125">
        <v>2000</v>
      </c>
      <c r="F18130" s="125"/>
      <c r="G18130" s="125">
        <f t="shared" si="289"/>
        <v>-2000</v>
      </c>
      <c r="H18130" s="704" t="s">
        <v>12014</v>
      </c>
    </row>
    <row r="18131" spans="1:8" ht="15" customHeight="1" x14ac:dyDescent="0.2">
      <c r="A18131" s="733">
        <v>45295</v>
      </c>
      <c r="B18131" s="62" t="s">
        <v>103</v>
      </c>
      <c r="C18131" s="62" t="s">
        <v>1494</v>
      </c>
      <c r="D18131" s="182" t="s">
        <v>369</v>
      </c>
      <c r="E18131" s="125">
        <v>1980</v>
      </c>
      <c r="F18131" s="125"/>
      <c r="G18131" s="125">
        <f t="shared" si="289"/>
        <v>-1980</v>
      </c>
      <c r="H18131" s="704" t="s">
        <v>12014</v>
      </c>
    </row>
    <row r="18132" spans="1:8" ht="15" customHeight="1" x14ac:dyDescent="0.2">
      <c r="A18132" s="733">
        <v>45295</v>
      </c>
      <c r="B18132" s="62" t="s">
        <v>103</v>
      </c>
      <c r="C18132" s="62" t="s">
        <v>391</v>
      </c>
      <c r="D18132" s="182" t="s">
        <v>10967</v>
      </c>
      <c r="E18132" s="125">
        <v>1000</v>
      </c>
      <c r="F18132" s="125"/>
      <c r="G18132" s="125">
        <f t="shared" si="289"/>
        <v>-1000</v>
      </c>
      <c r="H18132" s="704" t="s">
        <v>12014</v>
      </c>
    </row>
    <row r="18133" spans="1:8" ht="15" customHeight="1" x14ac:dyDescent="0.2">
      <c r="A18133" s="733">
        <v>45295</v>
      </c>
      <c r="B18133" s="62" t="s">
        <v>11864</v>
      </c>
      <c r="C18133" s="62" t="s">
        <v>5740</v>
      </c>
      <c r="D18133" s="182" t="s">
        <v>10325</v>
      </c>
      <c r="E18133" s="125">
        <v>300</v>
      </c>
      <c r="F18133" s="125"/>
      <c r="G18133" s="125">
        <f t="shared" si="289"/>
        <v>-300</v>
      </c>
      <c r="H18133" s="704" t="s">
        <v>12014</v>
      </c>
    </row>
    <row r="18134" spans="1:8" ht="15" customHeight="1" x14ac:dyDescent="0.2">
      <c r="A18134" s="733">
        <v>45295</v>
      </c>
      <c r="B18134" s="62" t="s">
        <v>11697</v>
      </c>
      <c r="C18134" s="62" t="s">
        <v>5740</v>
      </c>
      <c r="D18134" s="182" t="s">
        <v>10325</v>
      </c>
      <c r="E18134" s="125">
        <v>700</v>
      </c>
      <c r="F18134" s="125"/>
      <c r="G18134" s="125">
        <f t="shared" si="289"/>
        <v>-700</v>
      </c>
      <c r="H18134" s="704" t="s">
        <v>12014</v>
      </c>
    </row>
    <row r="18135" spans="1:8" ht="15" customHeight="1" x14ac:dyDescent="0.2">
      <c r="A18135" s="733">
        <v>45295</v>
      </c>
      <c r="B18135" s="62" t="s">
        <v>11068</v>
      </c>
      <c r="C18135" s="62" t="s">
        <v>5740</v>
      </c>
      <c r="D18135" s="182" t="s">
        <v>369</v>
      </c>
      <c r="E18135" s="125">
        <v>700</v>
      </c>
      <c r="F18135" s="125"/>
      <c r="G18135" s="125">
        <f t="shared" si="289"/>
        <v>-700</v>
      </c>
      <c r="H18135" s="704" t="s">
        <v>12014</v>
      </c>
    </row>
    <row r="18136" spans="1:8" ht="14.25" customHeight="1" x14ac:dyDescent="0.2">
      <c r="A18136" s="733">
        <v>45295</v>
      </c>
      <c r="B18136" s="62" t="s">
        <v>11423</v>
      </c>
      <c r="C18136" s="62" t="s">
        <v>10972</v>
      </c>
      <c r="D18136" s="182" t="s">
        <v>12081</v>
      </c>
      <c r="E18136" s="125">
        <v>15000</v>
      </c>
      <c r="F18136" s="125"/>
      <c r="G18136" s="125">
        <f t="shared" si="289"/>
        <v>-15000</v>
      </c>
      <c r="H18136" s="704" t="s">
        <v>12014</v>
      </c>
    </row>
    <row r="18137" spans="1:8" ht="15" x14ac:dyDescent="0.2">
      <c r="A18137" s="733">
        <v>45296</v>
      </c>
      <c r="B18137" s="62" t="s">
        <v>3945</v>
      </c>
      <c r="C18137" s="62" t="s">
        <v>12083</v>
      </c>
      <c r="D18137" s="182" t="s">
        <v>12084</v>
      </c>
      <c r="E18137" s="125">
        <v>75000</v>
      </c>
      <c r="F18137" s="125"/>
      <c r="G18137" s="125">
        <f t="shared" si="289"/>
        <v>-75000</v>
      </c>
      <c r="H18137" s="704" t="s">
        <v>12014</v>
      </c>
    </row>
    <row r="18138" spans="1:8" ht="15" x14ac:dyDescent="0.2">
      <c r="A18138" s="733">
        <v>45296</v>
      </c>
      <c r="B18138" s="62" t="s">
        <v>103</v>
      </c>
      <c r="C18138" s="62" t="s">
        <v>103</v>
      </c>
      <c r="D18138" s="182" t="s">
        <v>8149</v>
      </c>
      <c r="E18138" s="125">
        <v>4000</v>
      </c>
      <c r="F18138" s="125"/>
      <c r="G18138" s="125">
        <f t="shared" si="289"/>
        <v>-4000</v>
      </c>
      <c r="H18138" s="704" t="s">
        <v>12014</v>
      </c>
    </row>
    <row r="18139" spans="1:8" ht="15" x14ac:dyDescent="0.2">
      <c r="A18139" s="733">
        <v>45296</v>
      </c>
      <c r="B18139" s="62" t="s">
        <v>103</v>
      </c>
      <c r="C18139" s="62" t="s">
        <v>103</v>
      </c>
      <c r="D18139" s="182" t="s">
        <v>12085</v>
      </c>
      <c r="E18139" s="125">
        <v>1800</v>
      </c>
      <c r="F18139" s="125"/>
      <c r="G18139" s="125">
        <f t="shared" si="289"/>
        <v>-1800</v>
      </c>
      <c r="H18139" s="704" t="s">
        <v>12014</v>
      </c>
    </row>
    <row r="18140" spans="1:8" ht="15" x14ac:dyDescent="0.2">
      <c r="A18140" s="733">
        <v>45296</v>
      </c>
      <c r="B18140" s="62" t="s">
        <v>11864</v>
      </c>
      <c r="C18140" s="62" t="s">
        <v>8362</v>
      </c>
      <c r="D18140" s="182" t="s">
        <v>369</v>
      </c>
      <c r="E18140" s="125">
        <v>2700</v>
      </c>
      <c r="F18140" s="125"/>
      <c r="G18140" s="125">
        <f t="shared" si="289"/>
        <v>-2700</v>
      </c>
      <c r="H18140" s="704" t="s">
        <v>12014</v>
      </c>
    </row>
    <row r="18141" spans="1:8" ht="15" x14ac:dyDescent="0.2">
      <c r="A18141" s="733">
        <v>45296</v>
      </c>
      <c r="B18141" s="62" t="s">
        <v>11864</v>
      </c>
      <c r="C18141" s="62" t="s">
        <v>1062</v>
      </c>
      <c r="D18141" s="182" t="s">
        <v>12090</v>
      </c>
      <c r="E18141" s="125">
        <v>13000</v>
      </c>
      <c r="F18141" s="125"/>
      <c r="G18141" s="125">
        <f t="shared" si="289"/>
        <v>-13000</v>
      </c>
      <c r="H18141" s="704" t="s">
        <v>12014</v>
      </c>
    </row>
    <row r="18142" spans="1:8" ht="15" x14ac:dyDescent="0.2">
      <c r="A18142" s="733">
        <v>45297</v>
      </c>
      <c r="B18142" s="40" t="s">
        <v>6503</v>
      </c>
      <c r="C18142" s="62" t="s">
        <v>11983</v>
      </c>
      <c r="D18142" s="182" t="s">
        <v>12003</v>
      </c>
      <c r="E18142" s="125">
        <v>50000</v>
      </c>
      <c r="F18142" s="125"/>
      <c r="G18142" s="125">
        <f t="shared" si="289"/>
        <v>-50000</v>
      </c>
      <c r="H18142" s="704" t="s">
        <v>12014</v>
      </c>
    </row>
    <row r="18143" spans="1:8" ht="24" x14ac:dyDescent="0.2">
      <c r="A18143" s="733">
        <v>45297</v>
      </c>
      <c r="B18143" s="62" t="s">
        <v>10459</v>
      </c>
      <c r="C18143" s="62" t="s">
        <v>11602</v>
      </c>
      <c r="D18143" s="182" t="s">
        <v>12091</v>
      </c>
      <c r="E18143" s="125">
        <v>200000</v>
      </c>
      <c r="F18143" s="125"/>
      <c r="G18143" s="125">
        <f t="shared" si="289"/>
        <v>-200000</v>
      </c>
      <c r="H18143" s="704" t="s">
        <v>12014</v>
      </c>
    </row>
    <row r="18144" spans="1:8" ht="15" x14ac:dyDescent="0.2">
      <c r="A18144" s="733">
        <v>45296</v>
      </c>
      <c r="B18144" s="62" t="s">
        <v>11423</v>
      </c>
      <c r="C18144" s="62" t="s">
        <v>10972</v>
      </c>
      <c r="D18144" s="182" t="s">
        <v>12092</v>
      </c>
      <c r="E18144" s="125">
        <v>14000</v>
      </c>
      <c r="F18144" s="125"/>
      <c r="G18144" s="125">
        <f t="shared" si="289"/>
        <v>-14000</v>
      </c>
      <c r="H18144" s="704" t="s">
        <v>12014</v>
      </c>
    </row>
    <row r="18145" spans="1:8" ht="48" x14ac:dyDescent="0.2">
      <c r="A18145" s="733">
        <v>45296</v>
      </c>
      <c r="B18145" s="62" t="s">
        <v>11423</v>
      </c>
      <c r="C18145" s="62" t="s">
        <v>12094</v>
      </c>
      <c r="D18145" s="182" t="s">
        <v>12095</v>
      </c>
      <c r="E18145" s="125">
        <v>3600000</v>
      </c>
      <c r="F18145" s="125"/>
      <c r="G18145" s="125">
        <f t="shared" si="289"/>
        <v>-3600000</v>
      </c>
      <c r="H18145" s="704" t="s">
        <v>12014</v>
      </c>
    </row>
    <row r="18146" spans="1:8" ht="15" x14ac:dyDescent="0.2">
      <c r="A18146" s="733">
        <v>45297</v>
      </c>
      <c r="B18146" s="62" t="s">
        <v>10889</v>
      </c>
      <c r="C18146" s="62" t="s">
        <v>2189</v>
      </c>
      <c r="D18146" s="182" t="s">
        <v>12093</v>
      </c>
      <c r="E18146" s="125">
        <v>15000</v>
      </c>
      <c r="F18146" s="125"/>
      <c r="G18146" s="125">
        <f t="shared" si="289"/>
        <v>-15000</v>
      </c>
      <c r="H18146" s="704" t="s">
        <v>12014</v>
      </c>
    </row>
    <row r="18147" spans="1:8" ht="15" x14ac:dyDescent="0.2">
      <c r="A18147" s="733">
        <v>45297</v>
      </c>
      <c r="B18147" s="62" t="s">
        <v>11864</v>
      </c>
      <c r="C18147" s="62" t="s">
        <v>5740</v>
      </c>
      <c r="D18147" s="182" t="s">
        <v>369</v>
      </c>
      <c r="E18147" s="125">
        <v>1700</v>
      </c>
      <c r="F18147" s="125"/>
      <c r="G18147" s="125">
        <f t="shared" si="289"/>
        <v>-1700</v>
      </c>
      <c r="H18147" s="704" t="s">
        <v>12014</v>
      </c>
    </row>
    <row r="18148" spans="1:8" ht="15" x14ac:dyDescent="0.2">
      <c r="A18148" s="733">
        <v>45297</v>
      </c>
      <c r="B18148" s="62" t="s">
        <v>10889</v>
      </c>
      <c r="C18148" s="62" t="s">
        <v>5740</v>
      </c>
      <c r="D18148" s="182" t="s">
        <v>10325</v>
      </c>
      <c r="E18148" s="125">
        <v>400</v>
      </c>
      <c r="F18148" s="125"/>
      <c r="G18148" s="125">
        <f t="shared" si="289"/>
        <v>-400</v>
      </c>
      <c r="H18148" s="704" t="s">
        <v>12014</v>
      </c>
    </row>
    <row r="18149" spans="1:8" ht="15" x14ac:dyDescent="0.2">
      <c r="A18149" s="733">
        <v>45297</v>
      </c>
      <c r="B18149" s="62" t="s">
        <v>12586</v>
      </c>
      <c r="C18149" s="62" t="s">
        <v>10972</v>
      </c>
      <c r="D18149" s="182" t="s">
        <v>12097</v>
      </c>
      <c r="E18149" s="125">
        <v>10300</v>
      </c>
      <c r="F18149" s="125"/>
      <c r="G18149" s="125">
        <f t="shared" si="289"/>
        <v>-10300</v>
      </c>
      <c r="H18149" s="704" t="s">
        <v>12014</v>
      </c>
    </row>
    <row r="18150" spans="1:8" ht="15" x14ac:dyDescent="0.2">
      <c r="A18150" s="733">
        <v>45297</v>
      </c>
      <c r="B18150" s="62" t="s">
        <v>11604</v>
      </c>
      <c r="C18150" s="62" t="s">
        <v>391</v>
      </c>
      <c r="D18150" s="182" t="s">
        <v>12098</v>
      </c>
      <c r="E18150" s="125">
        <v>150</v>
      </c>
      <c r="F18150" s="125"/>
      <c r="G18150" s="125">
        <f t="shared" si="289"/>
        <v>-150</v>
      </c>
      <c r="H18150" s="704" t="s">
        <v>12014</v>
      </c>
    </row>
    <row r="18151" spans="1:8" ht="15" x14ac:dyDescent="0.2">
      <c r="A18151" s="733">
        <v>45297</v>
      </c>
      <c r="B18151" s="62" t="s">
        <v>10889</v>
      </c>
      <c r="C18151" s="62" t="s">
        <v>10972</v>
      </c>
      <c r="D18151" s="182" t="s">
        <v>12099</v>
      </c>
      <c r="E18151" s="125">
        <v>2000</v>
      </c>
      <c r="F18151" s="125"/>
      <c r="G18151" s="125">
        <f t="shared" si="289"/>
        <v>-2000</v>
      </c>
      <c r="H18151" s="704" t="s">
        <v>12014</v>
      </c>
    </row>
    <row r="18152" spans="1:8" ht="15" x14ac:dyDescent="0.2">
      <c r="A18152" s="733">
        <v>45297</v>
      </c>
      <c r="B18152" s="62" t="s">
        <v>11864</v>
      </c>
      <c r="C18152" s="62" t="s">
        <v>5740</v>
      </c>
      <c r="D18152" s="182" t="s">
        <v>12100</v>
      </c>
      <c r="E18152" s="125">
        <v>500</v>
      </c>
      <c r="F18152" s="125"/>
      <c r="G18152" s="125">
        <f t="shared" si="289"/>
        <v>-500</v>
      </c>
      <c r="H18152" s="704" t="s">
        <v>12014</v>
      </c>
    </row>
    <row r="18153" spans="1:8" ht="15" x14ac:dyDescent="0.2">
      <c r="A18153" s="733">
        <v>45299</v>
      </c>
      <c r="B18153" s="62" t="s">
        <v>12586</v>
      </c>
      <c r="C18153" s="62" t="s">
        <v>10972</v>
      </c>
      <c r="D18153" s="182" t="s">
        <v>12116</v>
      </c>
      <c r="E18153" s="125">
        <v>1500</v>
      </c>
      <c r="F18153" s="125"/>
      <c r="G18153" s="125">
        <f t="shared" si="289"/>
        <v>-1500</v>
      </c>
      <c r="H18153" s="704" t="s">
        <v>12014</v>
      </c>
    </row>
    <row r="18154" spans="1:8" ht="15" x14ac:dyDescent="0.2">
      <c r="A18154" s="733">
        <v>45299</v>
      </c>
      <c r="B18154" s="62" t="s">
        <v>11068</v>
      </c>
      <c r="C18154" s="62" t="s">
        <v>5740</v>
      </c>
      <c r="D18154" s="182" t="s">
        <v>12117</v>
      </c>
      <c r="E18154" s="125">
        <v>5000</v>
      </c>
      <c r="F18154" s="125"/>
      <c r="G18154" s="125">
        <f t="shared" si="289"/>
        <v>-5000</v>
      </c>
      <c r="H18154" s="704" t="s">
        <v>12014</v>
      </c>
    </row>
    <row r="18155" spans="1:8" ht="15" x14ac:dyDescent="0.2">
      <c r="A18155" s="733">
        <v>45299</v>
      </c>
      <c r="B18155" s="62" t="s">
        <v>11068</v>
      </c>
      <c r="C18155" s="62" t="s">
        <v>285</v>
      </c>
      <c r="D18155" s="182" t="s">
        <v>12123</v>
      </c>
      <c r="E18155" s="125">
        <v>7000</v>
      </c>
      <c r="F18155" s="125"/>
      <c r="G18155" s="125">
        <f t="shared" si="289"/>
        <v>-7000</v>
      </c>
      <c r="H18155" s="704" t="s">
        <v>12014</v>
      </c>
    </row>
    <row r="18156" spans="1:8" ht="15" x14ac:dyDescent="0.2">
      <c r="A18156" s="733">
        <v>45299</v>
      </c>
      <c r="B18156" s="62" t="s">
        <v>11068</v>
      </c>
      <c r="C18156" s="62" t="s">
        <v>10972</v>
      </c>
      <c r="D18156" s="182" t="s">
        <v>9905</v>
      </c>
      <c r="E18156" s="125">
        <v>29500</v>
      </c>
      <c r="F18156" s="125"/>
      <c r="G18156" s="125">
        <f t="shared" si="289"/>
        <v>-29500</v>
      </c>
      <c r="H18156" s="704" t="s">
        <v>12014</v>
      </c>
    </row>
    <row r="18157" spans="1:8" ht="15" x14ac:dyDescent="0.2">
      <c r="A18157" s="733">
        <v>45299</v>
      </c>
      <c r="B18157" s="62" t="s">
        <v>11068</v>
      </c>
      <c r="C18157" s="62" t="s">
        <v>391</v>
      </c>
      <c r="D18157" s="182" t="s">
        <v>12124</v>
      </c>
      <c r="E18157" s="125">
        <v>10000</v>
      </c>
      <c r="F18157" s="125"/>
      <c r="G18157" s="125">
        <f t="shared" si="289"/>
        <v>-10000</v>
      </c>
      <c r="H18157" s="704" t="s">
        <v>12014</v>
      </c>
    </row>
    <row r="18158" spans="1:8" ht="15" x14ac:dyDescent="0.2">
      <c r="A18158" s="733">
        <v>45299</v>
      </c>
      <c r="B18158" s="62" t="s">
        <v>11068</v>
      </c>
      <c r="C18158" s="62" t="s">
        <v>12203</v>
      </c>
      <c r="D18158" s="182" t="s">
        <v>12201</v>
      </c>
      <c r="E18158" s="125">
        <v>10000</v>
      </c>
      <c r="F18158" s="125"/>
      <c r="G18158" s="125">
        <f t="shared" si="289"/>
        <v>-10000</v>
      </c>
      <c r="H18158" s="704" t="s">
        <v>12014</v>
      </c>
    </row>
    <row r="18159" spans="1:8" ht="15" x14ac:dyDescent="0.2">
      <c r="A18159" s="733">
        <v>45299</v>
      </c>
      <c r="B18159" s="62" t="s">
        <v>103</v>
      </c>
      <c r="C18159" s="62" t="s">
        <v>391</v>
      </c>
      <c r="D18159" s="182" t="s">
        <v>12202</v>
      </c>
      <c r="E18159" s="125">
        <v>5000</v>
      </c>
      <c r="F18159" s="125"/>
      <c r="G18159" s="125">
        <f t="shared" si="289"/>
        <v>-5000</v>
      </c>
      <c r="H18159" s="704" t="s">
        <v>12014</v>
      </c>
    </row>
    <row r="18160" spans="1:8" ht="15" x14ac:dyDescent="0.2">
      <c r="A18160" s="733">
        <v>45300</v>
      </c>
      <c r="B18160" s="62" t="s">
        <v>11068</v>
      </c>
      <c r="C18160" s="62" t="s">
        <v>7942</v>
      </c>
      <c r="D18160" s="182" t="s">
        <v>12125</v>
      </c>
      <c r="E18160" s="125">
        <v>40000</v>
      </c>
      <c r="F18160" s="125"/>
      <c r="G18160" s="125">
        <f t="shared" si="289"/>
        <v>-40000</v>
      </c>
      <c r="H18160" s="704" t="s">
        <v>12014</v>
      </c>
    </row>
    <row r="18161" spans="1:8" ht="15" x14ac:dyDescent="0.2">
      <c r="A18161" s="733">
        <v>45300</v>
      </c>
      <c r="B18161" s="62" t="s">
        <v>10284</v>
      </c>
      <c r="C18161" s="565" t="s">
        <v>8384</v>
      </c>
      <c r="D18161" s="873" t="s">
        <v>12276</v>
      </c>
      <c r="E18161" s="566">
        <v>25780</v>
      </c>
      <c r="F18161" s="125"/>
      <c r="G18161" s="125">
        <f t="shared" si="289"/>
        <v>-25780</v>
      </c>
      <c r="H18161" s="704" t="s">
        <v>12014</v>
      </c>
    </row>
    <row r="18162" spans="1:8" ht="15" x14ac:dyDescent="0.2">
      <c r="A18162" s="733">
        <v>45300</v>
      </c>
      <c r="B18162" s="62" t="s">
        <v>10220</v>
      </c>
      <c r="C18162" s="565" t="s">
        <v>8384</v>
      </c>
      <c r="D18162" s="873" t="s">
        <v>12276</v>
      </c>
      <c r="E18162" s="566">
        <v>10470</v>
      </c>
      <c r="F18162" s="125"/>
      <c r="G18162" s="125">
        <f t="shared" si="289"/>
        <v>-10470</v>
      </c>
      <c r="H18162" s="704" t="s">
        <v>12014</v>
      </c>
    </row>
    <row r="18163" spans="1:8" ht="15" x14ac:dyDescent="0.2">
      <c r="A18163" s="733">
        <v>45300</v>
      </c>
      <c r="B18163" s="62" t="s">
        <v>10564</v>
      </c>
      <c r="C18163" s="565" t="s">
        <v>8384</v>
      </c>
      <c r="D18163" s="873" t="s">
        <v>12276</v>
      </c>
      <c r="E18163" s="566">
        <v>1347</v>
      </c>
      <c r="F18163" s="125"/>
      <c r="G18163" s="125">
        <f t="shared" si="289"/>
        <v>-1347</v>
      </c>
      <c r="H18163" s="704" t="s">
        <v>12014</v>
      </c>
    </row>
    <row r="18164" spans="1:8" ht="15" x14ac:dyDescent="0.2">
      <c r="A18164" s="733">
        <v>45300</v>
      </c>
      <c r="B18164" s="62" t="s">
        <v>10890</v>
      </c>
      <c r="C18164" s="565" t="s">
        <v>8384</v>
      </c>
      <c r="D18164" s="873" t="s">
        <v>12276</v>
      </c>
      <c r="E18164" s="566">
        <v>187415</v>
      </c>
      <c r="F18164" s="125"/>
      <c r="G18164" s="125">
        <f t="shared" si="289"/>
        <v>-187415</v>
      </c>
      <c r="H18164" s="704" t="s">
        <v>12014</v>
      </c>
    </row>
    <row r="18165" spans="1:8" ht="15" x14ac:dyDescent="0.2">
      <c r="A18165" s="733">
        <v>45300</v>
      </c>
      <c r="B18165" s="62" t="s">
        <v>10986</v>
      </c>
      <c r="C18165" s="565" t="s">
        <v>8384</v>
      </c>
      <c r="D18165" s="873" t="s">
        <v>12276</v>
      </c>
      <c r="E18165" s="566">
        <v>4390</v>
      </c>
      <c r="F18165" s="125"/>
      <c r="G18165" s="125">
        <f t="shared" si="289"/>
        <v>-4390</v>
      </c>
      <c r="H18165" s="704" t="s">
        <v>12014</v>
      </c>
    </row>
    <row r="18166" spans="1:8" ht="15" x14ac:dyDescent="0.2">
      <c r="A18166" s="733">
        <v>45300</v>
      </c>
      <c r="B18166" s="62" t="s">
        <v>11054</v>
      </c>
      <c r="C18166" s="565" t="s">
        <v>8384</v>
      </c>
      <c r="D18166" s="873" t="s">
        <v>12276</v>
      </c>
      <c r="E18166" s="566">
        <v>75122</v>
      </c>
      <c r="F18166" s="125"/>
      <c r="G18166" s="125">
        <f t="shared" si="289"/>
        <v>-75122</v>
      </c>
      <c r="H18166" s="704" t="s">
        <v>12014</v>
      </c>
    </row>
    <row r="18167" spans="1:8" ht="15" x14ac:dyDescent="0.2">
      <c r="A18167" s="733">
        <v>45300</v>
      </c>
      <c r="B18167" s="62" t="s">
        <v>11423</v>
      </c>
      <c r="C18167" s="565" t="s">
        <v>8384</v>
      </c>
      <c r="D18167" s="873" t="s">
        <v>12276</v>
      </c>
      <c r="E18167" s="566">
        <v>130168</v>
      </c>
      <c r="F18167" s="125"/>
      <c r="G18167" s="125">
        <f t="shared" si="289"/>
        <v>-130168</v>
      </c>
      <c r="H18167" s="704" t="s">
        <v>12014</v>
      </c>
    </row>
    <row r="18168" spans="1:8" ht="15" x14ac:dyDescent="0.2">
      <c r="A18168" s="733">
        <v>45300</v>
      </c>
      <c r="B18168" s="62" t="s">
        <v>11249</v>
      </c>
      <c r="C18168" s="565" t="s">
        <v>8384</v>
      </c>
      <c r="D18168" s="873" t="s">
        <v>12276</v>
      </c>
      <c r="E18168" s="566">
        <v>13416</v>
      </c>
      <c r="F18168" s="125"/>
      <c r="G18168" s="125">
        <f t="shared" si="289"/>
        <v>-13416</v>
      </c>
      <c r="H18168" s="704" t="s">
        <v>12014</v>
      </c>
    </row>
    <row r="18169" spans="1:8" ht="15" x14ac:dyDescent="0.2">
      <c r="A18169" s="733">
        <v>45300</v>
      </c>
      <c r="B18169" s="62" t="s">
        <v>11685</v>
      </c>
      <c r="C18169" s="565" t="s">
        <v>8384</v>
      </c>
      <c r="D18169" s="873" t="s">
        <v>12276</v>
      </c>
      <c r="E18169" s="566">
        <v>56173</v>
      </c>
      <c r="F18169" s="125"/>
      <c r="G18169" s="125">
        <f t="shared" si="289"/>
        <v>-56173</v>
      </c>
      <c r="H18169" s="704" t="s">
        <v>12014</v>
      </c>
    </row>
    <row r="18170" spans="1:8" ht="15" x14ac:dyDescent="0.2">
      <c r="A18170" s="733">
        <v>45300</v>
      </c>
      <c r="B18170" s="62" t="s">
        <v>11488</v>
      </c>
      <c r="C18170" s="565" t="s">
        <v>8384</v>
      </c>
      <c r="D18170" s="873" t="s">
        <v>12276</v>
      </c>
      <c r="E18170" s="566">
        <v>73043</v>
      </c>
      <c r="F18170" s="125"/>
      <c r="G18170" s="125">
        <f t="shared" si="289"/>
        <v>-73043</v>
      </c>
      <c r="H18170" s="704" t="s">
        <v>12014</v>
      </c>
    </row>
    <row r="18171" spans="1:8" ht="15" x14ac:dyDescent="0.2">
      <c r="A18171" s="733">
        <v>45300</v>
      </c>
      <c r="B18171" s="62" t="s">
        <v>11586</v>
      </c>
      <c r="C18171" s="565" t="s">
        <v>8384</v>
      </c>
      <c r="D18171" s="873" t="s">
        <v>12276</v>
      </c>
      <c r="E18171" s="566">
        <v>322676</v>
      </c>
      <c r="F18171" s="125"/>
      <c r="G18171" s="125">
        <f t="shared" si="289"/>
        <v>-322676</v>
      </c>
      <c r="H18171" s="704" t="s">
        <v>12014</v>
      </c>
    </row>
    <row r="18172" spans="1:8" ht="15" x14ac:dyDescent="0.2">
      <c r="A18172" s="733">
        <v>45300</v>
      </c>
      <c r="B18172" s="62" t="s">
        <v>11864</v>
      </c>
      <c r="C18172" s="62" t="s">
        <v>11269</v>
      </c>
      <c r="D18172" s="182" t="s">
        <v>12003</v>
      </c>
      <c r="E18172" s="125">
        <v>275000</v>
      </c>
      <c r="F18172" s="125"/>
      <c r="G18172" s="125">
        <f t="shared" si="289"/>
        <v>-275000</v>
      </c>
      <c r="H18172" s="704" t="s">
        <v>12014</v>
      </c>
    </row>
    <row r="18173" spans="1:8" ht="15" x14ac:dyDescent="0.2">
      <c r="A18173" s="733">
        <v>45300</v>
      </c>
      <c r="B18173" s="62" t="s">
        <v>11068</v>
      </c>
      <c r="C18173" s="62" t="s">
        <v>5740</v>
      </c>
      <c r="D18173" s="182" t="s">
        <v>369</v>
      </c>
      <c r="E18173" s="125">
        <v>240</v>
      </c>
      <c r="F18173" s="125"/>
      <c r="G18173" s="125">
        <f t="shared" si="289"/>
        <v>-240</v>
      </c>
      <c r="H18173" s="704" t="s">
        <v>12014</v>
      </c>
    </row>
    <row r="18174" spans="1:8" ht="15" x14ac:dyDescent="0.2">
      <c r="A18174" s="733">
        <v>45300</v>
      </c>
      <c r="B18174" s="62" t="s">
        <v>11068</v>
      </c>
      <c r="C18174" s="62" t="s">
        <v>11942</v>
      </c>
      <c r="D18174" s="182" t="s">
        <v>12118</v>
      </c>
      <c r="E18174" s="125">
        <v>20000</v>
      </c>
      <c r="F18174" s="125"/>
      <c r="G18174" s="125">
        <f t="shared" si="289"/>
        <v>-20000</v>
      </c>
      <c r="H18174" s="704" t="s">
        <v>12014</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12014</v>
      </c>
    </row>
    <row r="18176" spans="1:8" ht="15" x14ac:dyDescent="0.2">
      <c r="A18176" s="733">
        <v>45300</v>
      </c>
      <c r="B18176" s="62" t="s">
        <v>3945</v>
      </c>
      <c r="C18176" s="62" t="s">
        <v>5409</v>
      </c>
      <c r="D18176" s="182" t="s">
        <v>12119</v>
      </c>
      <c r="E18176" s="125">
        <v>20000</v>
      </c>
      <c r="F18176" s="125"/>
      <c r="G18176" s="125">
        <f t="shared" si="290"/>
        <v>-20000</v>
      </c>
      <c r="H18176" s="704" t="s">
        <v>12014</v>
      </c>
    </row>
    <row r="18177" spans="1:8" ht="15" x14ac:dyDescent="0.2">
      <c r="A18177" s="733">
        <v>45300</v>
      </c>
      <c r="B18177" s="62" t="s">
        <v>11707</v>
      </c>
      <c r="C18177" s="62" t="s">
        <v>12120</v>
      </c>
      <c r="D18177" s="182" t="s">
        <v>12121</v>
      </c>
      <c r="E18177" s="125">
        <v>15100</v>
      </c>
      <c r="F18177" s="125"/>
      <c r="G18177" s="125">
        <f t="shared" si="290"/>
        <v>-15100</v>
      </c>
      <c r="H18177" s="704" t="s">
        <v>12014</v>
      </c>
    </row>
    <row r="18178" spans="1:8" ht="15" x14ac:dyDescent="0.2">
      <c r="A18178" s="733">
        <v>45300</v>
      </c>
      <c r="B18178" s="62" t="s">
        <v>11072</v>
      </c>
      <c r="C18178" s="62" t="s">
        <v>391</v>
      </c>
      <c r="D18178" s="182" t="s">
        <v>12127</v>
      </c>
      <c r="E18178" s="125">
        <v>600</v>
      </c>
      <c r="F18178" s="125"/>
      <c r="G18178" s="125">
        <f t="shared" si="290"/>
        <v>-600</v>
      </c>
      <c r="H18178" s="704" t="s">
        <v>12014</v>
      </c>
    </row>
    <row r="18179" spans="1:8" ht="15" x14ac:dyDescent="0.2">
      <c r="A18179" s="733">
        <v>45300</v>
      </c>
      <c r="B18179" s="62" t="s">
        <v>11864</v>
      </c>
      <c r="C18179" s="62" t="s">
        <v>5409</v>
      </c>
      <c r="D18179" s="182" t="s">
        <v>2654</v>
      </c>
      <c r="E18179" s="125">
        <v>5000</v>
      </c>
      <c r="F18179" s="125"/>
      <c r="G18179" s="125">
        <f t="shared" si="290"/>
        <v>-5000</v>
      </c>
      <c r="H18179" s="704" t="s">
        <v>12014</v>
      </c>
    </row>
    <row r="18180" spans="1:8" ht="15" x14ac:dyDescent="0.2">
      <c r="A18180" s="733">
        <v>45301</v>
      </c>
      <c r="B18180" s="62" t="s">
        <v>11864</v>
      </c>
      <c r="C18180" s="62" t="s">
        <v>5386</v>
      </c>
      <c r="D18180" s="182" t="s">
        <v>10752</v>
      </c>
      <c r="E18180" s="125">
        <v>7000</v>
      </c>
      <c r="F18180" s="125"/>
      <c r="G18180" s="125">
        <f t="shared" si="290"/>
        <v>-7000</v>
      </c>
      <c r="H18180" s="704" t="s">
        <v>12014</v>
      </c>
    </row>
    <row r="18181" spans="1:8" ht="15" x14ac:dyDescent="0.2">
      <c r="A18181" s="733">
        <v>45302</v>
      </c>
      <c r="B18181" s="62" t="s">
        <v>12172</v>
      </c>
      <c r="C18181" s="62" t="s">
        <v>11405</v>
      </c>
      <c r="D18181" s="182" t="s">
        <v>12128</v>
      </c>
      <c r="E18181" s="125">
        <v>94000</v>
      </c>
      <c r="F18181" s="125"/>
      <c r="G18181" s="125">
        <f t="shared" si="290"/>
        <v>-94000</v>
      </c>
      <c r="H18181" s="704" t="s">
        <v>12014</v>
      </c>
    </row>
    <row r="18182" spans="1:8" ht="15" x14ac:dyDescent="0.2">
      <c r="A18182" s="733">
        <v>45302</v>
      </c>
      <c r="B18182" s="62" t="s">
        <v>11864</v>
      </c>
      <c r="C18182" s="62" t="s">
        <v>10972</v>
      </c>
      <c r="D18182" s="182" t="s">
        <v>12129</v>
      </c>
      <c r="E18182" s="125">
        <v>85000</v>
      </c>
      <c r="F18182" s="125"/>
      <c r="G18182" s="125">
        <f t="shared" si="290"/>
        <v>-85000</v>
      </c>
      <c r="H18182" s="704" t="s">
        <v>12014</v>
      </c>
    </row>
    <row r="18183" spans="1:8" ht="15" x14ac:dyDescent="0.2">
      <c r="A18183" s="733">
        <v>45302</v>
      </c>
      <c r="B18183" s="62" t="s">
        <v>11864</v>
      </c>
      <c r="C18183" s="62" t="s">
        <v>11994</v>
      </c>
      <c r="D18183" s="182" t="s">
        <v>12130</v>
      </c>
      <c r="E18183" s="125">
        <v>306300</v>
      </c>
      <c r="F18183" s="125"/>
      <c r="G18183" s="125">
        <f t="shared" si="290"/>
        <v>-306300</v>
      </c>
      <c r="H18183" s="704" t="s">
        <v>12014</v>
      </c>
    </row>
    <row r="18184" spans="1:8" ht="15" x14ac:dyDescent="0.2">
      <c r="A18184" s="733">
        <v>45302</v>
      </c>
      <c r="B18184" s="62" t="s">
        <v>10889</v>
      </c>
      <c r="C18184" s="669" t="s">
        <v>11977</v>
      </c>
      <c r="D18184" s="905" t="s">
        <v>12131</v>
      </c>
      <c r="E18184" s="671">
        <v>14100</v>
      </c>
      <c r="F18184" s="125"/>
      <c r="G18184" s="125">
        <f t="shared" si="290"/>
        <v>-14100</v>
      </c>
      <c r="H18184" s="704" t="s">
        <v>12014</v>
      </c>
    </row>
    <row r="18185" spans="1:8" ht="15" x14ac:dyDescent="0.2">
      <c r="A18185" s="733">
        <v>45302</v>
      </c>
      <c r="B18185" s="62" t="s">
        <v>11068</v>
      </c>
      <c r="C18185" s="669" t="s">
        <v>11977</v>
      </c>
      <c r="D18185" s="905" t="s">
        <v>12131</v>
      </c>
      <c r="E18185" s="671">
        <v>65000</v>
      </c>
      <c r="F18185" s="125"/>
      <c r="G18185" s="125">
        <f t="shared" si="290"/>
        <v>-65000</v>
      </c>
      <c r="H18185" s="704" t="s">
        <v>12014</v>
      </c>
    </row>
    <row r="18186" spans="1:8" ht="15" x14ac:dyDescent="0.2">
      <c r="A18186" s="733">
        <v>45302</v>
      </c>
      <c r="B18186" s="62" t="s">
        <v>11864</v>
      </c>
      <c r="C18186" s="669" t="s">
        <v>11977</v>
      </c>
      <c r="D18186" s="905" t="s">
        <v>12131</v>
      </c>
      <c r="E18186" s="671">
        <v>128080</v>
      </c>
      <c r="F18186" s="125"/>
      <c r="G18186" s="125">
        <f t="shared" si="290"/>
        <v>-128080</v>
      </c>
      <c r="H18186" s="704" t="s">
        <v>12014</v>
      </c>
    </row>
    <row r="18187" spans="1:8" ht="15" x14ac:dyDescent="0.2">
      <c r="A18187" s="733">
        <v>45303</v>
      </c>
      <c r="B18187" s="62" t="s">
        <v>11068</v>
      </c>
      <c r="C18187" s="62" t="s">
        <v>10472</v>
      </c>
      <c r="D18187" s="182" t="s">
        <v>12140</v>
      </c>
      <c r="E18187" s="125">
        <v>700000</v>
      </c>
      <c r="F18187" s="125"/>
      <c r="G18187" s="125">
        <f t="shared" si="290"/>
        <v>-700000</v>
      </c>
      <c r="H18187" s="704" t="s">
        <v>12014</v>
      </c>
    </row>
    <row r="18188" spans="1:8" ht="15" x14ac:dyDescent="0.2">
      <c r="A18188" s="733">
        <v>45306</v>
      </c>
      <c r="B18188" s="62" t="s">
        <v>11068</v>
      </c>
      <c r="C18188" s="62" t="s">
        <v>11942</v>
      </c>
      <c r="D18188" s="182" t="s">
        <v>12132</v>
      </c>
      <c r="E18188" s="125">
        <v>40000</v>
      </c>
      <c r="F18188" s="125"/>
      <c r="G18188" s="125">
        <f t="shared" si="290"/>
        <v>-40000</v>
      </c>
      <c r="H18188" s="704" t="s">
        <v>12014</v>
      </c>
    </row>
    <row r="18189" spans="1:8" ht="15" x14ac:dyDescent="0.2">
      <c r="A18189" s="733">
        <v>45301</v>
      </c>
      <c r="B18189" s="62" t="s">
        <v>103</v>
      </c>
      <c r="C18189" s="62" t="s">
        <v>391</v>
      </c>
      <c r="D18189" s="182" t="s">
        <v>12133</v>
      </c>
      <c r="E18189" s="125">
        <v>25000</v>
      </c>
      <c r="F18189" s="125"/>
      <c r="G18189" s="125">
        <f t="shared" si="290"/>
        <v>-25000</v>
      </c>
      <c r="H18189" s="704" t="s">
        <v>12014</v>
      </c>
    </row>
    <row r="18190" spans="1:8" ht="15" x14ac:dyDescent="0.2">
      <c r="A18190" s="733">
        <v>45301</v>
      </c>
      <c r="B18190" s="62" t="s">
        <v>11697</v>
      </c>
      <c r="C18190" s="62" t="s">
        <v>11078</v>
      </c>
      <c r="D18190" s="182" t="s">
        <v>7716</v>
      </c>
      <c r="E18190" s="125">
        <v>88000</v>
      </c>
      <c r="F18190" s="125"/>
      <c r="G18190" s="125">
        <f t="shared" si="290"/>
        <v>-88000</v>
      </c>
      <c r="H18190" s="704" t="s">
        <v>12014</v>
      </c>
    </row>
    <row r="18191" spans="1:8" ht="15" x14ac:dyDescent="0.2">
      <c r="A18191" s="733">
        <v>45301</v>
      </c>
      <c r="B18191" s="62" t="s">
        <v>103</v>
      </c>
      <c r="C18191" s="62" t="s">
        <v>103</v>
      </c>
      <c r="D18191" s="182" t="s">
        <v>8502</v>
      </c>
      <c r="E18191" s="125">
        <v>850</v>
      </c>
      <c r="F18191" s="125"/>
      <c r="G18191" s="125">
        <f t="shared" si="290"/>
        <v>-850</v>
      </c>
      <c r="H18191" s="704" t="s">
        <v>12014</v>
      </c>
    </row>
    <row r="18192" spans="1:8" ht="15" x14ac:dyDescent="0.2">
      <c r="A18192" s="733">
        <v>45301</v>
      </c>
      <c r="B18192" s="62" t="s">
        <v>11068</v>
      </c>
      <c r="C18192" s="62" t="s">
        <v>391</v>
      </c>
      <c r="D18192" s="182" t="s">
        <v>12134</v>
      </c>
      <c r="E18192" s="125">
        <v>1000</v>
      </c>
      <c r="F18192" s="125"/>
      <c r="G18192" s="125">
        <f t="shared" si="290"/>
        <v>-1000</v>
      </c>
      <c r="H18192" s="704" t="s">
        <v>12014</v>
      </c>
    </row>
    <row r="18193" spans="1:8" ht="15" x14ac:dyDescent="0.2">
      <c r="A18193" s="733">
        <v>45303</v>
      </c>
      <c r="B18193" s="62" t="s">
        <v>11423</v>
      </c>
      <c r="C18193" s="62" t="s">
        <v>11852</v>
      </c>
      <c r="D18193" s="182" t="s">
        <v>12139</v>
      </c>
      <c r="E18193" s="125">
        <v>80000</v>
      </c>
      <c r="F18193" s="125"/>
      <c r="G18193" s="125">
        <f t="shared" si="290"/>
        <v>-80000</v>
      </c>
      <c r="H18193" s="704" t="s">
        <v>12014</v>
      </c>
    </row>
    <row r="18194" spans="1:8" ht="15" x14ac:dyDescent="0.2">
      <c r="A18194" s="733">
        <v>45303</v>
      </c>
      <c r="B18194" s="62" t="s">
        <v>11604</v>
      </c>
      <c r="C18194" s="62" t="s">
        <v>11852</v>
      </c>
      <c r="D18194" s="182" t="s">
        <v>12139</v>
      </c>
      <c r="E18194" s="125">
        <v>30000</v>
      </c>
      <c r="F18194" s="125"/>
      <c r="G18194" s="125">
        <f t="shared" si="290"/>
        <v>-30000</v>
      </c>
      <c r="H18194" s="704" t="s">
        <v>12014</v>
      </c>
    </row>
    <row r="18195" spans="1:8" ht="15" x14ac:dyDescent="0.2">
      <c r="A18195" s="733">
        <v>45303</v>
      </c>
      <c r="B18195" s="62" t="s">
        <v>12586</v>
      </c>
      <c r="C18195" s="669" t="s">
        <v>1197</v>
      </c>
      <c r="D18195" s="905" t="s">
        <v>12248</v>
      </c>
      <c r="E18195" s="671">
        <v>148537</v>
      </c>
      <c r="F18195" s="125"/>
      <c r="G18195" s="125">
        <f t="shared" si="290"/>
        <v>-148537</v>
      </c>
      <c r="H18195" s="704" t="s">
        <v>12014</v>
      </c>
    </row>
    <row r="18196" spans="1:8" ht="15" customHeight="1" x14ac:dyDescent="0.2">
      <c r="A18196" s="733">
        <v>45303</v>
      </c>
      <c r="B18196" s="62" t="s">
        <v>10284</v>
      </c>
      <c r="C18196" s="669" t="s">
        <v>1197</v>
      </c>
      <c r="D18196" s="905" t="s">
        <v>12248</v>
      </c>
      <c r="E18196" s="671">
        <v>8740</v>
      </c>
      <c r="F18196" s="125"/>
      <c r="G18196" s="125">
        <f t="shared" si="290"/>
        <v>-8740</v>
      </c>
      <c r="H18196" s="704" t="s">
        <v>12014</v>
      </c>
    </row>
    <row r="18197" spans="1:8" ht="15" customHeight="1" x14ac:dyDescent="0.2">
      <c r="A18197" s="733">
        <v>45303</v>
      </c>
      <c r="B18197" s="62" t="s">
        <v>10559</v>
      </c>
      <c r="C18197" s="669" t="s">
        <v>1197</v>
      </c>
      <c r="D18197" s="905" t="s">
        <v>12248</v>
      </c>
      <c r="E18197" s="671">
        <v>91300</v>
      </c>
      <c r="F18197" s="125"/>
      <c r="G18197" s="125">
        <f t="shared" si="290"/>
        <v>-91300</v>
      </c>
      <c r="H18197" s="704" t="s">
        <v>12014</v>
      </c>
    </row>
    <row r="18198" spans="1:8" ht="15" customHeight="1" x14ac:dyDescent="0.2">
      <c r="A18198" s="733">
        <v>45303</v>
      </c>
      <c r="B18198" s="62" t="s">
        <v>7801</v>
      </c>
      <c r="C18198" s="669" t="s">
        <v>1197</v>
      </c>
      <c r="D18198" s="905" t="s">
        <v>12248</v>
      </c>
      <c r="E18198" s="671">
        <v>10980</v>
      </c>
      <c r="F18198" s="125"/>
      <c r="G18198" s="125">
        <f t="shared" si="290"/>
        <v>-10980</v>
      </c>
      <c r="H18198" s="704" t="s">
        <v>12014</v>
      </c>
    </row>
    <row r="18199" spans="1:8" ht="15" customHeight="1" x14ac:dyDescent="0.2">
      <c r="A18199" s="733">
        <v>45303</v>
      </c>
      <c r="B18199" s="62" t="s">
        <v>10367</v>
      </c>
      <c r="C18199" s="669" t="s">
        <v>1197</v>
      </c>
      <c r="D18199" s="905" t="s">
        <v>12248</v>
      </c>
      <c r="E18199" s="671">
        <v>206520</v>
      </c>
      <c r="F18199" s="125"/>
      <c r="G18199" s="125">
        <f t="shared" si="290"/>
        <v>-206520</v>
      </c>
      <c r="H18199" s="704" t="s">
        <v>12014</v>
      </c>
    </row>
    <row r="18200" spans="1:8" ht="15" customHeight="1" x14ac:dyDescent="0.2">
      <c r="A18200" s="733">
        <v>45303</v>
      </c>
      <c r="B18200" s="62" t="s">
        <v>11249</v>
      </c>
      <c r="C18200" s="669" t="s">
        <v>1197</v>
      </c>
      <c r="D18200" s="905" t="s">
        <v>12248</v>
      </c>
      <c r="E18200" s="671">
        <v>19640</v>
      </c>
      <c r="F18200" s="125"/>
      <c r="G18200" s="125">
        <f t="shared" si="290"/>
        <v>-19640</v>
      </c>
      <c r="H18200" s="704" t="s">
        <v>12014</v>
      </c>
    </row>
    <row r="18201" spans="1:8" ht="15" customHeight="1" x14ac:dyDescent="0.2">
      <c r="A18201" s="733">
        <v>45303</v>
      </c>
      <c r="B18201" s="62" t="s">
        <v>10459</v>
      </c>
      <c r="C18201" s="669" t="s">
        <v>1197</v>
      </c>
      <c r="D18201" s="905" t="s">
        <v>12248</v>
      </c>
      <c r="E18201" s="671">
        <v>259118</v>
      </c>
      <c r="F18201" s="125"/>
      <c r="G18201" s="125">
        <f t="shared" si="290"/>
        <v>-259118</v>
      </c>
      <c r="H18201" s="704" t="s">
        <v>12014</v>
      </c>
    </row>
    <row r="18202" spans="1:8" ht="15" x14ac:dyDescent="0.2">
      <c r="A18202" s="733">
        <v>45303</v>
      </c>
      <c r="B18202" s="62" t="s">
        <v>10564</v>
      </c>
      <c r="C18202" s="669" t="s">
        <v>1197</v>
      </c>
      <c r="D18202" s="905" t="s">
        <v>12248</v>
      </c>
      <c r="E18202" s="671">
        <v>5165</v>
      </c>
      <c r="F18202" s="125"/>
      <c r="G18202" s="125">
        <f t="shared" si="290"/>
        <v>-5165</v>
      </c>
      <c r="H18202" s="704" t="s">
        <v>12014</v>
      </c>
    </row>
    <row r="18203" spans="1:8" ht="15" x14ac:dyDescent="0.2">
      <c r="A18203" s="733">
        <v>45304</v>
      </c>
      <c r="B18203" s="62" t="s">
        <v>11864</v>
      </c>
      <c r="C18203" s="62" t="s">
        <v>10972</v>
      </c>
      <c r="D18203" s="182" t="s">
        <v>12143</v>
      </c>
      <c r="E18203" s="125">
        <v>125000</v>
      </c>
      <c r="F18203" s="125"/>
      <c r="G18203" s="125">
        <f t="shared" si="290"/>
        <v>-125000</v>
      </c>
      <c r="H18203" s="704" t="s">
        <v>12014</v>
      </c>
    </row>
    <row r="18204" spans="1:8" ht="15" x14ac:dyDescent="0.2">
      <c r="A18204" s="733">
        <v>45303</v>
      </c>
      <c r="B18204" s="62" t="s">
        <v>25</v>
      </c>
      <c r="C18204" s="62" t="s">
        <v>8141</v>
      </c>
      <c r="D18204" s="182" t="s">
        <v>12200</v>
      </c>
      <c r="E18204" s="125">
        <v>5500</v>
      </c>
      <c r="F18204" s="125"/>
      <c r="G18204" s="125">
        <f t="shared" si="290"/>
        <v>-5500</v>
      </c>
      <c r="H18204" s="704" t="s">
        <v>12014</v>
      </c>
    </row>
    <row r="18205" spans="1:8" ht="15" x14ac:dyDescent="0.2">
      <c r="A18205" s="733">
        <v>45303</v>
      </c>
      <c r="B18205" s="62" t="s">
        <v>103</v>
      </c>
      <c r="C18205" s="62" t="s">
        <v>8141</v>
      </c>
      <c r="D18205" s="182" t="s">
        <v>12200</v>
      </c>
      <c r="E18205" s="125">
        <v>5500</v>
      </c>
      <c r="F18205" s="125"/>
      <c r="G18205" s="125">
        <f t="shared" si="290"/>
        <v>-5500</v>
      </c>
      <c r="H18205" s="704" t="s">
        <v>12014</v>
      </c>
    </row>
    <row r="18206" spans="1:8" ht="24" x14ac:dyDescent="0.2">
      <c r="A18206" s="733">
        <v>45303</v>
      </c>
      <c r="B18206" s="62" t="s">
        <v>11864</v>
      </c>
      <c r="C18206" s="62" t="s">
        <v>12144</v>
      </c>
      <c r="D18206" s="182" t="s">
        <v>12145</v>
      </c>
      <c r="E18206" s="125">
        <v>114000</v>
      </c>
      <c r="F18206" s="125"/>
      <c r="G18206" s="125">
        <f t="shared" si="290"/>
        <v>-114000</v>
      </c>
      <c r="H18206" s="704" t="s">
        <v>12014</v>
      </c>
    </row>
    <row r="18207" spans="1:8" ht="15" x14ac:dyDescent="0.2">
      <c r="A18207" s="733">
        <v>45303</v>
      </c>
      <c r="B18207" s="62" t="s">
        <v>103</v>
      </c>
      <c r="C18207" s="62" t="s">
        <v>103</v>
      </c>
      <c r="D18207" s="182" t="s">
        <v>12146</v>
      </c>
      <c r="E18207" s="125">
        <v>4000</v>
      </c>
      <c r="F18207" s="125"/>
      <c r="G18207" s="125">
        <f t="shared" si="290"/>
        <v>-4000</v>
      </c>
      <c r="H18207" s="704" t="s">
        <v>12014</v>
      </c>
    </row>
    <row r="18208" spans="1:8" ht="15" x14ac:dyDescent="0.2">
      <c r="A18208" s="733">
        <v>45303</v>
      </c>
      <c r="B18208" s="62" t="s">
        <v>11864</v>
      </c>
      <c r="C18208" s="62" t="s">
        <v>285</v>
      </c>
      <c r="D18208" s="182" t="s">
        <v>8651</v>
      </c>
      <c r="E18208" s="125">
        <v>2000</v>
      </c>
      <c r="F18208" s="125"/>
      <c r="G18208" s="125">
        <f t="shared" si="290"/>
        <v>-2000</v>
      </c>
      <c r="H18208" s="704" t="s">
        <v>12014</v>
      </c>
    </row>
    <row r="18209" spans="1:8" ht="15" x14ac:dyDescent="0.2">
      <c r="A18209" s="733">
        <v>45303</v>
      </c>
      <c r="B18209" s="62" t="s">
        <v>11604</v>
      </c>
      <c r="C18209" s="62" t="s">
        <v>2189</v>
      </c>
      <c r="D18209" s="182" t="s">
        <v>369</v>
      </c>
      <c r="E18209" s="125">
        <v>850</v>
      </c>
      <c r="F18209" s="125"/>
      <c r="G18209" s="125">
        <f t="shared" si="290"/>
        <v>-850</v>
      </c>
      <c r="H18209" s="704" t="s">
        <v>12014</v>
      </c>
    </row>
    <row r="18210" spans="1:8" ht="15" x14ac:dyDescent="0.2">
      <c r="A18210" s="733">
        <v>45303</v>
      </c>
      <c r="B18210" s="62" t="s">
        <v>11864</v>
      </c>
      <c r="C18210" s="62" t="s">
        <v>5740</v>
      </c>
      <c r="D18210" s="182" t="s">
        <v>12147</v>
      </c>
      <c r="E18210" s="125">
        <v>5550</v>
      </c>
      <c r="F18210" s="125"/>
      <c r="G18210" s="125">
        <f t="shared" si="290"/>
        <v>-5550</v>
      </c>
      <c r="H18210" s="704" t="s">
        <v>12014</v>
      </c>
    </row>
    <row r="18211" spans="1:8" ht="15" x14ac:dyDescent="0.2">
      <c r="A18211" s="733">
        <v>45304</v>
      </c>
      <c r="B18211" s="62" t="s">
        <v>11697</v>
      </c>
      <c r="C18211" s="62" t="s">
        <v>5740</v>
      </c>
      <c r="D18211" s="182" t="s">
        <v>12147</v>
      </c>
      <c r="E18211" s="125">
        <v>3500</v>
      </c>
      <c r="F18211" s="125"/>
      <c r="G18211" s="125">
        <f t="shared" si="290"/>
        <v>-3500</v>
      </c>
      <c r="H18211" s="704" t="s">
        <v>12014</v>
      </c>
    </row>
    <row r="18212" spans="1:8" ht="15" x14ac:dyDescent="0.2">
      <c r="A18212" s="733">
        <v>45304</v>
      </c>
      <c r="B18212" s="62" t="s">
        <v>11864</v>
      </c>
      <c r="C18212" s="62" t="s">
        <v>10972</v>
      </c>
      <c r="D18212" s="182" t="s">
        <v>12148</v>
      </c>
      <c r="E18212" s="125">
        <v>85000</v>
      </c>
      <c r="F18212" s="125"/>
      <c r="G18212" s="125">
        <f t="shared" si="290"/>
        <v>-85000</v>
      </c>
      <c r="H18212" s="704" t="s">
        <v>12014</v>
      </c>
    </row>
    <row r="18213" spans="1:8" ht="24" x14ac:dyDescent="0.2">
      <c r="A18213" s="733">
        <v>45306</v>
      </c>
      <c r="B18213" s="62" t="s">
        <v>11864</v>
      </c>
      <c r="C18213" s="62" t="s">
        <v>2103</v>
      </c>
      <c r="D18213" s="182" t="s">
        <v>12145</v>
      </c>
      <c r="E18213" s="125">
        <v>108000</v>
      </c>
      <c r="F18213" s="125"/>
      <c r="G18213" s="125">
        <f t="shared" si="290"/>
        <v>-108000</v>
      </c>
      <c r="H18213" s="704" t="s">
        <v>12014</v>
      </c>
    </row>
    <row r="18214" spans="1:8" ht="15" x14ac:dyDescent="0.2">
      <c r="A18214" s="733">
        <v>45306</v>
      </c>
      <c r="B18214" s="62" t="s">
        <v>11864</v>
      </c>
      <c r="C18214" s="62" t="s">
        <v>4724</v>
      </c>
      <c r="D18214" s="182" t="s">
        <v>12149</v>
      </c>
      <c r="E18214" s="125">
        <v>550000</v>
      </c>
      <c r="F18214" s="125"/>
      <c r="G18214" s="125">
        <f t="shared" si="290"/>
        <v>-550000</v>
      </c>
      <c r="H18214" s="704" t="s">
        <v>12014</v>
      </c>
    </row>
    <row r="18215" spans="1:8" ht="15" x14ac:dyDescent="0.2">
      <c r="A18215" s="733">
        <v>45306</v>
      </c>
      <c r="B18215" s="62" t="s">
        <v>11604</v>
      </c>
      <c r="C18215" s="565" t="s">
        <v>6622</v>
      </c>
      <c r="D18215" s="873" t="s">
        <v>12150</v>
      </c>
      <c r="E18215" s="566">
        <v>42000</v>
      </c>
      <c r="F18215" s="125"/>
      <c r="G18215" s="125">
        <f t="shared" si="290"/>
        <v>-42000</v>
      </c>
      <c r="H18215" s="704" t="s">
        <v>12014</v>
      </c>
    </row>
    <row r="18216" spans="1:8" ht="15" x14ac:dyDescent="0.2">
      <c r="A18216" s="733">
        <v>45306</v>
      </c>
      <c r="B18216" s="62" t="s">
        <v>10889</v>
      </c>
      <c r="C18216" s="565" t="s">
        <v>6622</v>
      </c>
      <c r="D18216" s="873" t="s">
        <v>12150</v>
      </c>
      <c r="E18216" s="566">
        <v>30000</v>
      </c>
      <c r="F18216" s="125"/>
      <c r="G18216" s="125">
        <f t="shared" si="290"/>
        <v>-30000</v>
      </c>
      <c r="H18216" s="704" t="s">
        <v>12014</v>
      </c>
    </row>
    <row r="18217" spans="1:8" ht="15" x14ac:dyDescent="0.2">
      <c r="A18217" s="733">
        <v>45306</v>
      </c>
      <c r="B18217" s="62" t="s">
        <v>11423</v>
      </c>
      <c r="C18217" s="62" t="s">
        <v>11852</v>
      </c>
      <c r="D18217" s="182" t="s">
        <v>12151</v>
      </c>
      <c r="E18217" s="125">
        <v>19000</v>
      </c>
      <c r="F18217" s="125"/>
      <c r="G18217" s="125">
        <f t="shared" si="290"/>
        <v>-19000</v>
      </c>
      <c r="H18217" s="704" t="s">
        <v>12014</v>
      </c>
    </row>
    <row r="18218" spans="1:8" ht="15" x14ac:dyDescent="0.2">
      <c r="A18218" s="733">
        <v>45306</v>
      </c>
      <c r="B18218" s="62" t="s">
        <v>11864</v>
      </c>
      <c r="C18218" s="62" t="s">
        <v>12152</v>
      </c>
      <c r="D18218" s="182" t="s">
        <v>12171</v>
      </c>
      <c r="E18218" s="125">
        <v>240000</v>
      </c>
      <c r="F18218" s="125"/>
      <c r="G18218" s="125">
        <f t="shared" si="290"/>
        <v>-240000</v>
      </c>
      <c r="H18218" s="704" t="s">
        <v>12014</v>
      </c>
    </row>
    <row r="18219" spans="1:8" ht="15" x14ac:dyDescent="0.2">
      <c r="A18219" s="733">
        <v>45306</v>
      </c>
      <c r="B18219" s="62" t="s">
        <v>11864</v>
      </c>
      <c r="C18219" s="62" t="s">
        <v>10972</v>
      </c>
      <c r="D18219" s="182" t="s">
        <v>12154</v>
      </c>
      <c r="E18219" s="125">
        <v>4100</v>
      </c>
      <c r="F18219" s="125"/>
      <c r="G18219" s="125">
        <f t="shared" si="290"/>
        <v>-4100</v>
      </c>
      <c r="H18219" s="704" t="s">
        <v>12014</v>
      </c>
    </row>
    <row r="18220" spans="1:8" ht="15" x14ac:dyDescent="0.2">
      <c r="A18220" s="733">
        <v>45306</v>
      </c>
      <c r="B18220" s="62" t="s">
        <v>11864</v>
      </c>
      <c r="C18220" s="62" t="s">
        <v>285</v>
      </c>
      <c r="D18220" s="182" t="s">
        <v>8651</v>
      </c>
      <c r="E18220" s="125">
        <v>1000</v>
      </c>
      <c r="F18220" s="125"/>
      <c r="G18220" s="125">
        <f t="shared" si="290"/>
        <v>-1000</v>
      </c>
      <c r="H18220" s="704" t="s">
        <v>12014</v>
      </c>
    </row>
    <row r="18221" spans="1:8" ht="15" x14ac:dyDescent="0.2">
      <c r="A18221" s="733">
        <v>45306</v>
      </c>
      <c r="B18221" s="62" t="s">
        <v>11864</v>
      </c>
      <c r="C18221" s="62" t="s">
        <v>10972</v>
      </c>
      <c r="D18221" s="182" t="s">
        <v>12155</v>
      </c>
      <c r="E18221" s="125">
        <v>5900</v>
      </c>
      <c r="F18221" s="125"/>
      <c r="G18221" s="125">
        <f t="shared" si="290"/>
        <v>-5900</v>
      </c>
      <c r="H18221" s="704" t="s">
        <v>12014</v>
      </c>
    </row>
    <row r="18222" spans="1:8" ht="15" x14ac:dyDescent="0.2">
      <c r="A18222" s="733">
        <v>45306</v>
      </c>
      <c r="B18222" s="62" t="s">
        <v>11864</v>
      </c>
      <c r="C18222" s="62" t="s">
        <v>5740</v>
      </c>
      <c r="D18222" s="182" t="s">
        <v>12147</v>
      </c>
      <c r="E18222" s="125">
        <v>2000</v>
      </c>
      <c r="F18222" s="125"/>
      <c r="G18222" s="125">
        <f t="shared" si="290"/>
        <v>-2000</v>
      </c>
      <c r="H18222" s="704" t="s">
        <v>12014</v>
      </c>
    </row>
    <row r="18223" spans="1:8" ht="15" x14ac:dyDescent="0.2">
      <c r="A18223" s="733">
        <v>45306</v>
      </c>
      <c r="B18223" s="62" t="s">
        <v>11864</v>
      </c>
      <c r="C18223" s="62" t="s">
        <v>5386</v>
      </c>
      <c r="D18223" s="182" t="s">
        <v>12156</v>
      </c>
      <c r="E18223" s="125">
        <v>1000</v>
      </c>
      <c r="F18223" s="125"/>
      <c r="G18223" s="125">
        <f t="shared" si="290"/>
        <v>-1000</v>
      </c>
      <c r="H18223" s="704" t="s">
        <v>12014</v>
      </c>
    </row>
    <row r="18224" spans="1:8" ht="15" x14ac:dyDescent="0.2">
      <c r="A18224" s="733">
        <v>45306</v>
      </c>
      <c r="B18224" s="62" t="s">
        <v>103</v>
      </c>
      <c r="C18224" s="62" t="s">
        <v>103</v>
      </c>
      <c r="D18224" s="182" t="s">
        <v>8502</v>
      </c>
      <c r="E18224" s="125">
        <v>2000</v>
      </c>
      <c r="F18224" s="125"/>
      <c r="G18224" s="125">
        <f t="shared" si="290"/>
        <v>-2000</v>
      </c>
      <c r="H18224" s="704" t="s">
        <v>12014</v>
      </c>
    </row>
    <row r="18225" spans="1:8" ht="15" x14ac:dyDescent="0.2">
      <c r="A18225" s="733">
        <v>45306</v>
      </c>
      <c r="B18225" s="62" t="s">
        <v>10889</v>
      </c>
      <c r="C18225" s="62" t="s">
        <v>5740</v>
      </c>
      <c r="D18225" s="182" t="s">
        <v>369</v>
      </c>
      <c r="E18225" s="125">
        <v>3000</v>
      </c>
      <c r="F18225" s="125"/>
      <c r="G18225" s="125">
        <f t="shared" si="290"/>
        <v>-3000</v>
      </c>
      <c r="H18225" s="704" t="s">
        <v>12014</v>
      </c>
    </row>
    <row r="18226" spans="1:8" ht="15" x14ac:dyDescent="0.2">
      <c r="A18226" s="733">
        <v>45306</v>
      </c>
      <c r="B18226" s="62" t="s">
        <v>10889</v>
      </c>
      <c r="C18226" s="62" t="s">
        <v>5740</v>
      </c>
      <c r="D18226" s="182" t="s">
        <v>12157</v>
      </c>
      <c r="E18226" s="125">
        <v>5100</v>
      </c>
      <c r="F18226" s="125"/>
      <c r="G18226" s="125">
        <f t="shared" si="290"/>
        <v>-5100</v>
      </c>
      <c r="H18226" s="704" t="s">
        <v>12014</v>
      </c>
    </row>
    <row r="18227" spans="1:8" ht="15" x14ac:dyDescent="0.2">
      <c r="A18227" s="733">
        <v>45307</v>
      </c>
      <c r="B18227" s="62" t="s">
        <v>11864</v>
      </c>
      <c r="C18227" s="62" t="s">
        <v>10972</v>
      </c>
      <c r="D18227" s="182" t="s">
        <v>12158</v>
      </c>
      <c r="E18227" s="125">
        <v>8500</v>
      </c>
      <c r="F18227" s="125"/>
      <c r="G18227" s="125">
        <f t="shared" si="290"/>
        <v>-8500</v>
      </c>
      <c r="H18227" s="704" t="s">
        <v>12014</v>
      </c>
    </row>
    <row r="18228" spans="1:8" ht="15" x14ac:dyDescent="0.2">
      <c r="A18228" s="733">
        <v>45307</v>
      </c>
      <c r="B18228" s="62" t="s">
        <v>11864</v>
      </c>
      <c r="C18228" s="62" t="s">
        <v>5740</v>
      </c>
      <c r="D18228" s="182" t="s">
        <v>12147</v>
      </c>
      <c r="E18228" s="125">
        <v>2500</v>
      </c>
      <c r="F18228" s="125"/>
      <c r="G18228" s="125">
        <f t="shared" si="290"/>
        <v>-2500</v>
      </c>
      <c r="H18228" s="704" t="s">
        <v>12014</v>
      </c>
    </row>
    <row r="18229" spans="1:8" ht="15" x14ac:dyDescent="0.2">
      <c r="A18229" s="733">
        <v>45307</v>
      </c>
      <c r="B18229" s="62" t="s">
        <v>10889</v>
      </c>
      <c r="C18229" s="62" t="s">
        <v>10972</v>
      </c>
      <c r="D18229" s="182" t="s">
        <v>12159</v>
      </c>
      <c r="E18229" s="125">
        <v>1900</v>
      </c>
      <c r="F18229" s="125"/>
      <c r="G18229" s="125">
        <f t="shared" si="290"/>
        <v>-1900</v>
      </c>
      <c r="H18229" s="704" t="s">
        <v>12014</v>
      </c>
    </row>
    <row r="18230" spans="1:8" ht="15" x14ac:dyDescent="0.2">
      <c r="A18230" s="733">
        <v>45307</v>
      </c>
      <c r="B18230" s="62" t="s">
        <v>25</v>
      </c>
      <c r="C18230" s="62" t="s">
        <v>391</v>
      </c>
      <c r="D18230" s="182" t="s">
        <v>12160</v>
      </c>
      <c r="E18230" s="125">
        <v>900</v>
      </c>
      <c r="F18230" s="125"/>
      <c r="G18230" s="125">
        <f t="shared" si="290"/>
        <v>-900</v>
      </c>
      <c r="H18230" s="704" t="s">
        <v>12014</v>
      </c>
    </row>
    <row r="18231" spans="1:8" ht="15" x14ac:dyDescent="0.2">
      <c r="A18231" s="733">
        <v>45307</v>
      </c>
      <c r="B18231" s="62" t="s">
        <v>11864</v>
      </c>
      <c r="C18231" s="62" t="s">
        <v>8362</v>
      </c>
      <c r="D18231" s="182" t="s">
        <v>599</v>
      </c>
      <c r="E18231" s="125">
        <v>3940</v>
      </c>
      <c r="F18231" s="125"/>
      <c r="G18231" s="125">
        <f t="shared" si="290"/>
        <v>-3940</v>
      </c>
      <c r="H18231" s="704" t="s">
        <v>12014</v>
      </c>
    </row>
    <row r="18232" spans="1:8" ht="15" x14ac:dyDescent="0.2">
      <c r="A18232" s="733">
        <v>45307</v>
      </c>
      <c r="B18232" s="62" t="s">
        <v>11864</v>
      </c>
      <c r="C18232" s="62" t="s">
        <v>5740</v>
      </c>
      <c r="D18232" s="182" t="s">
        <v>12161</v>
      </c>
      <c r="E18232" s="125">
        <v>1500</v>
      </c>
      <c r="F18232" s="125"/>
      <c r="G18232" s="125">
        <f t="shared" si="290"/>
        <v>-1500</v>
      </c>
      <c r="H18232" s="704" t="s">
        <v>12014</v>
      </c>
    </row>
    <row r="18233" spans="1:8" ht="15" x14ac:dyDescent="0.2">
      <c r="A18233" s="733">
        <v>45308</v>
      </c>
      <c r="B18233" s="62" t="s">
        <v>103</v>
      </c>
      <c r="C18233" s="62" t="s">
        <v>103</v>
      </c>
      <c r="D18233" s="182" t="s">
        <v>8502</v>
      </c>
      <c r="E18233" s="125">
        <v>4000</v>
      </c>
      <c r="F18233" s="125"/>
      <c r="G18233" s="125">
        <f t="shared" si="290"/>
        <v>-4000</v>
      </c>
      <c r="H18233" s="704" t="s">
        <v>12014</v>
      </c>
    </row>
    <row r="18234" spans="1:8" ht="15" x14ac:dyDescent="0.2">
      <c r="A18234" s="733">
        <v>45308</v>
      </c>
      <c r="B18234" s="62" t="s">
        <v>10889</v>
      </c>
      <c r="C18234" s="62" t="s">
        <v>10972</v>
      </c>
      <c r="D18234" s="182" t="s">
        <v>12305</v>
      </c>
      <c r="E18234" s="125">
        <v>20300</v>
      </c>
      <c r="F18234" s="125"/>
      <c r="G18234" s="125">
        <f t="shared" si="290"/>
        <v>-20300</v>
      </c>
      <c r="H18234" s="704" t="s">
        <v>12014</v>
      </c>
    </row>
    <row r="18235" spans="1:8" ht="15" x14ac:dyDescent="0.2">
      <c r="A18235" s="733">
        <v>45309</v>
      </c>
      <c r="B18235" s="62" t="s">
        <v>11604</v>
      </c>
      <c r="C18235" s="62" t="s">
        <v>11395</v>
      </c>
      <c r="D18235" s="182" t="s">
        <v>12162</v>
      </c>
      <c r="E18235" s="125">
        <v>4500</v>
      </c>
      <c r="F18235" s="125"/>
      <c r="G18235" s="125">
        <f t="shared" si="290"/>
        <v>-4500</v>
      </c>
      <c r="H18235" s="704" t="s">
        <v>12014</v>
      </c>
    </row>
    <row r="18236" spans="1:8" ht="15" x14ac:dyDescent="0.2">
      <c r="A18236" s="733">
        <v>45309</v>
      </c>
      <c r="B18236" s="62" t="s">
        <v>11249</v>
      </c>
      <c r="C18236" s="62" t="s">
        <v>10972</v>
      </c>
      <c r="D18236" s="182" t="s">
        <v>12163</v>
      </c>
      <c r="E18236" s="125">
        <v>1000</v>
      </c>
      <c r="F18236" s="125"/>
      <c r="G18236" s="125">
        <f t="shared" si="290"/>
        <v>-1000</v>
      </c>
      <c r="H18236" s="704" t="s">
        <v>12014</v>
      </c>
    </row>
    <row r="18237" spans="1:8" ht="15" x14ac:dyDescent="0.2">
      <c r="A18237" s="733">
        <v>45309</v>
      </c>
      <c r="B18237" s="62" t="s">
        <v>11697</v>
      </c>
      <c r="C18237" s="62" t="s">
        <v>391</v>
      </c>
      <c r="D18237" s="182" t="s">
        <v>12164</v>
      </c>
      <c r="E18237" s="125">
        <v>2500</v>
      </c>
      <c r="F18237" s="125"/>
      <c r="G18237" s="125">
        <f t="shared" si="290"/>
        <v>-2500</v>
      </c>
      <c r="H18237" s="704" t="s">
        <v>12014</v>
      </c>
    </row>
    <row r="18238" spans="1:8" ht="15" x14ac:dyDescent="0.2">
      <c r="A18238" s="733">
        <v>45309</v>
      </c>
      <c r="B18238" s="62" t="s">
        <v>10889</v>
      </c>
      <c r="C18238" s="62" t="s">
        <v>5740</v>
      </c>
      <c r="D18238" s="182" t="s">
        <v>369</v>
      </c>
      <c r="E18238" s="125">
        <v>2000</v>
      </c>
      <c r="F18238" s="125"/>
      <c r="G18238" s="125">
        <f t="shared" si="290"/>
        <v>-2000</v>
      </c>
      <c r="H18238" s="704" t="s">
        <v>12014</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12014</v>
      </c>
    </row>
    <row r="18240" spans="1:8" ht="15" x14ac:dyDescent="0.2">
      <c r="A18240" s="732">
        <v>45308</v>
      </c>
      <c r="B18240" s="173" t="s">
        <v>10889</v>
      </c>
      <c r="C18240" s="173" t="s">
        <v>11266</v>
      </c>
      <c r="D18240" s="227" t="s">
        <v>12165</v>
      </c>
      <c r="E18240" s="235">
        <v>100000</v>
      </c>
      <c r="F18240" s="235"/>
      <c r="G18240" s="235">
        <f t="shared" si="291"/>
        <v>-100000</v>
      </c>
      <c r="H18240" s="708" t="s">
        <v>12014</v>
      </c>
    </row>
    <row r="18241" spans="1:8" ht="15" x14ac:dyDescent="0.2">
      <c r="A18241" s="733">
        <v>45308</v>
      </c>
      <c r="B18241" s="62" t="s">
        <v>11697</v>
      </c>
      <c r="C18241" s="62" t="s">
        <v>12094</v>
      </c>
      <c r="D18241" s="182" t="s">
        <v>12003</v>
      </c>
      <c r="E18241" s="125">
        <v>520000</v>
      </c>
      <c r="F18241" s="125"/>
      <c r="G18241" s="125">
        <f t="shared" si="291"/>
        <v>-520000</v>
      </c>
      <c r="H18241" s="704" t="s">
        <v>12014</v>
      </c>
    </row>
    <row r="18242" spans="1:8" ht="15" x14ac:dyDescent="0.2">
      <c r="A18242" s="733">
        <v>45308</v>
      </c>
      <c r="B18242" s="62" t="s">
        <v>11864</v>
      </c>
      <c r="C18242" s="62" t="s">
        <v>12166</v>
      </c>
      <c r="D18242" s="182" t="s">
        <v>12167</v>
      </c>
      <c r="E18242" s="125">
        <v>700000</v>
      </c>
      <c r="F18242" s="125"/>
      <c r="G18242" s="125">
        <f t="shared" si="291"/>
        <v>-700000</v>
      </c>
      <c r="H18242" s="704" t="s">
        <v>12014</v>
      </c>
    </row>
    <row r="18243" spans="1:8" ht="15" x14ac:dyDescent="0.2">
      <c r="A18243" s="733">
        <v>45308</v>
      </c>
      <c r="B18243" s="62" t="s">
        <v>10889</v>
      </c>
      <c r="C18243" s="62" t="s">
        <v>11266</v>
      </c>
      <c r="D18243" s="182" t="s">
        <v>10709</v>
      </c>
      <c r="E18243" s="125">
        <v>25000</v>
      </c>
      <c r="F18243" s="125"/>
      <c r="G18243" s="125">
        <f t="shared" si="291"/>
        <v>-25000</v>
      </c>
      <c r="H18243" s="704" t="s">
        <v>12014</v>
      </c>
    </row>
    <row r="18244" spans="1:8" ht="15" x14ac:dyDescent="0.2">
      <c r="A18244" s="733">
        <v>45308</v>
      </c>
      <c r="B18244" s="62" t="s">
        <v>11068</v>
      </c>
      <c r="C18244" s="62" t="s">
        <v>6782</v>
      </c>
      <c r="D18244" s="182" t="s">
        <v>12168</v>
      </c>
      <c r="E18244" s="125">
        <v>300000</v>
      </c>
      <c r="F18244" s="125"/>
      <c r="G18244" s="125">
        <f t="shared" si="291"/>
        <v>-300000</v>
      </c>
      <c r="H18244" s="704" t="s">
        <v>12014</v>
      </c>
    </row>
    <row r="18245" spans="1:8" ht="15" x14ac:dyDescent="0.2">
      <c r="A18245" s="733">
        <v>45308</v>
      </c>
      <c r="B18245" s="62" t="s">
        <v>11423</v>
      </c>
      <c r="C18245" s="62" t="s">
        <v>11364</v>
      </c>
      <c r="D18245" s="182" t="s">
        <v>12187</v>
      </c>
      <c r="E18245" s="125">
        <v>75000</v>
      </c>
      <c r="F18245" s="125"/>
      <c r="G18245" s="125">
        <f t="shared" si="291"/>
        <v>-75000</v>
      </c>
      <c r="H18245" s="704" t="s">
        <v>12014</v>
      </c>
    </row>
    <row r="18246" spans="1:8" ht="15" x14ac:dyDescent="0.2">
      <c r="A18246" s="733">
        <v>45310</v>
      </c>
      <c r="B18246" s="62" t="s">
        <v>12049</v>
      </c>
      <c r="C18246" s="62" t="s">
        <v>266</v>
      </c>
      <c r="D18246" s="182" t="s">
        <v>12169</v>
      </c>
      <c r="E18246" s="125">
        <v>20000</v>
      </c>
      <c r="F18246" s="125"/>
      <c r="G18246" s="125">
        <f t="shared" si="291"/>
        <v>-20000</v>
      </c>
      <c r="H18246" s="704" t="s">
        <v>12014</v>
      </c>
    </row>
    <row r="18247" spans="1:8" ht="18.75" customHeight="1" x14ac:dyDescent="0.2">
      <c r="A18247" s="733">
        <v>45310</v>
      </c>
      <c r="B18247" s="62" t="s">
        <v>10889</v>
      </c>
      <c r="C18247" s="669" t="s">
        <v>11741</v>
      </c>
      <c r="D18247" s="905" t="s">
        <v>12170</v>
      </c>
      <c r="E18247" s="671">
        <f>160000+50000</f>
        <v>210000</v>
      </c>
      <c r="F18247" s="125"/>
      <c r="G18247" s="125">
        <f t="shared" si="291"/>
        <v>-210000</v>
      </c>
      <c r="H18247" s="704" t="s">
        <v>12014</v>
      </c>
    </row>
    <row r="18248" spans="1:8" ht="18.75" customHeight="1" x14ac:dyDescent="0.2">
      <c r="A18248" s="733">
        <v>45310</v>
      </c>
      <c r="B18248" s="62" t="s">
        <v>11005</v>
      </c>
      <c r="C18248" s="669" t="s">
        <v>11741</v>
      </c>
      <c r="D18248" s="905" t="s">
        <v>12170</v>
      </c>
      <c r="E18248" s="671">
        <v>160000</v>
      </c>
      <c r="F18248" s="125"/>
      <c r="G18248" s="125">
        <f t="shared" si="291"/>
        <v>-160000</v>
      </c>
      <c r="H18248" s="704" t="s">
        <v>12014</v>
      </c>
    </row>
    <row r="18249" spans="1:8" ht="18.75" customHeight="1" x14ac:dyDescent="0.2">
      <c r="A18249" s="733">
        <v>45310</v>
      </c>
      <c r="B18249" s="62" t="s">
        <v>11864</v>
      </c>
      <c r="C18249" s="669" t="s">
        <v>11741</v>
      </c>
      <c r="D18249" s="905" t="s">
        <v>12170</v>
      </c>
      <c r="E18249" s="671">
        <v>180000</v>
      </c>
      <c r="F18249" s="125"/>
      <c r="G18249" s="125">
        <f t="shared" si="291"/>
        <v>-180000</v>
      </c>
      <c r="H18249" s="704" t="s">
        <v>12014</v>
      </c>
    </row>
    <row r="18250" spans="1:8" ht="18.75" customHeight="1" x14ac:dyDescent="0.2">
      <c r="A18250" s="733">
        <v>45310</v>
      </c>
      <c r="B18250" s="62" t="s">
        <v>25</v>
      </c>
      <c r="C18250" s="62" t="s">
        <v>7593</v>
      </c>
      <c r="D18250" s="182" t="s">
        <v>12186</v>
      </c>
      <c r="E18250" s="125">
        <v>80000</v>
      </c>
      <c r="F18250" s="125"/>
      <c r="G18250" s="125">
        <f t="shared" si="291"/>
        <v>-80000</v>
      </c>
      <c r="H18250" s="704" t="s">
        <v>12014</v>
      </c>
    </row>
    <row r="18251" spans="1:8" ht="18.75" customHeight="1" x14ac:dyDescent="0.2">
      <c r="A18251" s="733">
        <v>45310</v>
      </c>
      <c r="B18251" s="62" t="s">
        <v>6503</v>
      </c>
      <c r="C18251" s="62" t="s">
        <v>4333</v>
      </c>
      <c r="D18251" s="182" t="s">
        <v>12188</v>
      </c>
      <c r="E18251" s="125">
        <v>150000</v>
      </c>
      <c r="F18251" s="125"/>
      <c r="G18251" s="125">
        <f t="shared" si="291"/>
        <v>-150000</v>
      </c>
      <c r="H18251" s="704" t="s">
        <v>12014</v>
      </c>
    </row>
    <row r="18252" spans="1:8" ht="18.75" customHeight="1" x14ac:dyDescent="0.2">
      <c r="A18252" s="733">
        <v>45310</v>
      </c>
      <c r="B18252" s="62" t="s">
        <v>8547</v>
      </c>
      <c r="C18252" s="62" t="s">
        <v>11581</v>
      </c>
      <c r="D18252" s="182" t="s">
        <v>12189</v>
      </c>
      <c r="E18252" s="125">
        <v>24000</v>
      </c>
      <c r="F18252" s="125"/>
      <c r="G18252" s="125">
        <f t="shared" si="291"/>
        <v>-24000</v>
      </c>
      <c r="H18252" s="704" t="s">
        <v>12014</v>
      </c>
    </row>
    <row r="18253" spans="1:8" ht="18.75" customHeight="1" x14ac:dyDescent="0.2">
      <c r="A18253" s="733">
        <v>45310</v>
      </c>
      <c r="B18253" s="62" t="s">
        <v>11697</v>
      </c>
      <c r="C18253" s="62" t="s">
        <v>12071</v>
      </c>
      <c r="D18253" s="182" t="s">
        <v>11747</v>
      </c>
      <c r="E18253" s="125">
        <v>250000</v>
      </c>
      <c r="F18253" s="125"/>
      <c r="G18253" s="125">
        <f t="shared" si="291"/>
        <v>-250000</v>
      </c>
      <c r="H18253" s="704" t="s">
        <v>12014</v>
      </c>
    </row>
    <row r="18254" spans="1:8" ht="18.75" customHeight="1" x14ac:dyDescent="0.2">
      <c r="A18254" s="733">
        <v>45311</v>
      </c>
      <c r="B18254" s="62" t="s">
        <v>9974</v>
      </c>
      <c r="C18254" s="62" t="s">
        <v>6475</v>
      </c>
      <c r="D18254" s="182" t="s">
        <v>12189</v>
      </c>
      <c r="E18254" s="125">
        <v>100000</v>
      </c>
      <c r="F18254" s="125"/>
      <c r="G18254" s="125">
        <f t="shared" si="291"/>
        <v>-100000</v>
      </c>
      <c r="H18254" s="704" t="s">
        <v>12014</v>
      </c>
    </row>
    <row r="18255" spans="1:8" ht="18.75" customHeight="1" x14ac:dyDescent="0.2">
      <c r="A18255" s="733">
        <v>45310</v>
      </c>
      <c r="B18255" s="62" t="s">
        <v>103</v>
      </c>
      <c r="C18255" s="62" t="s">
        <v>103</v>
      </c>
      <c r="D18255" s="182" t="s">
        <v>8502</v>
      </c>
      <c r="E18255" s="125">
        <v>4000</v>
      </c>
      <c r="F18255" s="125"/>
      <c r="G18255" s="125">
        <f t="shared" si="291"/>
        <v>-4000</v>
      </c>
      <c r="H18255" s="704" t="s">
        <v>12014</v>
      </c>
    </row>
    <row r="18256" spans="1:8" ht="18.75" customHeight="1" x14ac:dyDescent="0.2">
      <c r="A18256" s="733">
        <v>45311</v>
      </c>
      <c r="B18256" s="62" t="s">
        <v>11068</v>
      </c>
      <c r="C18256" s="62" t="s">
        <v>2795</v>
      </c>
      <c r="D18256" s="182" t="s">
        <v>12190</v>
      </c>
      <c r="E18256" s="125">
        <v>1500</v>
      </c>
      <c r="F18256" s="125"/>
      <c r="G18256" s="125">
        <f t="shared" si="291"/>
        <v>-1500</v>
      </c>
      <c r="H18256" s="704" t="s">
        <v>12014</v>
      </c>
    </row>
    <row r="18257" spans="1:8" ht="18.75" customHeight="1" x14ac:dyDescent="0.2">
      <c r="A18257" s="733">
        <v>45311</v>
      </c>
      <c r="B18257" s="62" t="s">
        <v>10889</v>
      </c>
      <c r="C18257" s="62" t="s">
        <v>10972</v>
      </c>
      <c r="D18257" s="182" t="s">
        <v>12191</v>
      </c>
      <c r="E18257" s="125">
        <v>350</v>
      </c>
      <c r="F18257" s="125"/>
      <c r="G18257" s="125">
        <f t="shared" si="291"/>
        <v>-350</v>
      </c>
      <c r="H18257" s="704" t="s">
        <v>12014</v>
      </c>
    </row>
    <row r="18258" spans="1:8" ht="18.75" customHeight="1" x14ac:dyDescent="0.2">
      <c r="A18258" s="733">
        <v>45311</v>
      </c>
      <c r="B18258" s="62" t="s">
        <v>10889</v>
      </c>
      <c r="C18258" s="62" t="s">
        <v>285</v>
      </c>
      <c r="D18258" s="182" t="s">
        <v>6601</v>
      </c>
      <c r="E18258" s="125">
        <v>150</v>
      </c>
      <c r="F18258" s="125"/>
      <c r="G18258" s="125">
        <f t="shared" si="291"/>
        <v>-150</v>
      </c>
      <c r="H18258" s="704" t="s">
        <v>12014</v>
      </c>
    </row>
    <row r="18259" spans="1:8" ht="18.75" customHeight="1" x14ac:dyDescent="0.2">
      <c r="A18259" s="733">
        <v>45311</v>
      </c>
      <c r="B18259" s="62" t="s">
        <v>10889</v>
      </c>
      <c r="C18259" s="62" t="s">
        <v>10972</v>
      </c>
      <c r="D18259" s="182" t="s">
        <v>12192</v>
      </c>
      <c r="E18259" s="125">
        <v>20500</v>
      </c>
      <c r="F18259" s="125"/>
      <c r="G18259" s="125">
        <f t="shared" si="291"/>
        <v>-20500</v>
      </c>
      <c r="H18259" s="704" t="s">
        <v>12014</v>
      </c>
    </row>
    <row r="18260" spans="1:8" ht="18.75" customHeight="1" x14ac:dyDescent="0.2">
      <c r="A18260" s="733">
        <v>45311</v>
      </c>
      <c r="B18260" s="62" t="s">
        <v>391</v>
      </c>
      <c r="C18260" s="62" t="s">
        <v>5409</v>
      </c>
      <c r="D18260" s="182" t="s">
        <v>12193</v>
      </c>
      <c r="E18260" s="125">
        <v>5000</v>
      </c>
      <c r="F18260" s="125"/>
      <c r="G18260" s="125">
        <f t="shared" si="291"/>
        <v>-5000</v>
      </c>
      <c r="H18260" s="704" t="s">
        <v>12014</v>
      </c>
    </row>
    <row r="18261" spans="1:8" ht="18.75" customHeight="1" x14ac:dyDescent="0.2">
      <c r="A18261" s="733">
        <v>45311</v>
      </c>
      <c r="B18261" s="62" t="s">
        <v>11864</v>
      </c>
      <c r="C18261" s="62" t="s">
        <v>5740</v>
      </c>
      <c r="D18261" s="182" t="s">
        <v>12194</v>
      </c>
      <c r="E18261" s="125">
        <v>3000</v>
      </c>
      <c r="F18261" s="125"/>
      <c r="G18261" s="125">
        <f t="shared" si="291"/>
        <v>-3000</v>
      </c>
      <c r="H18261" s="704" t="s">
        <v>12014</v>
      </c>
    </row>
    <row r="18262" spans="1:8" ht="18.75" customHeight="1" x14ac:dyDescent="0.2">
      <c r="A18262" s="733">
        <v>45311</v>
      </c>
      <c r="B18262" s="62" t="s">
        <v>8547</v>
      </c>
      <c r="C18262" s="62" t="s">
        <v>10972</v>
      </c>
      <c r="D18262" s="182" t="s">
        <v>12195</v>
      </c>
      <c r="E18262" s="125">
        <v>12080</v>
      </c>
      <c r="F18262" s="125"/>
      <c r="G18262" s="125">
        <f t="shared" si="291"/>
        <v>-12080</v>
      </c>
      <c r="H18262" s="704" t="s">
        <v>12014</v>
      </c>
    </row>
    <row r="18263" spans="1:8" ht="18.75" customHeight="1" x14ac:dyDescent="0.2">
      <c r="A18263" s="733">
        <v>45311</v>
      </c>
      <c r="B18263" s="62" t="s">
        <v>103</v>
      </c>
      <c r="C18263" s="62" t="s">
        <v>103</v>
      </c>
      <c r="D18263" s="182" t="s">
        <v>8502</v>
      </c>
      <c r="E18263" s="125">
        <v>1000</v>
      </c>
      <c r="F18263" s="125"/>
      <c r="G18263" s="125">
        <f t="shared" si="291"/>
        <v>-1000</v>
      </c>
      <c r="H18263" s="704" t="s">
        <v>12014</v>
      </c>
    </row>
    <row r="18264" spans="1:8" ht="18.75" customHeight="1" x14ac:dyDescent="0.2">
      <c r="A18264" s="733">
        <v>45311</v>
      </c>
      <c r="B18264" s="62" t="s">
        <v>10889</v>
      </c>
      <c r="C18264" s="62" t="s">
        <v>391</v>
      </c>
      <c r="D18264" s="182" t="s">
        <v>12196</v>
      </c>
      <c r="E18264" s="125">
        <v>120</v>
      </c>
      <c r="F18264" s="125"/>
      <c r="G18264" s="125">
        <f t="shared" si="291"/>
        <v>-120</v>
      </c>
      <c r="H18264" s="704" t="s">
        <v>12014</v>
      </c>
    </row>
    <row r="18265" spans="1:8" ht="18.75" customHeight="1" x14ac:dyDescent="0.2">
      <c r="A18265" s="733">
        <v>45311</v>
      </c>
      <c r="B18265" s="62" t="s">
        <v>11707</v>
      </c>
      <c r="C18265" s="62" t="s">
        <v>10972</v>
      </c>
      <c r="D18265" s="182" t="s">
        <v>12197</v>
      </c>
      <c r="E18265" s="125">
        <v>16200</v>
      </c>
      <c r="F18265" s="125"/>
      <c r="G18265" s="125">
        <f t="shared" si="291"/>
        <v>-16200</v>
      </c>
      <c r="H18265" s="704" t="s">
        <v>12014</v>
      </c>
    </row>
    <row r="18266" spans="1:8" ht="18.75" customHeight="1" x14ac:dyDescent="0.2">
      <c r="A18266" s="733">
        <v>45311</v>
      </c>
      <c r="B18266" s="62" t="s">
        <v>11707</v>
      </c>
      <c r="C18266" s="62" t="s">
        <v>10972</v>
      </c>
      <c r="D18266" s="182" t="s">
        <v>6485</v>
      </c>
      <c r="E18266" s="125">
        <v>5050</v>
      </c>
      <c r="F18266" s="125"/>
      <c r="G18266" s="125">
        <f t="shared" si="291"/>
        <v>-5050</v>
      </c>
      <c r="H18266" s="704" t="s">
        <v>12014</v>
      </c>
    </row>
    <row r="18267" spans="1:8" ht="18.75" customHeight="1" x14ac:dyDescent="0.2">
      <c r="A18267" s="733">
        <v>45311</v>
      </c>
      <c r="B18267" s="62" t="s">
        <v>11068</v>
      </c>
      <c r="C18267" s="62" t="s">
        <v>10972</v>
      </c>
      <c r="D18267" s="182" t="s">
        <v>9905</v>
      </c>
      <c r="E18267" s="125">
        <v>4760</v>
      </c>
      <c r="F18267" s="125"/>
      <c r="G18267" s="125">
        <f t="shared" si="291"/>
        <v>-4760</v>
      </c>
      <c r="H18267" s="704" t="s">
        <v>12014</v>
      </c>
    </row>
    <row r="18268" spans="1:8" ht="18.75" customHeight="1" x14ac:dyDescent="0.2">
      <c r="A18268" s="733">
        <v>45311</v>
      </c>
      <c r="B18268" s="62" t="s">
        <v>11697</v>
      </c>
      <c r="C18268" s="62" t="s">
        <v>10972</v>
      </c>
      <c r="D18268" s="182" t="s">
        <v>12198</v>
      </c>
      <c r="E18268" s="125">
        <v>32000</v>
      </c>
      <c r="F18268" s="125"/>
      <c r="G18268" s="125">
        <f t="shared" si="291"/>
        <v>-32000</v>
      </c>
      <c r="H18268" s="704" t="s">
        <v>12014</v>
      </c>
    </row>
    <row r="18269" spans="1:8" ht="18.75" customHeight="1" x14ac:dyDescent="0.2">
      <c r="A18269" s="733">
        <v>45311</v>
      </c>
      <c r="B18269" s="62" t="s">
        <v>11864</v>
      </c>
      <c r="C18269" s="62" t="s">
        <v>10972</v>
      </c>
      <c r="D18269" s="182" t="s">
        <v>4308</v>
      </c>
      <c r="E18269" s="125">
        <v>9458</v>
      </c>
      <c r="F18269" s="125"/>
      <c r="G18269" s="125">
        <f t="shared" si="291"/>
        <v>-9458</v>
      </c>
      <c r="H18269" s="704" t="s">
        <v>12014</v>
      </c>
    </row>
    <row r="18270" spans="1:8" ht="18.75" customHeight="1" x14ac:dyDescent="0.2">
      <c r="A18270" s="733">
        <v>45313</v>
      </c>
      <c r="B18270" s="62" t="s">
        <v>103</v>
      </c>
      <c r="C18270" s="62" t="s">
        <v>103</v>
      </c>
      <c r="D18270" s="182" t="s">
        <v>3842</v>
      </c>
      <c r="E18270" s="125">
        <v>3000</v>
      </c>
      <c r="F18270" s="125"/>
      <c r="G18270" s="125">
        <f t="shared" si="291"/>
        <v>-3000</v>
      </c>
      <c r="H18270" s="704" t="s">
        <v>12014</v>
      </c>
    </row>
    <row r="18271" spans="1:8" ht="18.75" customHeight="1" x14ac:dyDescent="0.2">
      <c r="A18271" s="733">
        <v>45313</v>
      </c>
      <c r="B18271" s="62" t="s">
        <v>11864</v>
      </c>
      <c r="C18271" s="62" t="s">
        <v>10972</v>
      </c>
      <c r="D18271" s="182" t="s">
        <v>11540</v>
      </c>
      <c r="E18271" s="125">
        <v>4550</v>
      </c>
      <c r="F18271" s="125"/>
      <c r="G18271" s="125">
        <f t="shared" si="291"/>
        <v>-4550</v>
      </c>
      <c r="H18271" s="704" t="s">
        <v>12014</v>
      </c>
    </row>
    <row r="18272" spans="1:8" ht="18.75" customHeight="1" x14ac:dyDescent="0.2">
      <c r="A18272" s="733">
        <v>45313</v>
      </c>
      <c r="B18272" s="62" t="s">
        <v>11864</v>
      </c>
      <c r="C18272" s="62" t="s">
        <v>5740</v>
      </c>
      <c r="D18272" s="182" t="s">
        <v>10325</v>
      </c>
      <c r="E18272" s="125">
        <v>400</v>
      </c>
      <c r="F18272" s="125"/>
      <c r="G18272" s="125">
        <f t="shared" si="291"/>
        <v>-400</v>
      </c>
      <c r="H18272" s="704" t="s">
        <v>12014</v>
      </c>
    </row>
    <row r="18273" spans="1:8" ht="18.75" customHeight="1" x14ac:dyDescent="0.2">
      <c r="A18273" s="733">
        <v>45313</v>
      </c>
      <c r="B18273" s="62" t="s">
        <v>10889</v>
      </c>
      <c r="C18273" s="62" t="s">
        <v>5386</v>
      </c>
      <c r="D18273" s="182" t="s">
        <v>12253</v>
      </c>
      <c r="E18273" s="125">
        <v>400</v>
      </c>
      <c r="F18273" s="125"/>
      <c r="G18273" s="125">
        <f t="shared" si="291"/>
        <v>-400</v>
      </c>
      <c r="H18273" s="704" t="s">
        <v>12014</v>
      </c>
    </row>
    <row r="18274" spans="1:8" ht="18.75" customHeight="1" x14ac:dyDescent="0.2">
      <c r="A18274" s="733">
        <v>45313</v>
      </c>
      <c r="B18274" s="62" t="s">
        <v>11604</v>
      </c>
      <c r="C18274" s="62" t="s">
        <v>10972</v>
      </c>
      <c r="D18274" s="182" t="s">
        <v>12254</v>
      </c>
      <c r="E18274" s="125">
        <v>5000</v>
      </c>
      <c r="F18274" s="125"/>
      <c r="G18274" s="125">
        <f t="shared" si="291"/>
        <v>-5000</v>
      </c>
      <c r="H18274" s="704" t="s">
        <v>12014</v>
      </c>
    </row>
    <row r="18275" spans="1:8" ht="18.75" customHeight="1" x14ac:dyDescent="0.2">
      <c r="A18275" s="733">
        <v>45313</v>
      </c>
      <c r="B18275" s="62" t="s">
        <v>11864</v>
      </c>
      <c r="C18275" s="669" t="s">
        <v>10972</v>
      </c>
      <c r="D18275" s="905" t="s">
        <v>12255</v>
      </c>
      <c r="E18275" s="671">
        <v>84000</v>
      </c>
      <c r="F18275" s="125"/>
      <c r="G18275" s="125">
        <f t="shared" si="291"/>
        <v>-84000</v>
      </c>
      <c r="H18275" s="704" t="s">
        <v>12014</v>
      </c>
    </row>
    <row r="18276" spans="1:8" ht="18.75" customHeight="1" x14ac:dyDescent="0.2">
      <c r="A18276" s="733">
        <v>45313</v>
      </c>
      <c r="B18276" s="62" t="s">
        <v>10889</v>
      </c>
      <c r="C18276" s="669" t="s">
        <v>10972</v>
      </c>
      <c r="D18276" s="905" t="s">
        <v>12255</v>
      </c>
      <c r="E18276" s="671">
        <v>50000</v>
      </c>
      <c r="F18276" s="125"/>
      <c r="G18276" s="125">
        <f t="shared" si="291"/>
        <v>-50000</v>
      </c>
      <c r="H18276" s="704" t="s">
        <v>12014</v>
      </c>
    </row>
    <row r="18277" spans="1:8" ht="18.75" customHeight="1" x14ac:dyDescent="0.2">
      <c r="A18277" s="733">
        <v>45313</v>
      </c>
      <c r="B18277" s="62" t="s">
        <v>12172</v>
      </c>
      <c r="C18277" s="669" t="s">
        <v>10972</v>
      </c>
      <c r="D18277" s="905" t="s">
        <v>12255</v>
      </c>
      <c r="E18277" s="671">
        <v>27180</v>
      </c>
      <c r="F18277" s="125"/>
      <c r="G18277" s="125">
        <f t="shared" si="291"/>
        <v>-27180</v>
      </c>
      <c r="H18277" s="704" t="s">
        <v>12014</v>
      </c>
    </row>
    <row r="18278" spans="1:8" ht="18.75" customHeight="1" x14ac:dyDescent="0.2">
      <c r="A18278" s="733">
        <v>45313</v>
      </c>
      <c r="B18278" s="62" t="s">
        <v>10220</v>
      </c>
      <c r="C18278" s="669" t="s">
        <v>10972</v>
      </c>
      <c r="D18278" s="905" t="s">
        <v>12255</v>
      </c>
      <c r="E18278" s="671">
        <v>5600</v>
      </c>
      <c r="F18278" s="125"/>
      <c r="G18278" s="125">
        <f t="shared" si="291"/>
        <v>-5600</v>
      </c>
      <c r="H18278" s="704" t="s">
        <v>12014</v>
      </c>
    </row>
    <row r="18279" spans="1:8" ht="18.75" customHeight="1" x14ac:dyDescent="0.2">
      <c r="A18279" s="733">
        <v>45313</v>
      </c>
      <c r="B18279" s="62" t="s">
        <v>11604</v>
      </c>
      <c r="C18279" s="669" t="s">
        <v>10972</v>
      </c>
      <c r="D18279" s="905" t="s">
        <v>12255</v>
      </c>
      <c r="E18279" s="671">
        <v>11580</v>
      </c>
      <c r="F18279" s="125"/>
      <c r="G18279" s="125">
        <f t="shared" si="291"/>
        <v>-11580</v>
      </c>
      <c r="H18279" s="704" t="s">
        <v>12014</v>
      </c>
    </row>
    <row r="18280" spans="1:8" ht="18.75" customHeight="1" x14ac:dyDescent="0.2">
      <c r="A18280" s="733">
        <v>45313</v>
      </c>
      <c r="B18280" s="62" t="s">
        <v>11697</v>
      </c>
      <c r="C18280" s="669" t="s">
        <v>10972</v>
      </c>
      <c r="D18280" s="905" t="s">
        <v>12255</v>
      </c>
      <c r="E18280" s="671">
        <v>29535</v>
      </c>
      <c r="F18280" s="125"/>
      <c r="G18280" s="125">
        <f t="shared" si="291"/>
        <v>-29535</v>
      </c>
      <c r="H18280" s="704" t="s">
        <v>12014</v>
      </c>
    </row>
    <row r="18281" spans="1:8" ht="18.75" customHeight="1" x14ac:dyDescent="0.2">
      <c r="A18281" s="733">
        <v>45313</v>
      </c>
      <c r="B18281" s="62" t="s">
        <v>12172</v>
      </c>
      <c r="C18281" s="62" t="s">
        <v>11078</v>
      </c>
      <c r="D18281" s="182" t="s">
        <v>12256</v>
      </c>
      <c r="E18281" s="125">
        <v>50000</v>
      </c>
      <c r="F18281" s="125"/>
      <c r="G18281" s="125">
        <f t="shared" si="291"/>
        <v>-50000</v>
      </c>
      <c r="H18281" s="704" t="s">
        <v>12014</v>
      </c>
    </row>
    <row r="18282" spans="1:8" ht="18.75" customHeight="1" x14ac:dyDescent="0.2">
      <c r="A18282" s="733">
        <v>45313</v>
      </c>
      <c r="B18282" s="62" t="s">
        <v>11864</v>
      </c>
      <c r="C18282" s="62" t="s">
        <v>11513</v>
      </c>
      <c r="D18282" s="182" t="s">
        <v>12257</v>
      </c>
      <c r="E18282" s="125">
        <v>200000</v>
      </c>
      <c r="F18282" s="125"/>
      <c r="G18282" s="125">
        <f t="shared" si="291"/>
        <v>-200000</v>
      </c>
      <c r="H18282" s="704" t="s">
        <v>12014</v>
      </c>
    </row>
    <row r="18283" spans="1:8" ht="18.75" customHeight="1" x14ac:dyDescent="0.2">
      <c r="A18283" s="733">
        <v>45314</v>
      </c>
      <c r="B18283" s="62" t="s">
        <v>11068</v>
      </c>
      <c r="C18283" s="62" t="s">
        <v>13090</v>
      </c>
      <c r="D18283" s="182" t="s">
        <v>12258</v>
      </c>
      <c r="E18283" s="125">
        <v>400000</v>
      </c>
      <c r="F18283" s="125"/>
      <c r="G18283" s="125">
        <f t="shared" si="291"/>
        <v>-400000</v>
      </c>
      <c r="H18283" s="704" t="s">
        <v>12014</v>
      </c>
    </row>
    <row r="18284" spans="1:8" ht="15" x14ac:dyDescent="0.2">
      <c r="A18284" s="733">
        <v>45314</v>
      </c>
      <c r="B18284" s="62" t="s">
        <v>11864</v>
      </c>
      <c r="C18284" s="669" t="s">
        <v>10972</v>
      </c>
      <c r="D18284" s="905" t="s">
        <v>12259</v>
      </c>
      <c r="E18284" s="671">
        <v>32500</v>
      </c>
      <c r="F18284" s="125"/>
      <c r="G18284" s="125">
        <f t="shared" si="291"/>
        <v>-32500</v>
      </c>
      <c r="H18284" s="704" t="s">
        <v>12014</v>
      </c>
    </row>
    <row r="18285" spans="1:8" ht="15" x14ac:dyDescent="0.2">
      <c r="A18285" s="733">
        <v>45314</v>
      </c>
      <c r="B18285" s="62" t="s">
        <v>10889</v>
      </c>
      <c r="C18285" s="669" t="s">
        <v>10972</v>
      </c>
      <c r="D18285" s="905" t="s">
        <v>12259</v>
      </c>
      <c r="E18285" s="671">
        <v>32500</v>
      </c>
      <c r="F18285" s="125"/>
      <c r="G18285" s="125">
        <f t="shared" si="291"/>
        <v>-32500</v>
      </c>
      <c r="H18285" s="704" t="s">
        <v>12014</v>
      </c>
    </row>
    <row r="18286" spans="1:8" ht="15" x14ac:dyDescent="0.2">
      <c r="A18286" s="733">
        <v>45314</v>
      </c>
      <c r="B18286" s="62" t="s">
        <v>12172</v>
      </c>
      <c r="C18286" s="669" t="s">
        <v>10972</v>
      </c>
      <c r="D18286" s="905" t="s">
        <v>12259</v>
      </c>
      <c r="E18286" s="671">
        <v>32500</v>
      </c>
      <c r="F18286" s="125"/>
      <c r="G18286" s="125">
        <f t="shared" si="291"/>
        <v>-32500</v>
      </c>
      <c r="H18286" s="704" t="s">
        <v>12014</v>
      </c>
    </row>
    <row r="18287" spans="1:8" ht="15" x14ac:dyDescent="0.2">
      <c r="A18287" s="733">
        <v>45314</v>
      </c>
      <c r="B18287" s="62" t="s">
        <v>11864</v>
      </c>
      <c r="C18287" s="62" t="s">
        <v>5740</v>
      </c>
      <c r="D18287" s="182" t="s">
        <v>369</v>
      </c>
      <c r="E18287" s="125">
        <v>500</v>
      </c>
      <c r="F18287" s="125"/>
      <c r="G18287" s="125">
        <f t="shared" si="291"/>
        <v>-500</v>
      </c>
      <c r="H18287" s="704" t="s">
        <v>12014</v>
      </c>
    </row>
    <row r="18288" spans="1:8" ht="15" x14ac:dyDescent="0.2">
      <c r="A18288" s="733">
        <v>45314</v>
      </c>
      <c r="B18288" s="62" t="s">
        <v>11864</v>
      </c>
      <c r="C18288" s="669" t="s">
        <v>10972</v>
      </c>
      <c r="D18288" s="905" t="s">
        <v>12274</v>
      </c>
      <c r="E18288" s="671">
        <v>7200</v>
      </c>
      <c r="F18288" s="125"/>
      <c r="G18288" s="125">
        <f t="shared" si="291"/>
        <v>-7200</v>
      </c>
      <c r="H18288" s="704" t="s">
        <v>12014</v>
      </c>
    </row>
    <row r="18289" spans="1:8" ht="15" x14ac:dyDescent="0.2">
      <c r="A18289" s="733">
        <v>45314</v>
      </c>
      <c r="B18289" s="62" t="s">
        <v>10889</v>
      </c>
      <c r="C18289" s="669" t="s">
        <v>10972</v>
      </c>
      <c r="D18289" s="905" t="s">
        <v>12274</v>
      </c>
      <c r="E18289" s="671">
        <v>7200</v>
      </c>
      <c r="F18289" s="125"/>
      <c r="G18289" s="125">
        <f t="shared" si="291"/>
        <v>-7200</v>
      </c>
      <c r="H18289" s="704" t="s">
        <v>12014</v>
      </c>
    </row>
    <row r="18290" spans="1:8" ht="15" x14ac:dyDescent="0.2">
      <c r="A18290" s="733">
        <v>45314</v>
      </c>
      <c r="B18290" s="62" t="s">
        <v>12172</v>
      </c>
      <c r="C18290" s="669" t="s">
        <v>10972</v>
      </c>
      <c r="D18290" s="905" t="s">
        <v>12274</v>
      </c>
      <c r="E18290" s="671">
        <v>7200</v>
      </c>
      <c r="F18290" s="125"/>
      <c r="G18290" s="125">
        <f t="shared" si="291"/>
        <v>-7200</v>
      </c>
      <c r="H18290" s="704" t="s">
        <v>12014</v>
      </c>
    </row>
    <row r="18291" spans="1:8" ht="15" x14ac:dyDescent="0.2">
      <c r="A18291" s="733">
        <v>45314</v>
      </c>
      <c r="B18291" s="62" t="s">
        <v>11864</v>
      </c>
      <c r="C18291" s="565" t="s">
        <v>10972</v>
      </c>
      <c r="D18291" s="873" t="s">
        <v>12275</v>
      </c>
      <c r="E18291" s="566">
        <v>3000</v>
      </c>
      <c r="F18291" s="125"/>
      <c r="G18291" s="125">
        <f t="shared" si="291"/>
        <v>-3000</v>
      </c>
      <c r="H18291" s="704" t="s">
        <v>12014</v>
      </c>
    </row>
    <row r="18292" spans="1:8" ht="15" x14ac:dyDescent="0.2">
      <c r="A18292" s="733">
        <v>45314</v>
      </c>
      <c r="B18292" s="62" t="s">
        <v>10889</v>
      </c>
      <c r="C18292" s="565" t="s">
        <v>10972</v>
      </c>
      <c r="D18292" s="873" t="s">
        <v>12275</v>
      </c>
      <c r="E18292" s="566">
        <v>3000</v>
      </c>
      <c r="F18292" s="125"/>
      <c r="G18292" s="125">
        <f t="shared" si="291"/>
        <v>-3000</v>
      </c>
      <c r="H18292" s="704" t="s">
        <v>12014</v>
      </c>
    </row>
    <row r="18293" spans="1:8" ht="15" x14ac:dyDescent="0.2">
      <c r="A18293" s="733">
        <v>45314</v>
      </c>
      <c r="B18293" s="62" t="s">
        <v>12172</v>
      </c>
      <c r="C18293" s="565" t="s">
        <v>10972</v>
      </c>
      <c r="D18293" s="873" t="s">
        <v>12275</v>
      </c>
      <c r="E18293" s="566">
        <v>3000</v>
      </c>
      <c r="F18293" s="125"/>
      <c r="G18293" s="125">
        <f t="shared" si="291"/>
        <v>-3000</v>
      </c>
      <c r="H18293" s="704" t="s">
        <v>12014</v>
      </c>
    </row>
    <row r="18294" spans="1:8" ht="15" x14ac:dyDescent="0.2">
      <c r="A18294" s="733">
        <v>45314</v>
      </c>
      <c r="B18294" s="62" t="s">
        <v>10889</v>
      </c>
      <c r="C18294" s="62" t="s">
        <v>5740</v>
      </c>
      <c r="D18294" s="182" t="s">
        <v>369</v>
      </c>
      <c r="E18294" s="125">
        <v>2600</v>
      </c>
      <c r="F18294" s="125"/>
      <c r="G18294" s="125">
        <f t="shared" si="291"/>
        <v>-2600</v>
      </c>
      <c r="H18294" s="704" t="s">
        <v>12014</v>
      </c>
    </row>
    <row r="18295" spans="1:8" ht="15" x14ac:dyDescent="0.2">
      <c r="A18295" s="733">
        <v>45314</v>
      </c>
      <c r="B18295" s="62" t="s">
        <v>11068</v>
      </c>
      <c r="C18295" s="669" t="s">
        <v>10972</v>
      </c>
      <c r="D18295" s="905" t="s">
        <v>12260</v>
      </c>
      <c r="E18295" s="671">
        <v>37840</v>
      </c>
      <c r="F18295" s="125"/>
      <c r="G18295" s="125">
        <f t="shared" si="291"/>
        <v>-37840</v>
      </c>
      <c r="H18295" s="704" t="s">
        <v>12014</v>
      </c>
    </row>
    <row r="18296" spans="1:8" ht="15" x14ac:dyDescent="0.2">
      <c r="A18296" s="733">
        <v>45314</v>
      </c>
      <c r="B18296" s="62" t="s">
        <v>8547</v>
      </c>
      <c r="C18296" s="669" t="s">
        <v>10972</v>
      </c>
      <c r="D18296" s="905" t="s">
        <v>12260</v>
      </c>
      <c r="E18296" s="671">
        <v>11000</v>
      </c>
      <c r="F18296" s="125"/>
      <c r="G18296" s="125">
        <f t="shared" si="291"/>
        <v>-11000</v>
      </c>
      <c r="H18296" s="704" t="s">
        <v>12014</v>
      </c>
    </row>
    <row r="18297" spans="1:8" ht="15" x14ac:dyDescent="0.2">
      <c r="A18297" s="733">
        <v>45315</v>
      </c>
      <c r="B18297" s="62" t="s">
        <v>10167</v>
      </c>
      <c r="C18297" s="62" t="s">
        <v>10972</v>
      </c>
      <c r="D18297" s="182" t="s">
        <v>12261</v>
      </c>
      <c r="E18297" s="125">
        <v>1500</v>
      </c>
      <c r="F18297" s="125"/>
      <c r="G18297" s="125">
        <f t="shared" si="291"/>
        <v>-1500</v>
      </c>
      <c r="H18297" s="704" t="s">
        <v>12014</v>
      </c>
    </row>
    <row r="18298" spans="1:8" ht="15" x14ac:dyDescent="0.2">
      <c r="A18298" s="733">
        <v>45315</v>
      </c>
      <c r="B18298" s="62" t="s">
        <v>11707</v>
      </c>
      <c r="C18298" s="62" t="s">
        <v>10972</v>
      </c>
      <c r="D18298" s="182" t="s">
        <v>12262</v>
      </c>
      <c r="E18298" s="125">
        <v>1500</v>
      </c>
      <c r="F18298" s="125"/>
      <c r="G18298" s="125">
        <f t="shared" si="291"/>
        <v>-1500</v>
      </c>
      <c r="H18298" s="704" t="s">
        <v>12014</v>
      </c>
    </row>
    <row r="18299" spans="1:8" ht="15" x14ac:dyDescent="0.2">
      <c r="A18299" s="733">
        <v>45315</v>
      </c>
      <c r="B18299" s="62" t="s">
        <v>103</v>
      </c>
      <c r="C18299" s="62" t="s">
        <v>103</v>
      </c>
      <c r="D18299" s="182" t="s">
        <v>3842</v>
      </c>
      <c r="E18299" s="125">
        <v>5000</v>
      </c>
      <c r="F18299" s="125"/>
      <c r="G18299" s="125">
        <f t="shared" si="291"/>
        <v>-5000</v>
      </c>
      <c r="H18299" s="704" t="s">
        <v>12014</v>
      </c>
    </row>
    <row r="18300" spans="1:8" ht="15" customHeight="1" x14ac:dyDescent="0.2">
      <c r="A18300" s="733">
        <v>45315</v>
      </c>
      <c r="B18300" s="62" t="s">
        <v>12263</v>
      </c>
      <c r="C18300" s="62" t="s">
        <v>12264</v>
      </c>
      <c r="D18300" s="182" t="s">
        <v>6925</v>
      </c>
      <c r="E18300" s="125">
        <v>11000</v>
      </c>
      <c r="F18300" s="125"/>
      <c r="G18300" s="125">
        <f t="shared" si="291"/>
        <v>-11000</v>
      </c>
      <c r="H18300" s="704" t="s">
        <v>12014</v>
      </c>
    </row>
    <row r="18301" spans="1:8" ht="15" customHeight="1" x14ac:dyDescent="0.2">
      <c r="A18301" s="733">
        <v>45315</v>
      </c>
      <c r="B18301" s="62" t="s">
        <v>8864</v>
      </c>
      <c r="C18301" s="62" t="s">
        <v>12264</v>
      </c>
      <c r="D18301" s="182" t="s">
        <v>6925</v>
      </c>
      <c r="E18301" s="125">
        <v>20000</v>
      </c>
      <c r="F18301" s="125"/>
      <c r="G18301" s="125">
        <f t="shared" si="291"/>
        <v>-20000</v>
      </c>
      <c r="H18301" s="704" t="s">
        <v>12014</v>
      </c>
    </row>
    <row r="18302" spans="1:8" ht="15" x14ac:dyDescent="0.2">
      <c r="A18302" s="733">
        <v>45315</v>
      </c>
      <c r="B18302" s="62" t="s">
        <v>37</v>
      </c>
      <c r="C18302" s="62" t="s">
        <v>793</v>
      </c>
      <c r="D18302" s="182" t="s">
        <v>12265</v>
      </c>
      <c r="E18302" s="125">
        <v>3500</v>
      </c>
      <c r="F18302" s="125"/>
      <c r="G18302" s="125">
        <f t="shared" si="291"/>
        <v>-3500</v>
      </c>
      <c r="H18302" s="704" t="s">
        <v>12014</v>
      </c>
    </row>
    <row r="18303" spans="1:8" ht="15" x14ac:dyDescent="0.2">
      <c r="A18303" s="733">
        <v>45315</v>
      </c>
      <c r="B18303" s="62" t="s">
        <v>37</v>
      </c>
      <c r="C18303" s="62" t="s">
        <v>285</v>
      </c>
      <c r="D18303" s="182" t="s">
        <v>369</v>
      </c>
      <c r="E18303" s="125">
        <v>700</v>
      </c>
      <c r="F18303" s="125"/>
      <c r="G18303" s="125">
        <f t="shared" ref="G18303:G18366" si="292">F18303-E18303</f>
        <v>-700</v>
      </c>
      <c r="H18303" s="704" t="s">
        <v>12014</v>
      </c>
    </row>
    <row r="18304" spans="1:8" ht="15" x14ac:dyDescent="0.2">
      <c r="A18304" s="733">
        <v>45315</v>
      </c>
      <c r="B18304" s="62" t="s">
        <v>11604</v>
      </c>
      <c r="C18304" s="62" t="s">
        <v>11395</v>
      </c>
      <c r="D18304" s="182" t="s">
        <v>12266</v>
      </c>
      <c r="E18304" s="125">
        <v>19000</v>
      </c>
      <c r="F18304" s="125"/>
      <c r="G18304" s="125">
        <f t="shared" si="292"/>
        <v>-19000</v>
      </c>
      <c r="H18304" s="704" t="s">
        <v>12014</v>
      </c>
    </row>
    <row r="18305" spans="1:8" ht="15" x14ac:dyDescent="0.2">
      <c r="A18305" s="733">
        <v>45315</v>
      </c>
      <c r="B18305" s="62" t="s">
        <v>10220</v>
      </c>
      <c r="C18305" s="62" t="s">
        <v>7465</v>
      </c>
      <c r="D18305" s="182" t="s">
        <v>12003</v>
      </c>
      <c r="E18305" s="125">
        <v>1000000</v>
      </c>
      <c r="F18305" s="125"/>
      <c r="G18305" s="125">
        <f t="shared" si="292"/>
        <v>-1000000</v>
      </c>
      <c r="H18305" s="704" t="s">
        <v>12014</v>
      </c>
    </row>
    <row r="18306" spans="1:8" ht="15" x14ac:dyDescent="0.2">
      <c r="A18306" s="733">
        <v>45315</v>
      </c>
      <c r="B18306" s="62" t="s">
        <v>11864</v>
      </c>
      <c r="C18306" s="62" t="s">
        <v>11865</v>
      </c>
      <c r="D18306" s="182" t="s">
        <v>12268</v>
      </c>
      <c r="E18306" s="125">
        <v>500000</v>
      </c>
      <c r="F18306" s="125"/>
      <c r="G18306" s="125">
        <f t="shared" si="292"/>
        <v>-500000</v>
      </c>
      <c r="H18306" s="704" t="s">
        <v>12014</v>
      </c>
    </row>
    <row r="18307" spans="1:8" ht="15" x14ac:dyDescent="0.2">
      <c r="A18307" s="733">
        <v>45315</v>
      </c>
      <c r="B18307" s="62" t="s">
        <v>12172</v>
      </c>
      <c r="C18307" s="62" t="s">
        <v>11694</v>
      </c>
      <c r="D18307" s="182" t="s">
        <v>12268</v>
      </c>
      <c r="E18307" s="125">
        <v>150000</v>
      </c>
      <c r="F18307" s="125"/>
      <c r="G18307" s="125">
        <f t="shared" si="292"/>
        <v>-150000</v>
      </c>
      <c r="H18307" s="704" t="s">
        <v>12014</v>
      </c>
    </row>
    <row r="18308" spans="1:8" ht="15" x14ac:dyDescent="0.2">
      <c r="A18308" s="733">
        <v>45315</v>
      </c>
      <c r="B18308" s="62" t="s">
        <v>11068</v>
      </c>
      <c r="C18308" s="62" t="s">
        <v>10972</v>
      </c>
      <c r="D18308" s="182" t="s">
        <v>4965</v>
      </c>
      <c r="E18308" s="125">
        <v>10330</v>
      </c>
      <c r="F18308" s="125"/>
      <c r="G18308" s="125">
        <f t="shared" si="292"/>
        <v>-10330</v>
      </c>
      <c r="H18308" s="704" t="s">
        <v>12014</v>
      </c>
    </row>
    <row r="18309" spans="1:8" ht="15" x14ac:dyDescent="0.2">
      <c r="A18309" s="733">
        <v>45315</v>
      </c>
      <c r="B18309" s="62" t="s">
        <v>11707</v>
      </c>
      <c r="C18309" s="62" t="s">
        <v>10972</v>
      </c>
      <c r="D18309" s="182" t="s">
        <v>12270</v>
      </c>
      <c r="E18309" s="125">
        <v>125960</v>
      </c>
      <c r="F18309" s="125"/>
      <c r="G18309" s="125">
        <f t="shared" si="292"/>
        <v>-125960</v>
      </c>
      <c r="H18309" s="704" t="s">
        <v>12014</v>
      </c>
    </row>
    <row r="18310" spans="1:8" ht="15" x14ac:dyDescent="0.2">
      <c r="A18310" s="733">
        <v>45315</v>
      </c>
      <c r="B18310" s="62" t="s">
        <v>8864</v>
      </c>
      <c r="C18310" s="1048" t="s">
        <v>793</v>
      </c>
      <c r="D18310" s="1051" t="s">
        <v>12271</v>
      </c>
      <c r="E18310" s="125">
        <v>33000</v>
      </c>
      <c r="F18310" s="125"/>
      <c r="G18310" s="125">
        <f t="shared" si="292"/>
        <v>-33000</v>
      </c>
      <c r="H18310" s="704" t="s">
        <v>12014</v>
      </c>
    </row>
    <row r="18311" spans="1:8" ht="15" x14ac:dyDescent="0.2">
      <c r="A18311" s="733">
        <v>45315</v>
      </c>
      <c r="B18311" s="62" t="s">
        <v>11604</v>
      </c>
      <c r="C18311" s="62" t="s">
        <v>12272</v>
      </c>
      <c r="D18311" s="182" t="s">
        <v>12273</v>
      </c>
      <c r="E18311" s="125">
        <v>50000</v>
      </c>
      <c r="F18311" s="125"/>
      <c r="G18311" s="125">
        <f t="shared" si="292"/>
        <v>-50000</v>
      </c>
      <c r="H18311" s="704" t="s">
        <v>12014</v>
      </c>
    </row>
    <row r="18312" spans="1:8" ht="15" x14ac:dyDescent="0.2">
      <c r="A18312" s="733">
        <v>45316</v>
      </c>
      <c r="B18312" s="62" t="s">
        <v>11068</v>
      </c>
      <c r="C18312" s="62" t="s">
        <v>5740</v>
      </c>
      <c r="D18312" s="182" t="s">
        <v>12282</v>
      </c>
      <c r="E18312" s="125">
        <v>500</v>
      </c>
      <c r="F18312" s="125"/>
      <c r="G18312" s="125">
        <f t="shared" si="292"/>
        <v>-500</v>
      </c>
      <c r="H18312" s="704" t="s">
        <v>12014</v>
      </c>
    </row>
    <row r="18313" spans="1:8" ht="15" x14ac:dyDescent="0.2">
      <c r="A18313" s="733">
        <v>45316</v>
      </c>
      <c r="B18313" s="62" t="s">
        <v>103</v>
      </c>
      <c r="C18313" s="62" t="s">
        <v>103</v>
      </c>
      <c r="D18313" s="182" t="s">
        <v>3842</v>
      </c>
      <c r="E18313" s="125">
        <v>1500</v>
      </c>
      <c r="F18313" s="125"/>
      <c r="G18313" s="125">
        <f t="shared" si="292"/>
        <v>-1500</v>
      </c>
      <c r="H18313" s="704" t="s">
        <v>12014</v>
      </c>
    </row>
    <row r="18314" spans="1:8" ht="15" x14ac:dyDescent="0.2">
      <c r="A18314" s="733">
        <v>45316</v>
      </c>
      <c r="B18314" s="62" t="s">
        <v>12172</v>
      </c>
      <c r="C18314" s="62" t="s">
        <v>669</v>
      </c>
      <c r="D18314" s="182" t="s">
        <v>2710</v>
      </c>
      <c r="E18314" s="125">
        <v>54400</v>
      </c>
      <c r="F18314" s="125"/>
      <c r="G18314" s="125">
        <f t="shared" si="292"/>
        <v>-54400</v>
      </c>
      <c r="H18314" s="704" t="s">
        <v>12014</v>
      </c>
    </row>
    <row r="18315" spans="1:8" ht="15" x14ac:dyDescent="0.2">
      <c r="A18315" s="733">
        <v>45316</v>
      </c>
      <c r="B18315" s="62" t="s">
        <v>11864</v>
      </c>
      <c r="C18315" s="62" t="s">
        <v>6845</v>
      </c>
      <c r="D18315" s="182" t="s">
        <v>12003</v>
      </c>
      <c r="E18315" s="125">
        <v>500000</v>
      </c>
      <c r="F18315" s="125"/>
      <c r="G18315" s="125">
        <f t="shared" si="292"/>
        <v>-500000</v>
      </c>
      <c r="H18315" s="704" t="s">
        <v>12014</v>
      </c>
    </row>
    <row r="18316" spans="1:8" ht="24" x14ac:dyDescent="0.2">
      <c r="A18316" s="733">
        <v>45316</v>
      </c>
      <c r="B18316" s="62" t="s">
        <v>11864</v>
      </c>
      <c r="C18316" s="62" t="s">
        <v>12284</v>
      </c>
      <c r="D18316" s="182" t="s">
        <v>12285</v>
      </c>
      <c r="E18316" s="125">
        <v>1010000</v>
      </c>
      <c r="F18316" s="125"/>
      <c r="G18316" s="125">
        <f t="shared" si="292"/>
        <v>-1010000</v>
      </c>
      <c r="H18316" s="704" t="s">
        <v>12014</v>
      </c>
    </row>
    <row r="18317" spans="1:8" ht="15" x14ac:dyDescent="0.2">
      <c r="A18317" s="733">
        <v>45316</v>
      </c>
      <c r="B18317" s="62" t="s">
        <v>11864</v>
      </c>
      <c r="C18317" s="62" t="s">
        <v>8384</v>
      </c>
      <c r="D18317" s="182" t="s">
        <v>12283</v>
      </c>
      <c r="E18317" s="125">
        <v>1000000</v>
      </c>
      <c r="F18317" s="125"/>
      <c r="G18317" s="125">
        <f t="shared" si="292"/>
        <v>-1000000</v>
      </c>
      <c r="H18317" s="704" t="s">
        <v>12014</v>
      </c>
    </row>
    <row r="18318" spans="1:8" ht="15" x14ac:dyDescent="0.2">
      <c r="A18318" s="733">
        <v>45316</v>
      </c>
      <c r="B18318" s="62" t="s">
        <v>11864</v>
      </c>
      <c r="C18318" s="62" t="s">
        <v>11269</v>
      </c>
      <c r="D18318" s="182" t="s">
        <v>12286</v>
      </c>
      <c r="E18318" s="125">
        <v>200000</v>
      </c>
      <c r="F18318" s="125"/>
      <c r="G18318" s="125">
        <f t="shared" si="292"/>
        <v>-200000</v>
      </c>
      <c r="H18318" s="704" t="s">
        <v>12014</v>
      </c>
    </row>
    <row r="18319" spans="1:8" ht="15" x14ac:dyDescent="0.2">
      <c r="A18319" s="733">
        <v>45316</v>
      </c>
      <c r="B18319" s="62" t="s">
        <v>25</v>
      </c>
      <c r="C18319" s="62" t="s">
        <v>8141</v>
      </c>
      <c r="D18319" s="182" t="s">
        <v>6336</v>
      </c>
      <c r="E18319" s="125">
        <v>42810</v>
      </c>
      <c r="F18319" s="125"/>
      <c r="G18319" s="125">
        <f t="shared" si="292"/>
        <v>-42810</v>
      </c>
      <c r="H18319" s="704" t="s">
        <v>12014</v>
      </c>
    </row>
    <row r="18320" spans="1:8" ht="15" x14ac:dyDescent="0.2">
      <c r="A18320" s="733">
        <v>45316</v>
      </c>
      <c r="B18320" s="62" t="s">
        <v>103</v>
      </c>
      <c r="C18320" s="62" t="s">
        <v>8141</v>
      </c>
      <c r="D18320" s="182" t="s">
        <v>6336</v>
      </c>
      <c r="E18320" s="125">
        <v>18848</v>
      </c>
      <c r="F18320" s="125"/>
      <c r="G18320" s="125">
        <f t="shared" si="292"/>
        <v>-18848</v>
      </c>
      <c r="H18320" s="704" t="s">
        <v>12014</v>
      </c>
    </row>
    <row r="18321" spans="1:8" ht="15" x14ac:dyDescent="0.2">
      <c r="A18321" s="733">
        <v>45316</v>
      </c>
      <c r="B18321" s="62" t="s">
        <v>103</v>
      </c>
      <c r="C18321" s="62" t="s">
        <v>8141</v>
      </c>
      <c r="D18321" s="182" t="s">
        <v>6309</v>
      </c>
      <c r="E18321" s="125">
        <v>670</v>
      </c>
      <c r="F18321" s="125"/>
      <c r="G18321" s="125">
        <f t="shared" si="292"/>
        <v>-670</v>
      </c>
      <c r="H18321" s="704" t="s">
        <v>12014</v>
      </c>
    </row>
    <row r="18322" spans="1:8" ht="15" x14ac:dyDescent="0.2">
      <c r="A18322" s="733">
        <v>45316</v>
      </c>
      <c r="B18322" s="62" t="s">
        <v>12586</v>
      </c>
      <c r="C18322" s="62" t="s">
        <v>5740</v>
      </c>
      <c r="D18322" s="182" t="s">
        <v>369</v>
      </c>
      <c r="E18322" s="125">
        <v>1000</v>
      </c>
      <c r="F18322" s="125"/>
      <c r="G18322" s="125">
        <f t="shared" si="292"/>
        <v>-1000</v>
      </c>
      <c r="H18322" s="704" t="s">
        <v>12014</v>
      </c>
    </row>
    <row r="18323" spans="1:8" ht="15" x14ac:dyDescent="0.2">
      <c r="A18323" s="733">
        <v>45316</v>
      </c>
      <c r="B18323" s="62" t="s">
        <v>12172</v>
      </c>
      <c r="C18323" s="62" t="s">
        <v>5409</v>
      </c>
      <c r="D18323" s="182" t="s">
        <v>369</v>
      </c>
      <c r="E18323" s="125">
        <v>5000</v>
      </c>
      <c r="F18323" s="125"/>
      <c r="G18323" s="125">
        <f t="shared" si="292"/>
        <v>-5000</v>
      </c>
      <c r="H18323" s="704" t="s">
        <v>12014</v>
      </c>
    </row>
    <row r="18324" spans="1:8" ht="15" x14ac:dyDescent="0.2">
      <c r="A18324" s="733">
        <v>45316</v>
      </c>
      <c r="B18324" s="62" t="s">
        <v>103</v>
      </c>
      <c r="C18324" s="62" t="s">
        <v>103</v>
      </c>
      <c r="D18324" s="182" t="s">
        <v>3842</v>
      </c>
      <c r="E18324" s="125">
        <v>2000</v>
      </c>
      <c r="F18324" s="125"/>
      <c r="G18324" s="125">
        <f t="shared" si="292"/>
        <v>-2000</v>
      </c>
      <c r="H18324" s="704" t="s">
        <v>12014</v>
      </c>
    </row>
    <row r="18325" spans="1:8" ht="15" x14ac:dyDescent="0.2">
      <c r="A18325" s="733">
        <v>45316</v>
      </c>
      <c r="B18325" s="62" t="s">
        <v>8547</v>
      </c>
      <c r="C18325" s="62" t="s">
        <v>10972</v>
      </c>
      <c r="D18325" s="182" t="s">
        <v>12287</v>
      </c>
      <c r="E18325" s="125">
        <v>51921</v>
      </c>
      <c r="F18325" s="125"/>
      <c r="G18325" s="125">
        <f t="shared" si="292"/>
        <v>-51921</v>
      </c>
      <c r="H18325" s="704" t="s">
        <v>12014</v>
      </c>
    </row>
    <row r="18326" spans="1:8" ht="15" x14ac:dyDescent="0.2">
      <c r="A18326" s="733">
        <v>45316</v>
      </c>
      <c r="B18326" s="62" t="s">
        <v>8547</v>
      </c>
      <c r="C18326" s="62" t="s">
        <v>10972</v>
      </c>
      <c r="D18326" s="182" t="s">
        <v>12287</v>
      </c>
      <c r="E18326" s="125">
        <v>131538</v>
      </c>
      <c r="F18326" s="125"/>
      <c r="G18326" s="125">
        <f t="shared" si="292"/>
        <v>-131538</v>
      </c>
      <c r="H18326" s="704" t="s">
        <v>12014</v>
      </c>
    </row>
    <row r="18327" spans="1:8" ht="15" x14ac:dyDescent="0.2">
      <c r="A18327" s="733">
        <v>45316</v>
      </c>
      <c r="B18327" s="62" t="s">
        <v>103</v>
      </c>
      <c r="C18327" s="62" t="s">
        <v>103</v>
      </c>
      <c r="D18327" s="182" t="s">
        <v>12288</v>
      </c>
      <c r="E18327" s="125">
        <v>11800</v>
      </c>
      <c r="F18327" s="125"/>
      <c r="G18327" s="125">
        <f t="shared" si="292"/>
        <v>-11800</v>
      </c>
      <c r="H18327" s="704" t="s">
        <v>12014</v>
      </c>
    </row>
    <row r="18328" spans="1:8" ht="15" x14ac:dyDescent="0.2">
      <c r="A18328" s="733">
        <v>45317</v>
      </c>
      <c r="B18328" s="62" t="s">
        <v>11864</v>
      </c>
      <c r="C18328" s="62" t="s">
        <v>11730</v>
      </c>
      <c r="D18328" s="182" t="s">
        <v>12289</v>
      </c>
      <c r="E18328" s="125">
        <v>72000</v>
      </c>
      <c r="F18328" s="125"/>
      <c r="G18328" s="125">
        <f t="shared" si="292"/>
        <v>-72000</v>
      </c>
      <c r="H18328" s="704" t="s">
        <v>12014</v>
      </c>
    </row>
    <row r="18329" spans="1:8" ht="15" x14ac:dyDescent="0.2">
      <c r="A18329" s="733">
        <v>45317</v>
      </c>
      <c r="B18329" s="62" t="s">
        <v>103</v>
      </c>
      <c r="C18329" s="62" t="s">
        <v>103</v>
      </c>
      <c r="D18329" s="182" t="s">
        <v>3842</v>
      </c>
      <c r="E18329" s="125">
        <v>3000</v>
      </c>
      <c r="F18329" s="125"/>
      <c r="G18329" s="125">
        <f t="shared" si="292"/>
        <v>-3000</v>
      </c>
      <c r="H18329" s="704" t="s">
        <v>12014</v>
      </c>
    </row>
    <row r="18330" spans="1:8" ht="15" x14ac:dyDescent="0.2">
      <c r="A18330" s="733">
        <v>45317</v>
      </c>
      <c r="B18330" s="62" t="s">
        <v>11068</v>
      </c>
      <c r="C18330" s="62" t="s">
        <v>10972</v>
      </c>
      <c r="D18330" s="182" t="s">
        <v>12290</v>
      </c>
      <c r="E18330" s="125">
        <v>11180</v>
      </c>
      <c r="F18330" s="125"/>
      <c r="G18330" s="125">
        <f t="shared" si="292"/>
        <v>-11180</v>
      </c>
      <c r="H18330" s="704" t="s">
        <v>12014</v>
      </c>
    </row>
    <row r="18331" spans="1:8" ht="15" x14ac:dyDescent="0.2">
      <c r="A18331" s="733">
        <v>45317</v>
      </c>
      <c r="B18331" s="62" t="s">
        <v>11864</v>
      </c>
      <c r="C18331" s="62" t="s">
        <v>285</v>
      </c>
      <c r="D18331" s="182" t="s">
        <v>3149</v>
      </c>
      <c r="E18331" s="125">
        <v>400</v>
      </c>
      <c r="F18331" s="125"/>
      <c r="G18331" s="125">
        <f t="shared" si="292"/>
        <v>-400</v>
      </c>
      <c r="H18331" s="704" t="s">
        <v>12014</v>
      </c>
    </row>
    <row r="18332" spans="1:8" ht="15" x14ac:dyDescent="0.2">
      <c r="A18332" s="733">
        <v>45317</v>
      </c>
      <c r="B18332" s="62" t="s">
        <v>12172</v>
      </c>
      <c r="C18332" s="62" t="s">
        <v>5740</v>
      </c>
      <c r="D18332" s="182" t="s">
        <v>369</v>
      </c>
      <c r="E18332" s="125">
        <v>800</v>
      </c>
      <c r="F18332" s="125"/>
      <c r="G18332" s="125">
        <f t="shared" si="292"/>
        <v>-800</v>
      </c>
      <c r="H18332" s="704" t="s">
        <v>12014</v>
      </c>
    </row>
    <row r="18333" spans="1:8" ht="15" x14ac:dyDescent="0.2">
      <c r="A18333" s="733">
        <v>45317</v>
      </c>
      <c r="B18333" s="62" t="s">
        <v>10889</v>
      </c>
      <c r="C18333" s="62" t="s">
        <v>5740</v>
      </c>
      <c r="D18333" s="182" t="s">
        <v>369</v>
      </c>
      <c r="E18333" s="125">
        <v>800</v>
      </c>
      <c r="F18333" s="125"/>
      <c r="G18333" s="125">
        <f t="shared" si="292"/>
        <v>-800</v>
      </c>
      <c r="H18333" s="704" t="s">
        <v>12014</v>
      </c>
    </row>
    <row r="18334" spans="1:8" ht="15" x14ac:dyDescent="0.2">
      <c r="A18334" s="733">
        <v>45317</v>
      </c>
      <c r="B18334" s="62" t="s">
        <v>12586</v>
      </c>
      <c r="C18334" s="62" t="s">
        <v>10972</v>
      </c>
      <c r="D18334" s="182" t="s">
        <v>12292</v>
      </c>
      <c r="E18334" s="125">
        <v>4250</v>
      </c>
      <c r="F18334" s="125"/>
      <c r="G18334" s="125">
        <f t="shared" si="292"/>
        <v>-4250</v>
      </c>
      <c r="H18334" s="704" t="s">
        <v>12014</v>
      </c>
    </row>
    <row r="18335" spans="1:8" ht="15" x14ac:dyDescent="0.2">
      <c r="A18335" s="733">
        <v>45317</v>
      </c>
      <c r="B18335" s="62" t="s">
        <v>11697</v>
      </c>
      <c r="C18335" s="62" t="s">
        <v>10972</v>
      </c>
      <c r="D18335" s="182" t="s">
        <v>12293</v>
      </c>
      <c r="E18335" s="125">
        <v>25000</v>
      </c>
      <c r="F18335" s="125"/>
      <c r="G18335" s="125">
        <f t="shared" si="292"/>
        <v>-25000</v>
      </c>
      <c r="H18335" s="704" t="s">
        <v>12014</v>
      </c>
    </row>
    <row r="18336" spans="1:8" ht="15" x14ac:dyDescent="0.2">
      <c r="A18336" s="733">
        <v>45317</v>
      </c>
      <c r="B18336" s="62" t="s">
        <v>10220</v>
      </c>
      <c r="C18336" s="62" t="s">
        <v>12294</v>
      </c>
      <c r="D18336" s="182" t="s">
        <v>12295</v>
      </c>
      <c r="E18336" s="125">
        <v>5500</v>
      </c>
      <c r="F18336" s="125"/>
      <c r="G18336" s="125">
        <f t="shared" si="292"/>
        <v>-5500</v>
      </c>
      <c r="H18336" s="704" t="s">
        <v>12014</v>
      </c>
    </row>
    <row r="18337" spans="1:8" ht="15" x14ac:dyDescent="0.2">
      <c r="A18337" s="733">
        <v>45317</v>
      </c>
      <c r="B18337" s="62" t="s">
        <v>12172</v>
      </c>
      <c r="C18337" s="62" t="s">
        <v>10972</v>
      </c>
      <c r="D18337" s="182" t="s">
        <v>12296</v>
      </c>
      <c r="E18337" s="125">
        <v>61000</v>
      </c>
      <c r="F18337" s="125"/>
      <c r="G18337" s="125">
        <f t="shared" si="292"/>
        <v>-61000</v>
      </c>
      <c r="H18337" s="704" t="s">
        <v>12014</v>
      </c>
    </row>
    <row r="18338" spans="1:8" ht="15" x14ac:dyDescent="0.2">
      <c r="A18338" s="733">
        <v>45317</v>
      </c>
      <c r="B18338" s="62" t="s">
        <v>11068</v>
      </c>
      <c r="C18338" s="62" t="s">
        <v>10972</v>
      </c>
      <c r="D18338" s="182" t="s">
        <v>6639</v>
      </c>
      <c r="E18338" s="125">
        <v>5500</v>
      </c>
      <c r="F18338" s="125"/>
      <c r="G18338" s="125">
        <f t="shared" si="292"/>
        <v>-5500</v>
      </c>
      <c r="H18338" s="704" t="s">
        <v>12014</v>
      </c>
    </row>
    <row r="18339" spans="1:8" ht="15" x14ac:dyDescent="0.2">
      <c r="A18339" s="733">
        <v>45317</v>
      </c>
      <c r="B18339" s="62" t="s">
        <v>10889</v>
      </c>
      <c r="C18339" s="62" t="s">
        <v>10972</v>
      </c>
      <c r="D18339" s="182" t="s">
        <v>12297</v>
      </c>
      <c r="E18339" s="125">
        <v>10000</v>
      </c>
      <c r="F18339" s="125"/>
      <c r="G18339" s="125">
        <f t="shared" si="292"/>
        <v>-10000</v>
      </c>
      <c r="H18339" s="704" t="s">
        <v>12014</v>
      </c>
    </row>
    <row r="18340" spans="1:8" ht="15" x14ac:dyDescent="0.2">
      <c r="A18340" s="733">
        <v>45317</v>
      </c>
      <c r="B18340" s="62" t="s">
        <v>10889</v>
      </c>
      <c r="C18340" s="62" t="s">
        <v>11089</v>
      </c>
      <c r="D18340" s="182" t="s">
        <v>12298</v>
      </c>
      <c r="E18340" s="125">
        <v>500000</v>
      </c>
      <c r="F18340" s="125"/>
      <c r="G18340" s="125">
        <f t="shared" si="292"/>
        <v>-500000</v>
      </c>
      <c r="H18340" s="704" t="s">
        <v>12014</v>
      </c>
    </row>
    <row r="18341" spans="1:8" ht="15" x14ac:dyDescent="0.2">
      <c r="A18341" s="733">
        <v>45317</v>
      </c>
      <c r="B18341" s="62" t="s">
        <v>11604</v>
      </c>
      <c r="C18341" s="62" t="s">
        <v>8082</v>
      </c>
      <c r="D18341" s="182" t="s">
        <v>12300</v>
      </c>
      <c r="E18341" s="125">
        <v>500000</v>
      </c>
      <c r="F18341" s="125"/>
      <c r="G18341" s="125">
        <f t="shared" si="292"/>
        <v>-500000</v>
      </c>
      <c r="H18341" s="704" t="s">
        <v>12014</v>
      </c>
    </row>
    <row r="18342" spans="1:8" ht="15" x14ac:dyDescent="0.2">
      <c r="A18342" s="733">
        <v>45317</v>
      </c>
      <c r="B18342" s="62" t="s">
        <v>11068</v>
      </c>
      <c r="C18342" s="62" t="s">
        <v>10972</v>
      </c>
      <c r="D18342" s="182" t="s">
        <v>12290</v>
      </c>
      <c r="E18342" s="125">
        <v>11180</v>
      </c>
      <c r="F18342" s="125"/>
      <c r="G18342" s="125">
        <f t="shared" si="292"/>
        <v>-11180</v>
      </c>
      <c r="H18342" s="704" t="s">
        <v>12014</v>
      </c>
    </row>
    <row r="18343" spans="1:8" ht="15" x14ac:dyDescent="0.2">
      <c r="A18343" s="733">
        <v>45318</v>
      </c>
      <c r="B18343" s="62" t="s">
        <v>11068</v>
      </c>
      <c r="C18343" s="62" t="s">
        <v>5740</v>
      </c>
      <c r="D18343" s="182" t="s">
        <v>12303</v>
      </c>
      <c r="E18343" s="125">
        <v>3500</v>
      </c>
      <c r="F18343" s="125"/>
      <c r="G18343" s="125">
        <f t="shared" si="292"/>
        <v>-3500</v>
      </c>
      <c r="H18343" s="704" t="s">
        <v>12014</v>
      </c>
    </row>
    <row r="18344" spans="1:8" ht="15" x14ac:dyDescent="0.2">
      <c r="A18344" s="733">
        <v>45318</v>
      </c>
      <c r="B18344" s="62" t="s">
        <v>8547</v>
      </c>
      <c r="C18344" s="62" t="s">
        <v>11395</v>
      </c>
      <c r="D18344" s="182" t="s">
        <v>12304</v>
      </c>
      <c r="E18344" s="125">
        <v>3370</v>
      </c>
      <c r="F18344" s="125"/>
      <c r="G18344" s="125">
        <f t="shared" si="292"/>
        <v>-3370</v>
      </c>
      <c r="H18344" s="704" t="s">
        <v>12014</v>
      </c>
    </row>
    <row r="18345" spans="1:8" ht="15" x14ac:dyDescent="0.2">
      <c r="A18345" s="733">
        <v>45318</v>
      </c>
      <c r="B18345" s="62" t="s">
        <v>103</v>
      </c>
      <c r="C18345" s="62" t="s">
        <v>2995</v>
      </c>
      <c r="D18345" s="182" t="s">
        <v>369</v>
      </c>
      <c r="E18345" s="125">
        <v>5330</v>
      </c>
      <c r="F18345" s="125"/>
      <c r="G18345" s="125">
        <f t="shared" si="292"/>
        <v>-5330</v>
      </c>
      <c r="H18345" s="704" t="s">
        <v>12014</v>
      </c>
    </row>
    <row r="18346" spans="1:8" ht="15" x14ac:dyDescent="0.2">
      <c r="A18346" s="733">
        <v>45318</v>
      </c>
      <c r="B18346" s="62" t="s">
        <v>103</v>
      </c>
      <c r="C18346" s="62" t="s">
        <v>103</v>
      </c>
      <c r="D18346" s="182" t="s">
        <v>3842</v>
      </c>
      <c r="E18346" s="125">
        <v>3000</v>
      </c>
      <c r="F18346" s="125"/>
      <c r="G18346" s="125">
        <f t="shared" si="292"/>
        <v>-3000</v>
      </c>
      <c r="H18346" s="704" t="s">
        <v>12014</v>
      </c>
    </row>
    <row r="18347" spans="1:8" ht="15" x14ac:dyDescent="0.2">
      <c r="A18347" s="733">
        <v>45318</v>
      </c>
      <c r="B18347" s="62" t="s">
        <v>11864</v>
      </c>
      <c r="C18347" s="62" t="s">
        <v>5740</v>
      </c>
      <c r="D18347" s="182" t="s">
        <v>12306</v>
      </c>
      <c r="E18347" s="125">
        <v>3500</v>
      </c>
      <c r="F18347" s="125"/>
      <c r="G18347" s="125">
        <f t="shared" si="292"/>
        <v>-3500</v>
      </c>
      <c r="H18347" s="704" t="s">
        <v>12014</v>
      </c>
    </row>
    <row r="18348" spans="1:8" ht="15" x14ac:dyDescent="0.2">
      <c r="A18348" s="733">
        <v>45318</v>
      </c>
      <c r="B18348" s="62" t="s">
        <v>11068</v>
      </c>
      <c r="C18348" s="62" t="s">
        <v>10972</v>
      </c>
      <c r="D18348" s="182" t="s">
        <v>12307</v>
      </c>
      <c r="E18348" s="125">
        <v>2340</v>
      </c>
      <c r="F18348" s="125"/>
      <c r="G18348" s="125">
        <f t="shared" si="292"/>
        <v>-2340</v>
      </c>
      <c r="H18348" s="704" t="s">
        <v>12014</v>
      </c>
    </row>
    <row r="18349" spans="1:8" ht="15" x14ac:dyDescent="0.2">
      <c r="A18349" s="733">
        <v>45318</v>
      </c>
      <c r="B18349" s="62" t="s">
        <v>11072</v>
      </c>
      <c r="C18349" s="62" t="s">
        <v>5740</v>
      </c>
      <c r="D18349" s="182" t="s">
        <v>10325</v>
      </c>
      <c r="E18349" s="125">
        <v>250</v>
      </c>
      <c r="F18349" s="125"/>
      <c r="G18349" s="125">
        <f t="shared" si="292"/>
        <v>-250</v>
      </c>
      <c r="H18349" s="704" t="s">
        <v>12014</v>
      </c>
    </row>
    <row r="18350" spans="1:8" ht="15" customHeight="1" x14ac:dyDescent="0.2">
      <c r="A18350" s="733">
        <v>45318</v>
      </c>
      <c r="B18350" s="62" t="s">
        <v>10889</v>
      </c>
      <c r="C18350" s="62" t="s">
        <v>11364</v>
      </c>
      <c r="D18350" s="182" t="s">
        <v>12308</v>
      </c>
      <c r="E18350" s="125">
        <v>50000</v>
      </c>
      <c r="F18350" s="125"/>
      <c r="G18350" s="125">
        <f t="shared" si="292"/>
        <v>-50000</v>
      </c>
      <c r="H18350" s="704" t="s">
        <v>12014</v>
      </c>
    </row>
    <row r="18351" spans="1:8" ht="15" x14ac:dyDescent="0.2">
      <c r="A18351" s="733">
        <v>45318</v>
      </c>
      <c r="B18351" s="62" t="s">
        <v>12172</v>
      </c>
      <c r="C18351" s="62" t="s">
        <v>7899</v>
      </c>
      <c r="D18351" s="182" t="s">
        <v>12309</v>
      </c>
      <c r="E18351" s="125">
        <v>48000</v>
      </c>
      <c r="F18351" s="125"/>
      <c r="G18351" s="125">
        <f t="shared" si="292"/>
        <v>-48000</v>
      </c>
      <c r="H18351" s="704" t="s">
        <v>12014</v>
      </c>
    </row>
    <row r="18352" spans="1:8" ht="15" x14ac:dyDescent="0.2">
      <c r="A18352" s="733">
        <v>45320</v>
      </c>
      <c r="B18352" s="62" t="s">
        <v>12586</v>
      </c>
      <c r="C18352" s="62" t="s">
        <v>10972</v>
      </c>
      <c r="D18352" s="182" t="s">
        <v>12292</v>
      </c>
      <c r="E18352" s="125">
        <v>5000</v>
      </c>
      <c r="F18352" s="125"/>
      <c r="G18352" s="125">
        <f t="shared" si="292"/>
        <v>-5000</v>
      </c>
      <c r="H18352" s="704" t="s">
        <v>12014</v>
      </c>
    </row>
    <row r="18353" spans="1:8" ht="15" x14ac:dyDescent="0.2">
      <c r="A18353" s="733">
        <v>45320</v>
      </c>
      <c r="B18353" s="62" t="s">
        <v>103</v>
      </c>
      <c r="C18353" s="62" t="s">
        <v>371</v>
      </c>
      <c r="D18353" s="182" t="s">
        <v>2107</v>
      </c>
      <c r="E18353" s="125">
        <v>1000</v>
      </c>
      <c r="F18353" s="125"/>
      <c r="G18353" s="125">
        <f t="shared" si="292"/>
        <v>-1000</v>
      </c>
      <c r="H18353" s="704" t="s">
        <v>12014</v>
      </c>
    </row>
    <row r="18354" spans="1:8" ht="15" x14ac:dyDescent="0.2">
      <c r="A18354" s="733">
        <v>45320</v>
      </c>
      <c r="B18354" s="62" t="s">
        <v>103</v>
      </c>
      <c r="C18354" s="62" t="s">
        <v>103</v>
      </c>
      <c r="D18354" s="182" t="s">
        <v>3842</v>
      </c>
      <c r="E18354" s="125">
        <v>3000</v>
      </c>
      <c r="F18354" s="125"/>
      <c r="G18354" s="125">
        <f t="shared" si="292"/>
        <v>-3000</v>
      </c>
      <c r="H18354" s="704" t="s">
        <v>12014</v>
      </c>
    </row>
    <row r="18355" spans="1:8" ht="15" x14ac:dyDescent="0.2">
      <c r="A18355" s="733">
        <v>45320</v>
      </c>
      <c r="B18355" s="62" t="s">
        <v>25</v>
      </c>
      <c r="C18355" s="62" t="s">
        <v>4064</v>
      </c>
      <c r="D18355" s="182" t="s">
        <v>2107</v>
      </c>
      <c r="E18355" s="125">
        <v>1500</v>
      </c>
      <c r="F18355" s="125"/>
      <c r="G18355" s="125">
        <f t="shared" si="292"/>
        <v>-1500</v>
      </c>
      <c r="H18355" s="704" t="s">
        <v>12014</v>
      </c>
    </row>
    <row r="18356" spans="1:8" ht="15" x14ac:dyDescent="0.2">
      <c r="A18356" s="733">
        <v>45320</v>
      </c>
      <c r="B18356" s="62" t="s">
        <v>11068</v>
      </c>
      <c r="C18356" s="669" t="s">
        <v>10972</v>
      </c>
      <c r="D18356" s="905" t="s">
        <v>12310</v>
      </c>
      <c r="E18356" s="671">
        <v>36000</v>
      </c>
      <c r="F18356" s="125"/>
      <c r="G18356" s="125">
        <f t="shared" si="292"/>
        <v>-36000</v>
      </c>
      <c r="H18356" s="704" t="s">
        <v>12014</v>
      </c>
    </row>
    <row r="18357" spans="1:8" ht="15" x14ac:dyDescent="0.2">
      <c r="A18357" s="733">
        <v>45320</v>
      </c>
      <c r="B18357" s="62" t="s">
        <v>8864</v>
      </c>
      <c r="C18357" s="669" t="s">
        <v>10972</v>
      </c>
      <c r="D18357" s="905" t="s">
        <v>12310</v>
      </c>
      <c r="E18357" s="671">
        <v>8000</v>
      </c>
      <c r="F18357" s="125"/>
      <c r="G18357" s="125">
        <f t="shared" si="292"/>
        <v>-8000</v>
      </c>
      <c r="H18357" s="704" t="s">
        <v>12014</v>
      </c>
    </row>
    <row r="18358" spans="1:8" ht="15" x14ac:dyDescent="0.2">
      <c r="A18358" s="733">
        <v>45320</v>
      </c>
      <c r="B18358" s="62" t="s">
        <v>11707</v>
      </c>
      <c r="C18358" s="669" t="s">
        <v>10972</v>
      </c>
      <c r="D18358" s="905" t="s">
        <v>12310</v>
      </c>
      <c r="E18358" s="671">
        <v>8000</v>
      </c>
      <c r="F18358" s="125"/>
      <c r="G18358" s="125">
        <f t="shared" si="292"/>
        <v>-8000</v>
      </c>
      <c r="H18358" s="704" t="s">
        <v>12014</v>
      </c>
    </row>
    <row r="18359" spans="1:8" ht="15" x14ac:dyDescent="0.2">
      <c r="A18359" s="733">
        <v>45320</v>
      </c>
      <c r="B18359" s="62" t="s">
        <v>6503</v>
      </c>
      <c r="C18359" s="669" t="s">
        <v>10972</v>
      </c>
      <c r="D18359" s="905" t="s">
        <v>12310</v>
      </c>
      <c r="E18359" s="671">
        <v>3600</v>
      </c>
      <c r="F18359" s="125"/>
      <c r="G18359" s="125">
        <f t="shared" si="292"/>
        <v>-3600</v>
      </c>
      <c r="H18359" s="704" t="s">
        <v>12014</v>
      </c>
    </row>
    <row r="18360" spans="1:8" ht="15" x14ac:dyDescent="0.2">
      <c r="A18360" s="733">
        <v>45320</v>
      </c>
      <c r="B18360" s="62" t="s">
        <v>10889</v>
      </c>
      <c r="C18360" s="62" t="s">
        <v>10972</v>
      </c>
      <c r="D18360" s="182" t="s">
        <v>12311</v>
      </c>
      <c r="E18360" s="125">
        <v>5000</v>
      </c>
      <c r="F18360" s="125"/>
      <c r="G18360" s="125">
        <f t="shared" si="292"/>
        <v>-5000</v>
      </c>
      <c r="H18360" s="704" t="s">
        <v>12014</v>
      </c>
    </row>
    <row r="18361" spans="1:8" ht="15" x14ac:dyDescent="0.2">
      <c r="A18361" s="733">
        <v>45320</v>
      </c>
      <c r="B18361" s="62" t="s">
        <v>10889</v>
      </c>
      <c r="C18361" s="62" t="s">
        <v>285</v>
      </c>
      <c r="D18361" s="182" t="s">
        <v>12312</v>
      </c>
      <c r="E18361" s="125">
        <v>20000</v>
      </c>
      <c r="F18361" s="125"/>
      <c r="G18361" s="125">
        <f t="shared" si="292"/>
        <v>-20000</v>
      </c>
      <c r="H18361" s="704" t="s">
        <v>12014</v>
      </c>
    </row>
    <row r="18362" spans="1:8" ht="15" x14ac:dyDescent="0.2">
      <c r="A18362" s="733">
        <v>45320</v>
      </c>
      <c r="B18362" s="62" t="s">
        <v>11604</v>
      </c>
      <c r="C18362" s="62" t="s">
        <v>285</v>
      </c>
      <c r="D18362" s="182" t="s">
        <v>12313</v>
      </c>
      <c r="E18362" s="125">
        <v>20000</v>
      </c>
      <c r="F18362" s="125"/>
      <c r="G18362" s="125">
        <f t="shared" si="292"/>
        <v>-20000</v>
      </c>
      <c r="H18362" s="704" t="s">
        <v>12014</v>
      </c>
    </row>
    <row r="18363" spans="1:8" ht="15" x14ac:dyDescent="0.2">
      <c r="A18363" s="733">
        <v>45320</v>
      </c>
      <c r="B18363" s="62" t="s">
        <v>11068</v>
      </c>
      <c r="C18363" s="62" t="s">
        <v>11942</v>
      </c>
      <c r="D18363" s="182" t="s">
        <v>6925</v>
      </c>
      <c r="E18363" s="125">
        <v>15000</v>
      </c>
      <c r="F18363" s="125"/>
      <c r="G18363" s="125">
        <f t="shared" si="292"/>
        <v>-15000</v>
      </c>
      <c r="H18363" s="704" t="s">
        <v>12014</v>
      </c>
    </row>
    <row r="18364" spans="1:8" ht="15" x14ac:dyDescent="0.2">
      <c r="A18364" s="733">
        <v>45320</v>
      </c>
      <c r="B18364" s="62" t="s">
        <v>12172</v>
      </c>
      <c r="C18364" s="62" t="s">
        <v>5386</v>
      </c>
      <c r="D18364" s="182" t="s">
        <v>12156</v>
      </c>
      <c r="E18364" s="125">
        <v>1250</v>
      </c>
      <c r="F18364" s="125"/>
      <c r="G18364" s="125">
        <f t="shared" si="292"/>
        <v>-1250</v>
      </c>
      <c r="H18364" s="704" t="s">
        <v>12014</v>
      </c>
    </row>
    <row r="18365" spans="1:8" ht="15" x14ac:dyDescent="0.2">
      <c r="A18365" s="733">
        <v>45320</v>
      </c>
      <c r="B18365" s="62" t="s">
        <v>11864</v>
      </c>
      <c r="C18365" s="62" t="s">
        <v>5740</v>
      </c>
      <c r="D18365" s="182" t="s">
        <v>369</v>
      </c>
      <c r="E18365" s="125">
        <v>3500</v>
      </c>
      <c r="F18365" s="125"/>
      <c r="G18365" s="125">
        <f t="shared" si="292"/>
        <v>-3500</v>
      </c>
      <c r="H18365" s="704" t="s">
        <v>12014</v>
      </c>
    </row>
    <row r="18366" spans="1:8" ht="15" x14ac:dyDescent="0.2">
      <c r="A18366" s="733">
        <v>45320</v>
      </c>
      <c r="B18366" s="62" t="s">
        <v>11072</v>
      </c>
      <c r="C18366" s="62" t="s">
        <v>9537</v>
      </c>
      <c r="D18366" s="182" t="s">
        <v>1156</v>
      </c>
      <c r="E18366" s="125">
        <v>50000</v>
      </c>
      <c r="F18366" s="125"/>
      <c r="G18366" s="125">
        <f t="shared" si="292"/>
        <v>-50000</v>
      </c>
      <c r="H18366" s="704" t="s">
        <v>12014</v>
      </c>
    </row>
    <row r="18367" spans="1:8" ht="15" x14ac:dyDescent="0.2">
      <c r="A18367" s="733">
        <v>45320</v>
      </c>
      <c r="B18367" s="62" t="s">
        <v>12172</v>
      </c>
      <c r="C18367" s="62" t="s">
        <v>10972</v>
      </c>
      <c r="D18367" s="182" t="s">
        <v>12317</v>
      </c>
      <c r="E18367" s="125">
        <v>3680</v>
      </c>
      <c r="F18367" s="125"/>
      <c r="G18367" s="125">
        <f t="shared" ref="G18367:G18430" si="293">F18367-E18367</f>
        <v>-3680</v>
      </c>
      <c r="H18367" s="704" t="s">
        <v>12014</v>
      </c>
    </row>
    <row r="18368" spans="1:8" ht="15" x14ac:dyDescent="0.2">
      <c r="A18368" s="733">
        <v>45320</v>
      </c>
      <c r="B18368" s="62" t="s">
        <v>12494</v>
      </c>
      <c r="C18368" s="62" t="s">
        <v>5740</v>
      </c>
      <c r="D18368" s="182" t="s">
        <v>369</v>
      </c>
      <c r="E18368" s="125">
        <v>250</v>
      </c>
      <c r="F18368" s="125"/>
      <c r="G18368" s="125">
        <f t="shared" si="293"/>
        <v>-250</v>
      </c>
      <c r="H18368" s="704" t="s">
        <v>12014</v>
      </c>
    </row>
    <row r="18369" spans="1:8" ht="15" x14ac:dyDescent="0.2">
      <c r="A18369" s="733">
        <v>45320</v>
      </c>
      <c r="B18369" s="62" t="s">
        <v>11864</v>
      </c>
      <c r="C18369" s="62" t="s">
        <v>391</v>
      </c>
      <c r="D18369" s="182" t="s">
        <v>12318</v>
      </c>
      <c r="E18369" s="125">
        <v>47000</v>
      </c>
      <c r="F18369" s="125"/>
      <c r="G18369" s="125">
        <f t="shared" si="293"/>
        <v>-47000</v>
      </c>
      <c r="H18369" s="704" t="s">
        <v>12014</v>
      </c>
    </row>
    <row r="18370" spans="1:8" ht="15" x14ac:dyDescent="0.2">
      <c r="A18370" s="733">
        <v>45320</v>
      </c>
      <c r="B18370" s="62" t="s">
        <v>11068</v>
      </c>
      <c r="C18370" s="62" t="s">
        <v>255</v>
      </c>
      <c r="D18370" s="182" t="s">
        <v>12322</v>
      </c>
      <c r="E18370" s="125">
        <v>491000</v>
      </c>
      <c r="F18370" s="125"/>
      <c r="G18370" s="125">
        <f t="shared" si="293"/>
        <v>-491000</v>
      </c>
      <c r="H18370" s="704" t="s">
        <v>12014</v>
      </c>
    </row>
    <row r="18371" spans="1:8" ht="15" x14ac:dyDescent="0.2">
      <c r="A18371" s="733">
        <v>45320</v>
      </c>
      <c r="B18371" s="62" t="s">
        <v>11864</v>
      </c>
      <c r="C18371" s="62" t="s">
        <v>7465</v>
      </c>
      <c r="D18371" s="182" t="s">
        <v>12323</v>
      </c>
      <c r="E18371" s="125">
        <v>650000</v>
      </c>
      <c r="F18371" s="125"/>
      <c r="G18371" s="125">
        <f t="shared" si="293"/>
        <v>-650000</v>
      </c>
      <c r="H18371" s="704" t="s">
        <v>12014</v>
      </c>
    </row>
    <row r="18372" spans="1:8" ht="15" x14ac:dyDescent="0.2">
      <c r="A18372" s="733">
        <v>45320</v>
      </c>
      <c r="B18372" s="62" t="s">
        <v>11604</v>
      </c>
      <c r="C18372" s="62" t="s">
        <v>7465</v>
      </c>
      <c r="D18372" s="182" t="s">
        <v>12323</v>
      </c>
      <c r="E18372" s="125">
        <v>700000</v>
      </c>
      <c r="F18372" s="125"/>
      <c r="G18372" s="125">
        <f t="shared" si="293"/>
        <v>-700000</v>
      </c>
      <c r="H18372" s="704" t="s">
        <v>12014</v>
      </c>
    </row>
    <row r="18373" spans="1:8" ht="15" x14ac:dyDescent="0.2">
      <c r="A18373" s="733">
        <v>45320</v>
      </c>
      <c r="B18373" s="62" t="s">
        <v>11068</v>
      </c>
      <c r="C18373" s="62" t="s">
        <v>7770</v>
      </c>
      <c r="D18373" s="182" t="s">
        <v>12328</v>
      </c>
      <c r="E18373" s="125">
        <v>10000</v>
      </c>
      <c r="F18373" s="125"/>
      <c r="G18373" s="125">
        <f t="shared" si="293"/>
        <v>-10000</v>
      </c>
      <c r="H18373" s="704" t="s">
        <v>12014</v>
      </c>
    </row>
    <row r="18374" spans="1:8" ht="15" x14ac:dyDescent="0.2">
      <c r="A18374" s="733">
        <v>45320</v>
      </c>
      <c r="B18374" s="62" t="s">
        <v>10459</v>
      </c>
      <c r="C18374" s="62" t="s">
        <v>12326</v>
      </c>
      <c r="D18374" s="182" t="s">
        <v>12327</v>
      </c>
      <c r="E18374" s="125">
        <v>62400</v>
      </c>
      <c r="F18374" s="125"/>
      <c r="G18374" s="125">
        <f t="shared" si="293"/>
        <v>-62400</v>
      </c>
      <c r="H18374" s="704" t="s">
        <v>12014</v>
      </c>
    </row>
    <row r="18375" spans="1:8" ht="15" x14ac:dyDescent="0.2">
      <c r="A18375" s="733">
        <v>45320</v>
      </c>
      <c r="B18375" s="62" t="s">
        <v>12172</v>
      </c>
      <c r="C18375" s="62" t="s">
        <v>5740</v>
      </c>
      <c r="D18375" s="182" t="s">
        <v>369</v>
      </c>
      <c r="E18375" s="125">
        <v>500</v>
      </c>
      <c r="F18375" s="125"/>
      <c r="G18375" s="125">
        <f t="shared" si="293"/>
        <v>-500</v>
      </c>
      <c r="H18375" s="704" t="s">
        <v>12014</v>
      </c>
    </row>
    <row r="18376" spans="1:8" ht="15" x14ac:dyDescent="0.2">
      <c r="A18376" s="733">
        <v>45320</v>
      </c>
      <c r="B18376" s="62" t="s">
        <v>8547</v>
      </c>
      <c r="C18376" s="62" t="s">
        <v>5409</v>
      </c>
      <c r="D18376" s="182" t="s">
        <v>369</v>
      </c>
      <c r="E18376" s="125">
        <v>5000</v>
      </c>
      <c r="F18376" s="125"/>
      <c r="G18376" s="125">
        <f t="shared" si="293"/>
        <v>-5000</v>
      </c>
      <c r="H18376" s="704" t="s">
        <v>12014</v>
      </c>
    </row>
    <row r="18377" spans="1:8" ht="15" x14ac:dyDescent="0.2">
      <c r="A18377" s="733">
        <v>45321</v>
      </c>
      <c r="B18377" s="62" t="s">
        <v>10220</v>
      </c>
      <c r="C18377" s="62" t="s">
        <v>11602</v>
      </c>
      <c r="D18377" s="182" t="s">
        <v>12330</v>
      </c>
      <c r="E18377" s="125">
        <v>29280</v>
      </c>
      <c r="F18377" s="125"/>
      <c r="G18377" s="125">
        <f t="shared" si="293"/>
        <v>-29280</v>
      </c>
      <c r="H18377" s="704" t="s">
        <v>12014</v>
      </c>
    </row>
    <row r="18378" spans="1:8" ht="15" x14ac:dyDescent="0.2">
      <c r="A18378" s="733">
        <v>45321</v>
      </c>
      <c r="B18378" s="62" t="s">
        <v>12172</v>
      </c>
      <c r="C18378" s="62" t="s">
        <v>10972</v>
      </c>
      <c r="D18378" s="182" t="s">
        <v>12331</v>
      </c>
      <c r="E18378" s="125">
        <v>11060</v>
      </c>
      <c r="F18378" s="125"/>
      <c r="G18378" s="125">
        <f t="shared" si="293"/>
        <v>-11060</v>
      </c>
      <c r="H18378" s="704" t="s">
        <v>12014</v>
      </c>
    </row>
    <row r="18379" spans="1:8" ht="15" customHeight="1" x14ac:dyDescent="0.2">
      <c r="A18379" s="733">
        <v>45321</v>
      </c>
      <c r="B18379" s="62" t="s">
        <v>12172</v>
      </c>
      <c r="C18379" s="62" t="s">
        <v>5740</v>
      </c>
      <c r="D18379" s="182" t="s">
        <v>369</v>
      </c>
      <c r="E18379" s="125">
        <v>1000</v>
      </c>
      <c r="F18379" s="125"/>
      <c r="G18379" s="125">
        <f t="shared" si="293"/>
        <v>-1000</v>
      </c>
      <c r="H18379" s="704" t="s">
        <v>12014</v>
      </c>
    </row>
    <row r="18380" spans="1:8" ht="15" customHeight="1" x14ac:dyDescent="0.2">
      <c r="A18380" s="733">
        <v>45321</v>
      </c>
      <c r="B18380" s="62" t="s">
        <v>11864</v>
      </c>
      <c r="C18380" s="1048" t="s">
        <v>793</v>
      </c>
      <c r="D18380" s="1051" t="s">
        <v>12183</v>
      </c>
      <c r="E18380" s="1050">
        <v>25000</v>
      </c>
      <c r="F18380" s="125"/>
      <c r="G18380" s="125">
        <f t="shared" si="293"/>
        <v>-25000</v>
      </c>
      <c r="H18380" s="704" t="s">
        <v>12014</v>
      </c>
    </row>
    <row r="18381" spans="1:8" ht="15" customHeight="1" x14ac:dyDescent="0.2">
      <c r="A18381" s="733">
        <v>45321</v>
      </c>
      <c r="B18381" s="62" t="s">
        <v>11068</v>
      </c>
      <c r="C18381" s="1048" t="s">
        <v>793</v>
      </c>
      <c r="D18381" s="1051" t="s">
        <v>12183</v>
      </c>
      <c r="E18381" s="1050">
        <v>25000</v>
      </c>
      <c r="F18381" s="125"/>
      <c r="G18381" s="125">
        <f t="shared" si="293"/>
        <v>-25000</v>
      </c>
      <c r="H18381" s="704" t="s">
        <v>12014</v>
      </c>
    </row>
    <row r="18382" spans="1:8" ht="15" customHeight="1" x14ac:dyDescent="0.2">
      <c r="A18382" s="733">
        <v>45321</v>
      </c>
      <c r="B18382" s="62" t="s">
        <v>11604</v>
      </c>
      <c r="C18382" s="1048" t="s">
        <v>793</v>
      </c>
      <c r="D18382" s="1051" t="s">
        <v>12184</v>
      </c>
      <c r="E18382" s="1050">
        <v>25000</v>
      </c>
      <c r="F18382" s="125"/>
      <c r="G18382" s="125">
        <f t="shared" si="293"/>
        <v>-25000</v>
      </c>
      <c r="H18382" s="704" t="s">
        <v>12014</v>
      </c>
    </row>
    <row r="18383" spans="1:8" ht="15" customHeight="1" x14ac:dyDescent="0.2">
      <c r="A18383" s="733">
        <v>45321</v>
      </c>
      <c r="B18383" s="62" t="s">
        <v>10220</v>
      </c>
      <c r="C18383" s="1048" t="s">
        <v>793</v>
      </c>
      <c r="D18383" s="1051" t="s">
        <v>12184</v>
      </c>
      <c r="E18383" s="1050">
        <v>25000</v>
      </c>
      <c r="F18383" s="125"/>
      <c r="G18383" s="125">
        <f t="shared" si="293"/>
        <v>-25000</v>
      </c>
      <c r="H18383" s="704" t="s">
        <v>12014</v>
      </c>
    </row>
    <row r="18384" spans="1:8" ht="15" customHeight="1" x14ac:dyDescent="0.2">
      <c r="A18384" s="733">
        <v>45321</v>
      </c>
      <c r="B18384" s="62" t="s">
        <v>25</v>
      </c>
      <c r="C18384" s="1048" t="s">
        <v>793</v>
      </c>
      <c r="D18384" s="1051" t="s">
        <v>12185</v>
      </c>
      <c r="E18384" s="1050">
        <v>105000</v>
      </c>
      <c r="F18384" s="125"/>
      <c r="G18384" s="125">
        <f t="shared" si="293"/>
        <v>-105000</v>
      </c>
      <c r="H18384" s="704" t="s">
        <v>12014</v>
      </c>
    </row>
    <row r="18385" spans="1:8" ht="15" x14ac:dyDescent="0.2">
      <c r="A18385" s="733">
        <v>45321</v>
      </c>
      <c r="B18385" s="62" t="s">
        <v>11707</v>
      </c>
      <c r="C18385" s="1048" t="s">
        <v>793</v>
      </c>
      <c r="D18385" s="1051" t="s">
        <v>12374</v>
      </c>
      <c r="E18385" s="1050">
        <v>649700</v>
      </c>
      <c r="F18385" s="125"/>
      <c r="G18385" s="125">
        <f t="shared" si="293"/>
        <v>-649700</v>
      </c>
      <c r="H18385" s="704" t="s">
        <v>12014</v>
      </c>
    </row>
    <row r="18386" spans="1:8" ht="15" x14ac:dyDescent="0.2">
      <c r="A18386" s="733">
        <v>45321</v>
      </c>
      <c r="B18386" s="62" t="s">
        <v>37</v>
      </c>
      <c r="C18386" s="1048" t="s">
        <v>793</v>
      </c>
      <c r="D18386" s="1051" t="s">
        <v>11813</v>
      </c>
      <c r="E18386" s="1050">
        <v>169677.41935483873</v>
      </c>
      <c r="F18386" s="125"/>
      <c r="G18386" s="125">
        <f t="shared" si="293"/>
        <v>-169677.41935483873</v>
      </c>
      <c r="H18386" s="704" t="s">
        <v>12014</v>
      </c>
    </row>
    <row r="18387" spans="1:8" ht="15" x14ac:dyDescent="0.2">
      <c r="A18387" s="733">
        <v>45321</v>
      </c>
      <c r="B18387" s="62" t="s">
        <v>103</v>
      </c>
      <c r="C18387" s="1048" t="s">
        <v>793</v>
      </c>
      <c r="D18387" s="1051" t="s">
        <v>10125</v>
      </c>
      <c r="E18387" s="1050">
        <v>260000</v>
      </c>
      <c r="F18387" s="125"/>
      <c r="G18387" s="125">
        <f t="shared" si="293"/>
        <v>-260000</v>
      </c>
      <c r="H18387" s="704" t="s">
        <v>12014</v>
      </c>
    </row>
    <row r="18388" spans="1:8" ht="15" x14ac:dyDescent="0.2">
      <c r="A18388" s="733">
        <v>45321</v>
      </c>
      <c r="B18388" s="62" t="s">
        <v>8547</v>
      </c>
      <c r="C18388" s="1048" t="s">
        <v>793</v>
      </c>
      <c r="D18388" s="1051" t="s">
        <v>12375</v>
      </c>
      <c r="E18388" s="1050">
        <v>61200</v>
      </c>
      <c r="F18388" s="125"/>
      <c r="G18388" s="125">
        <f t="shared" si="293"/>
        <v>-61200</v>
      </c>
      <c r="H18388" s="704" t="s">
        <v>12014</v>
      </c>
    </row>
    <row r="18389" spans="1:8" ht="15" x14ac:dyDescent="0.2">
      <c r="A18389" s="733">
        <v>45321</v>
      </c>
      <c r="B18389" s="62" t="s">
        <v>11068</v>
      </c>
      <c r="C18389" s="1048" t="s">
        <v>793</v>
      </c>
      <c r="D18389" s="1051" t="s">
        <v>11815</v>
      </c>
      <c r="E18389" s="1050">
        <v>42700</v>
      </c>
      <c r="F18389" s="125"/>
      <c r="G18389" s="125">
        <f t="shared" si="293"/>
        <v>-42700</v>
      </c>
      <c r="H18389" s="704" t="s">
        <v>12014</v>
      </c>
    </row>
    <row r="18390" spans="1:8" ht="15" x14ac:dyDescent="0.2">
      <c r="A18390" s="733">
        <v>45321</v>
      </c>
      <c r="B18390" s="62" t="s">
        <v>7801</v>
      </c>
      <c r="C18390" s="1048" t="s">
        <v>793</v>
      </c>
      <c r="D18390" s="1051" t="s">
        <v>10106</v>
      </c>
      <c r="E18390" s="1050">
        <v>36200</v>
      </c>
      <c r="F18390" s="125"/>
      <c r="G18390" s="125">
        <f t="shared" si="293"/>
        <v>-36200</v>
      </c>
      <c r="H18390" s="704" t="s">
        <v>12014</v>
      </c>
    </row>
    <row r="18391" spans="1:8" ht="15" x14ac:dyDescent="0.2">
      <c r="A18391" s="733">
        <v>45321</v>
      </c>
      <c r="B18391" s="62" t="s">
        <v>11068</v>
      </c>
      <c r="C18391" s="1048" t="s">
        <v>793</v>
      </c>
      <c r="D18391" s="1051" t="s">
        <v>12376</v>
      </c>
      <c r="E18391" s="1050">
        <v>44250</v>
      </c>
      <c r="F18391" s="125"/>
      <c r="G18391" s="125">
        <f t="shared" si="293"/>
        <v>-44250</v>
      </c>
      <c r="H18391" s="704" t="s">
        <v>12014</v>
      </c>
    </row>
    <row r="18392" spans="1:8" ht="15" x14ac:dyDescent="0.2">
      <c r="A18392" s="733">
        <v>45321</v>
      </c>
      <c r="B18392" s="62" t="s">
        <v>11068</v>
      </c>
      <c r="C18392" s="1048" t="s">
        <v>793</v>
      </c>
      <c r="D18392" s="1051" t="s">
        <v>12377</v>
      </c>
      <c r="E18392" s="1050">
        <v>34840</v>
      </c>
      <c r="F18392" s="125"/>
      <c r="G18392" s="125">
        <f t="shared" si="293"/>
        <v>-34840</v>
      </c>
      <c r="H18392" s="704" t="s">
        <v>12014</v>
      </c>
    </row>
    <row r="18393" spans="1:8" ht="15" x14ac:dyDescent="0.2">
      <c r="A18393" s="733">
        <v>45321</v>
      </c>
      <c r="B18393" s="62" t="s">
        <v>11604</v>
      </c>
      <c r="C18393" s="1048" t="s">
        <v>793</v>
      </c>
      <c r="D18393" s="1051" t="s">
        <v>11566</v>
      </c>
      <c r="E18393" s="1050">
        <v>45000</v>
      </c>
      <c r="F18393" s="125"/>
      <c r="G18393" s="125">
        <f t="shared" si="293"/>
        <v>-45000</v>
      </c>
      <c r="H18393" s="704" t="s">
        <v>12014</v>
      </c>
    </row>
    <row r="18394" spans="1:8" ht="15" x14ac:dyDescent="0.2">
      <c r="A18394" s="733">
        <v>45321</v>
      </c>
      <c r="B18394" s="62" t="s">
        <v>11864</v>
      </c>
      <c r="C18394" s="1048" t="s">
        <v>793</v>
      </c>
      <c r="D18394" s="1051" t="s">
        <v>10737</v>
      </c>
      <c r="E18394" s="1050">
        <v>100500</v>
      </c>
      <c r="F18394" s="125"/>
      <c r="G18394" s="125">
        <f t="shared" si="293"/>
        <v>-100500</v>
      </c>
      <c r="H18394" s="704" t="s">
        <v>12014</v>
      </c>
    </row>
    <row r="18395" spans="1:8" ht="15" x14ac:dyDescent="0.2">
      <c r="A18395" s="733">
        <v>45321</v>
      </c>
      <c r="B18395" s="62" t="s">
        <v>3944</v>
      </c>
      <c r="C18395" s="1048" t="s">
        <v>793</v>
      </c>
      <c r="D18395" s="1051" t="s">
        <v>12378</v>
      </c>
      <c r="E18395" s="1050">
        <v>137891.12903225806</v>
      </c>
      <c r="F18395" s="125"/>
      <c r="G18395" s="125">
        <f t="shared" si="293"/>
        <v>-137891.12903225806</v>
      </c>
      <c r="H18395" s="704" t="s">
        <v>12014</v>
      </c>
    </row>
    <row r="18396" spans="1:8" ht="15" x14ac:dyDescent="0.2">
      <c r="A18396" s="733">
        <v>45321</v>
      </c>
      <c r="B18396" s="62" t="s">
        <v>3945</v>
      </c>
      <c r="C18396" s="1048" t="s">
        <v>793</v>
      </c>
      <c r="D18396" s="1051" t="s">
        <v>12379</v>
      </c>
      <c r="E18396" s="1050">
        <v>128949.59677419355</v>
      </c>
      <c r="F18396" s="125"/>
      <c r="G18396" s="125">
        <f t="shared" si="293"/>
        <v>-128949.59677419355</v>
      </c>
      <c r="H18396" s="704" t="s">
        <v>12014</v>
      </c>
    </row>
    <row r="18397" spans="1:8" ht="15" x14ac:dyDescent="0.2">
      <c r="A18397" s="733">
        <v>45321</v>
      </c>
      <c r="B18397" s="62" t="s">
        <v>8547</v>
      </c>
      <c r="C18397" s="1048" t="s">
        <v>793</v>
      </c>
      <c r="D18397" s="1051" t="s">
        <v>12380</v>
      </c>
      <c r="E18397" s="1050">
        <v>182668</v>
      </c>
      <c r="F18397" s="125"/>
      <c r="G18397" s="125">
        <f t="shared" si="293"/>
        <v>-182668</v>
      </c>
      <c r="H18397" s="704" t="s">
        <v>12014</v>
      </c>
    </row>
    <row r="18398" spans="1:8" ht="15" x14ac:dyDescent="0.2">
      <c r="A18398" s="733">
        <v>45321</v>
      </c>
      <c r="B18398" s="62" t="s">
        <v>11604</v>
      </c>
      <c r="C18398" s="1048" t="s">
        <v>793</v>
      </c>
      <c r="D18398" s="1051" t="s">
        <v>12381</v>
      </c>
      <c r="E18398" s="1050">
        <v>62250</v>
      </c>
      <c r="F18398" s="125"/>
      <c r="G18398" s="125">
        <f t="shared" si="293"/>
        <v>-62250</v>
      </c>
      <c r="H18398" s="704" t="s">
        <v>12014</v>
      </c>
    </row>
    <row r="18399" spans="1:8" ht="15" x14ac:dyDescent="0.2">
      <c r="A18399" s="733">
        <v>45321</v>
      </c>
      <c r="B18399" s="62" t="s">
        <v>10889</v>
      </c>
      <c r="C18399" s="1048" t="s">
        <v>793</v>
      </c>
      <c r="D18399" s="1051" t="s">
        <v>12142</v>
      </c>
      <c r="E18399" s="1050">
        <v>60000</v>
      </c>
      <c r="F18399" s="125"/>
      <c r="G18399" s="125">
        <f t="shared" si="293"/>
        <v>-60000</v>
      </c>
      <c r="H18399" s="704" t="s">
        <v>12014</v>
      </c>
    </row>
    <row r="18400" spans="1:8" ht="15" x14ac:dyDescent="0.2">
      <c r="A18400" s="733">
        <v>45321</v>
      </c>
      <c r="B18400" s="62" t="s">
        <v>10889</v>
      </c>
      <c r="C18400" s="1048" t="s">
        <v>793</v>
      </c>
      <c r="D18400" s="1051" t="s">
        <v>12382</v>
      </c>
      <c r="E18400" s="1050">
        <v>38258.06451612903</v>
      </c>
      <c r="F18400" s="125"/>
      <c r="G18400" s="125">
        <f t="shared" si="293"/>
        <v>-38258.06451612903</v>
      </c>
      <c r="H18400" s="704" t="s">
        <v>12014</v>
      </c>
    </row>
    <row r="18401" spans="1:10" ht="15" x14ac:dyDescent="0.2">
      <c r="A18401" s="733">
        <v>45321</v>
      </c>
      <c r="B18401" s="62" t="s">
        <v>11864</v>
      </c>
      <c r="C18401" s="1048" t="s">
        <v>793</v>
      </c>
      <c r="D18401" s="1051" t="s">
        <v>11578</v>
      </c>
      <c r="E18401" s="1050">
        <v>51900</v>
      </c>
      <c r="F18401" s="125"/>
      <c r="G18401" s="125">
        <f t="shared" si="293"/>
        <v>-51900</v>
      </c>
      <c r="H18401" s="704" t="s">
        <v>12014</v>
      </c>
    </row>
    <row r="18402" spans="1:10" ht="15" x14ac:dyDescent="0.2">
      <c r="A18402" s="733">
        <v>45321</v>
      </c>
      <c r="B18402" s="62" t="s">
        <v>11068</v>
      </c>
      <c r="C18402" s="1048" t="s">
        <v>793</v>
      </c>
      <c r="D18402" s="1051" t="s">
        <v>11822</v>
      </c>
      <c r="E18402" s="1050">
        <v>41010</v>
      </c>
      <c r="F18402" s="125"/>
      <c r="G18402" s="125">
        <f t="shared" si="293"/>
        <v>-41010</v>
      </c>
      <c r="H18402" s="704" t="s">
        <v>12014</v>
      </c>
    </row>
    <row r="18403" spans="1:10" ht="15" x14ac:dyDescent="0.2">
      <c r="A18403" s="733">
        <v>45321</v>
      </c>
      <c r="B18403" s="62" t="s">
        <v>3945</v>
      </c>
      <c r="C18403" s="1048" t="s">
        <v>793</v>
      </c>
      <c r="D18403" s="1051" t="s">
        <v>12383</v>
      </c>
      <c r="E18403" s="1050">
        <v>31000</v>
      </c>
      <c r="F18403" s="125"/>
      <c r="G18403" s="125">
        <f t="shared" si="293"/>
        <v>-31000</v>
      </c>
      <c r="H18403" s="704" t="s">
        <v>12014</v>
      </c>
    </row>
    <row r="18404" spans="1:10" ht="15" x14ac:dyDescent="0.2">
      <c r="A18404" s="733">
        <v>45321</v>
      </c>
      <c r="B18404" s="62" t="s">
        <v>9974</v>
      </c>
      <c r="C18404" s="1048" t="s">
        <v>793</v>
      </c>
      <c r="D18404" s="1051" t="s">
        <v>12082</v>
      </c>
      <c r="E18404" s="1050">
        <v>17750</v>
      </c>
      <c r="F18404" s="125"/>
      <c r="G18404" s="125">
        <f t="shared" si="293"/>
        <v>-17750</v>
      </c>
      <c r="H18404" s="704" t="s">
        <v>12014</v>
      </c>
    </row>
    <row r="18405" spans="1:10" ht="15" x14ac:dyDescent="0.2">
      <c r="A18405" s="733">
        <v>45321</v>
      </c>
      <c r="B18405" s="62" t="s">
        <v>37</v>
      </c>
      <c r="C18405" s="1048" t="s">
        <v>793</v>
      </c>
      <c r="D18405" s="1051" t="s">
        <v>12478</v>
      </c>
      <c r="E18405" s="1050">
        <v>105000</v>
      </c>
      <c r="F18405" s="125"/>
      <c r="G18405" s="125">
        <f t="shared" si="293"/>
        <v>-105000</v>
      </c>
      <c r="H18405" s="704" t="s">
        <v>12014</v>
      </c>
      <c r="J18405" s="39"/>
    </row>
    <row r="18406" spans="1:10" ht="15" x14ac:dyDescent="0.2">
      <c r="A18406" s="733">
        <v>45321</v>
      </c>
      <c r="B18406" s="62" t="s">
        <v>10167</v>
      </c>
      <c r="C18406" s="1048" t="s">
        <v>793</v>
      </c>
      <c r="D18406" s="1051" t="s">
        <v>8421</v>
      </c>
      <c r="E18406" s="1050">
        <v>5000</v>
      </c>
      <c r="F18406" s="125"/>
      <c r="G18406" s="125">
        <f t="shared" si="293"/>
        <v>-5000</v>
      </c>
      <c r="H18406" s="704" t="s">
        <v>12014</v>
      </c>
      <c r="J18406" s="39"/>
    </row>
    <row r="18407" spans="1:10" ht="15" x14ac:dyDescent="0.2">
      <c r="A18407" s="733">
        <v>45321</v>
      </c>
      <c r="B18407" s="62" t="s">
        <v>3945</v>
      </c>
      <c r="C18407" s="62" t="s">
        <v>793</v>
      </c>
      <c r="D18407" s="182" t="s">
        <v>12497</v>
      </c>
      <c r="E18407" s="125">
        <v>6050</v>
      </c>
      <c r="F18407" s="125"/>
      <c r="G18407" s="125">
        <f t="shared" si="293"/>
        <v>-6050</v>
      </c>
      <c r="H18407" s="704" t="s">
        <v>12014</v>
      </c>
      <c r="J18407" s="39"/>
    </row>
    <row r="18408" spans="1:10" ht="15" x14ac:dyDescent="0.2">
      <c r="A18408" s="733">
        <v>45321</v>
      </c>
      <c r="B18408" s="62" t="s">
        <v>12586</v>
      </c>
      <c r="C18408" s="62" t="s">
        <v>10972</v>
      </c>
      <c r="D18408" s="182" t="s">
        <v>9997</v>
      </c>
      <c r="E18408" s="125">
        <v>1500</v>
      </c>
      <c r="F18408" s="125"/>
      <c r="G18408" s="125">
        <f t="shared" si="293"/>
        <v>-1500</v>
      </c>
      <c r="H18408" s="704" t="s">
        <v>12014</v>
      </c>
    </row>
    <row r="18409" spans="1:10" ht="15" x14ac:dyDescent="0.2">
      <c r="A18409" s="733">
        <v>45321</v>
      </c>
      <c r="B18409" s="62" t="s">
        <v>12172</v>
      </c>
      <c r="C18409" s="62" t="s">
        <v>10972</v>
      </c>
      <c r="D18409" s="182" t="s">
        <v>12332</v>
      </c>
      <c r="E18409" s="125">
        <v>2715</v>
      </c>
      <c r="F18409" s="125"/>
      <c r="G18409" s="125">
        <f t="shared" si="293"/>
        <v>-2715</v>
      </c>
      <c r="H18409" s="704" t="s">
        <v>12014</v>
      </c>
    </row>
    <row r="18410" spans="1:10" ht="18.75" customHeight="1" x14ac:dyDescent="0.2">
      <c r="A18410" s="733">
        <v>45321</v>
      </c>
      <c r="B18410" s="62" t="s">
        <v>11068</v>
      </c>
      <c r="C18410" s="62" t="s">
        <v>10972</v>
      </c>
      <c r="D18410" s="182" t="s">
        <v>12333</v>
      </c>
      <c r="E18410" s="125">
        <v>27400</v>
      </c>
      <c r="F18410" s="125"/>
      <c r="G18410" s="125">
        <f t="shared" si="293"/>
        <v>-27400</v>
      </c>
      <c r="H18410" s="704" t="s">
        <v>12014</v>
      </c>
    </row>
    <row r="18411" spans="1:10" ht="18.75" customHeight="1" x14ac:dyDescent="0.2">
      <c r="A18411" s="733">
        <v>45321</v>
      </c>
      <c r="B18411" s="62" t="s">
        <v>12586</v>
      </c>
      <c r="C18411" s="62" t="s">
        <v>12272</v>
      </c>
      <c r="D18411" s="182" t="s">
        <v>12334</v>
      </c>
      <c r="E18411" s="125">
        <v>5000</v>
      </c>
      <c r="F18411" s="125"/>
      <c r="G18411" s="125">
        <f t="shared" si="293"/>
        <v>-5000</v>
      </c>
      <c r="H18411" s="704" t="s">
        <v>12014</v>
      </c>
    </row>
    <row r="18412" spans="1:10" ht="18.75" customHeight="1" x14ac:dyDescent="0.2">
      <c r="A18412" s="733">
        <v>45321</v>
      </c>
      <c r="B18412" s="62" t="s">
        <v>12335</v>
      </c>
      <c r="C18412" s="62" t="s">
        <v>285</v>
      </c>
      <c r="D18412" s="182" t="s">
        <v>12336</v>
      </c>
      <c r="E18412" s="125">
        <v>2700</v>
      </c>
      <c r="F18412" s="125"/>
      <c r="G18412" s="125">
        <f t="shared" si="293"/>
        <v>-2700</v>
      </c>
      <c r="H18412" s="704" t="s">
        <v>12014</v>
      </c>
    </row>
    <row r="18413" spans="1:10" ht="18.75" customHeight="1" x14ac:dyDescent="0.2">
      <c r="A18413" s="733">
        <v>45322</v>
      </c>
      <c r="B18413" s="62" t="s">
        <v>8547</v>
      </c>
      <c r="C18413" s="62" t="s">
        <v>12337</v>
      </c>
      <c r="D18413" s="182" t="s">
        <v>12338</v>
      </c>
      <c r="E18413" s="125">
        <v>5000</v>
      </c>
      <c r="F18413" s="125"/>
      <c r="G18413" s="125">
        <f t="shared" si="293"/>
        <v>-5000</v>
      </c>
      <c r="H18413" s="704" t="s">
        <v>12014</v>
      </c>
    </row>
    <row r="18414" spans="1:10" ht="18.75" customHeight="1" x14ac:dyDescent="0.2">
      <c r="A18414" s="733">
        <v>45322</v>
      </c>
      <c r="B18414" s="62" t="s">
        <v>9974</v>
      </c>
      <c r="C18414" s="62" t="s">
        <v>11730</v>
      </c>
      <c r="D18414" s="182" t="s">
        <v>13010</v>
      </c>
      <c r="E18414" s="125">
        <v>100000</v>
      </c>
      <c r="F18414" s="125"/>
      <c r="G18414" s="125">
        <f t="shared" si="293"/>
        <v>-100000</v>
      </c>
      <c r="H18414" s="704" t="s">
        <v>12014</v>
      </c>
    </row>
    <row r="18415" spans="1:10" ht="18.75" customHeight="1" x14ac:dyDescent="0.2">
      <c r="A18415" s="733">
        <v>45322</v>
      </c>
      <c r="B18415" s="62" t="s">
        <v>11604</v>
      </c>
      <c r="C18415" s="62" t="s">
        <v>11730</v>
      </c>
      <c r="D18415" s="182" t="s">
        <v>13010</v>
      </c>
      <c r="E18415" s="125">
        <v>200000</v>
      </c>
      <c r="F18415" s="125"/>
      <c r="G18415" s="125">
        <f t="shared" si="293"/>
        <v>-200000</v>
      </c>
      <c r="H18415" s="704" t="s">
        <v>12014</v>
      </c>
    </row>
    <row r="18416" spans="1:10" ht="18.75" customHeight="1" x14ac:dyDescent="0.2">
      <c r="A18416" s="733">
        <v>45322</v>
      </c>
      <c r="B18416" s="62" t="s">
        <v>12586</v>
      </c>
      <c r="C18416" s="62" t="s">
        <v>10972</v>
      </c>
      <c r="D18416" s="182" t="s">
        <v>12339</v>
      </c>
      <c r="E18416" s="125">
        <v>90000</v>
      </c>
      <c r="F18416" s="125"/>
      <c r="G18416" s="125">
        <f t="shared" si="293"/>
        <v>-90000</v>
      </c>
      <c r="H18416" s="704" t="s">
        <v>12014</v>
      </c>
    </row>
    <row r="18417" spans="1:8" ht="18.75" customHeight="1" x14ac:dyDescent="0.2">
      <c r="A18417" s="733">
        <v>45322</v>
      </c>
      <c r="B18417" s="62" t="s">
        <v>11864</v>
      </c>
      <c r="C18417" s="62" t="s">
        <v>391</v>
      </c>
      <c r="D18417" s="182" t="s">
        <v>3990</v>
      </c>
      <c r="E18417" s="125">
        <v>4200</v>
      </c>
      <c r="F18417" s="125"/>
      <c r="G18417" s="125">
        <f t="shared" si="293"/>
        <v>-4200</v>
      </c>
      <c r="H18417" s="704" t="s">
        <v>12014</v>
      </c>
    </row>
    <row r="18418" spans="1:8" ht="18.75" customHeight="1" x14ac:dyDescent="0.2">
      <c r="A18418" s="733">
        <v>45322</v>
      </c>
      <c r="B18418" s="62" t="s">
        <v>8547</v>
      </c>
      <c r="C18418" s="62" t="s">
        <v>3103</v>
      </c>
      <c r="D18418" s="182" t="s">
        <v>12340</v>
      </c>
      <c r="E18418" s="125">
        <v>15000</v>
      </c>
      <c r="F18418" s="125"/>
      <c r="G18418" s="125">
        <f t="shared" si="293"/>
        <v>-15000</v>
      </c>
      <c r="H18418" s="704" t="s">
        <v>12014</v>
      </c>
    </row>
    <row r="18419" spans="1:8" ht="18.75" customHeight="1" x14ac:dyDescent="0.2">
      <c r="A18419" s="733">
        <v>45322</v>
      </c>
      <c r="B18419" s="62" t="s">
        <v>103</v>
      </c>
      <c r="C18419" s="62" t="s">
        <v>103</v>
      </c>
      <c r="D18419" s="182" t="s">
        <v>3842</v>
      </c>
      <c r="E18419" s="125">
        <v>3000</v>
      </c>
      <c r="F18419" s="125"/>
      <c r="G18419" s="125">
        <f t="shared" si="293"/>
        <v>-3000</v>
      </c>
      <c r="H18419" s="704" t="s">
        <v>12014</v>
      </c>
    </row>
    <row r="18420" spans="1:8" ht="18.75" customHeight="1" x14ac:dyDescent="0.2">
      <c r="A18420" s="733">
        <v>45322</v>
      </c>
      <c r="B18420" s="62" t="s">
        <v>25</v>
      </c>
      <c r="C18420" s="62" t="s">
        <v>8141</v>
      </c>
      <c r="D18420" s="182" t="s">
        <v>6309</v>
      </c>
      <c r="E18420" s="125">
        <v>860</v>
      </c>
      <c r="F18420" s="125"/>
      <c r="G18420" s="125">
        <f t="shared" si="293"/>
        <v>-860</v>
      </c>
      <c r="H18420" s="704" t="s">
        <v>12014</v>
      </c>
    </row>
    <row r="18421" spans="1:8" ht="18.75" customHeight="1" x14ac:dyDescent="0.2">
      <c r="A18421" s="733">
        <v>45322</v>
      </c>
      <c r="B18421" s="62" t="s">
        <v>11864</v>
      </c>
      <c r="C18421" s="62" t="s">
        <v>5740</v>
      </c>
      <c r="D18421" s="182" t="s">
        <v>369</v>
      </c>
      <c r="E18421" s="125">
        <v>2700</v>
      </c>
      <c r="F18421" s="125"/>
      <c r="G18421" s="125">
        <f t="shared" si="293"/>
        <v>-2700</v>
      </c>
      <c r="H18421" s="704" t="s">
        <v>12014</v>
      </c>
    </row>
    <row r="18422" spans="1:8" ht="18.75" customHeight="1" x14ac:dyDescent="0.2">
      <c r="A18422" s="733">
        <v>45322</v>
      </c>
      <c r="B18422" s="62" t="s">
        <v>12172</v>
      </c>
      <c r="C18422" s="62" t="s">
        <v>5740</v>
      </c>
      <c r="D18422" s="182" t="s">
        <v>369</v>
      </c>
      <c r="E18422" s="125">
        <v>1500</v>
      </c>
      <c r="F18422" s="125"/>
      <c r="G18422" s="125">
        <f t="shared" si="293"/>
        <v>-1500</v>
      </c>
      <c r="H18422" s="704" t="s">
        <v>12014</v>
      </c>
    </row>
    <row r="18423" spans="1:8" ht="18.75" customHeight="1" x14ac:dyDescent="0.2">
      <c r="A18423" s="733">
        <v>45322</v>
      </c>
      <c r="B18423" s="62" t="s">
        <v>11068</v>
      </c>
      <c r="C18423" s="62" t="s">
        <v>11529</v>
      </c>
      <c r="D18423" s="182" t="s">
        <v>12341</v>
      </c>
      <c r="E18423" s="125">
        <v>19100</v>
      </c>
      <c r="F18423" s="125"/>
      <c r="G18423" s="125">
        <f t="shared" si="293"/>
        <v>-19100</v>
      </c>
      <c r="H18423" s="704" t="s">
        <v>12014</v>
      </c>
    </row>
    <row r="18424" spans="1:8" ht="24" customHeight="1" x14ac:dyDescent="0.2">
      <c r="A18424" s="732">
        <v>45292</v>
      </c>
      <c r="B18424" s="173" t="s">
        <v>9974</v>
      </c>
      <c r="C18424" s="550" t="s">
        <v>12017</v>
      </c>
      <c r="D18424" s="739" t="s">
        <v>12034</v>
      </c>
      <c r="E18424" s="551">
        <v>91980</v>
      </c>
      <c r="F18424" s="235"/>
      <c r="G18424" s="235">
        <f t="shared" si="293"/>
        <v>-91980</v>
      </c>
      <c r="H18424" s="708" t="s">
        <v>12014</v>
      </c>
    </row>
    <row r="18425" spans="1:8" ht="24" x14ac:dyDescent="0.2">
      <c r="A18425" s="732">
        <v>45292</v>
      </c>
      <c r="B18425" s="173" t="s">
        <v>10139</v>
      </c>
      <c r="C18425" s="550" t="s">
        <v>12017</v>
      </c>
      <c r="D18425" s="739" t="s">
        <v>12034</v>
      </c>
      <c r="E18425" s="551">
        <v>21340</v>
      </c>
      <c r="F18425" s="235"/>
      <c r="G18425" s="235">
        <f t="shared" si="293"/>
        <v>-21340</v>
      </c>
      <c r="H18425" s="708" t="s">
        <v>12014</v>
      </c>
    </row>
    <row r="18426" spans="1:8" ht="24" x14ac:dyDescent="0.2">
      <c r="A18426" s="732">
        <v>45292</v>
      </c>
      <c r="B18426" s="173" t="s">
        <v>10459</v>
      </c>
      <c r="C18426" s="550" t="s">
        <v>12017</v>
      </c>
      <c r="D18426" s="739" t="s">
        <v>12034</v>
      </c>
      <c r="E18426" s="551">
        <v>140985</v>
      </c>
      <c r="F18426" s="235"/>
      <c r="G18426" s="235">
        <f t="shared" si="293"/>
        <v>-140985</v>
      </c>
      <c r="H18426" s="708" t="s">
        <v>12014</v>
      </c>
    </row>
    <row r="18427" spans="1:8" ht="24" x14ac:dyDescent="0.2">
      <c r="A18427" s="732">
        <v>45292</v>
      </c>
      <c r="B18427" s="173" t="s">
        <v>10220</v>
      </c>
      <c r="C18427" s="550" t="s">
        <v>12017</v>
      </c>
      <c r="D18427" s="739" t="s">
        <v>12034</v>
      </c>
      <c r="E18427" s="551">
        <v>15980</v>
      </c>
      <c r="F18427" s="235"/>
      <c r="G18427" s="235">
        <f t="shared" si="293"/>
        <v>-15980</v>
      </c>
      <c r="H18427" s="708" t="s">
        <v>12014</v>
      </c>
    </row>
    <row r="18428" spans="1:8" ht="24" x14ac:dyDescent="0.2">
      <c r="A18428" s="732">
        <v>45292</v>
      </c>
      <c r="B18428" s="173" t="s">
        <v>10559</v>
      </c>
      <c r="C18428" s="550" t="s">
        <v>12017</v>
      </c>
      <c r="D18428" s="739" t="s">
        <v>12034</v>
      </c>
      <c r="E18428" s="551">
        <v>45000</v>
      </c>
      <c r="F18428" s="235"/>
      <c r="G18428" s="235">
        <f t="shared" si="293"/>
        <v>-45000</v>
      </c>
      <c r="H18428" s="708" t="s">
        <v>12014</v>
      </c>
    </row>
    <row r="18429" spans="1:8" ht="24" x14ac:dyDescent="0.2">
      <c r="A18429" s="732">
        <v>45292</v>
      </c>
      <c r="B18429" s="173" t="s">
        <v>10367</v>
      </c>
      <c r="C18429" s="550" t="s">
        <v>12017</v>
      </c>
      <c r="D18429" s="739" t="s">
        <v>12034</v>
      </c>
      <c r="E18429" s="551">
        <v>114255</v>
      </c>
      <c r="F18429" s="235"/>
      <c r="G18429" s="235">
        <f t="shared" si="293"/>
        <v>-114255</v>
      </c>
      <c r="H18429" s="708" t="s">
        <v>12014</v>
      </c>
    </row>
    <row r="18430" spans="1:8" ht="24" x14ac:dyDescent="0.2">
      <c r="A18430" s="732">
        <v>45292</v>
      </c>
      <c r="B18430" s="173" t="s">
        <v>10890</v>
      </c>
      <c r="C18430" s="550" t="s">
        <v>12017</v>
      </c>
      <c r="D18430" s="739" t="s">
        <v>12034</v>
      </c>
      <c r="E18430" s="551">
        <v>83530</v>
      </c>
      <c r="F18430" s="235"/>
      <c r="G18430" s="235">
        <f t="shared" si="293"/>
        <v>-83530</v>
      </c>
      <c r="H18430" s="708" t="s">
        <v>12014</v>
      </c>
    </row>
    <row r="18431" spans="1:8" ht="24" x14ac:dyDescent="0.2">
      <c r="A18431" s="732">
        <v>45292</v>
      </c>
      <c r="B18431" s="173" t="s">
        <v>10986</v>
      </c>
      <c r="C18431" s="550" t="s">
        <v>12017</v>
      </c>
      <c r="D18431" s="739" t="s">
        <v>12034</v>
      </c>
      <c r="E18431" s="551">
        <v>65500</v>
      </c>
      <c r="F18431" s="235"/>
      <c r="G18431" s="235">
        <f t="shared" ref="G18431:G18494" si="294">F18431-E18431</f>
        <v>-65500</v>
      </c>
      <c r="H18431" s="708" t="s">
        <v>12014</v>
      </c>
    </row>
    <row r="18432" spans="1:8" ht="24" x14ac:dyDescent="0.2">
      <c r="A18432" s="732">
        <v>45292</v>
      </c>
      <c r="B18432" s="173" t="s">
        <v>11423</v>
      </c>
      <c r="C18432" s="550" t="s">
        <v>12017</v>
      </c>
      <c r="D18432" s="739" t="s">
        <v>12034</v>
      </c>
      <c r="E18432" s="551">
        <v>250855</v>
      </c>
      <c r="F18432" s="235"/>
      <c r="G18432" s="235">
        <f t="shared" si="294"/>
        <v>-250855</v>
      </c>
      <c r="H18432" s="708" t="s">
        <v>12014</v>
      </c>
    </row>
    <row r="18433" spans="1:8" ht="24" x14ac:dyDescent="0.2">
      <c r="A18433" s="732">
        <v>45292</v>
      </c>
      <c r="B18433" s="173" t="s">
        <v>11586</v>
      </c>
      <c r="C18433" s="550" t="s">
        <v>12017</v>
      </c>
      <c r="D18433" s="739" t="s">
        <v>12034</v>
      </c>
      <c r="E18433" s="551">
        <v>41135</v>
      </c>
      <c r="F18433" s="235"/>
      <c r="G18433" s="235">
        <f t="shared" si="294"/>
        <v>-41135</v>
      </c>
      <c r="H18433" s="708" t="s">
        <v>12014</v>
      </c>
    </row>
    <row r="18434" spans="1:8" ht="24" x14ac:dyDescent="0.2">
      <c r="A18434" s="732">
        <v>45292</v>
      </c>
      <c r="B18434" s="173" t="s">
        <v>10889</v>
      </c>
      <c r="C18434" s="550" t="s">
        <v>12017</v>
      </c>
      <c r="D18434" s="739" t="s">
        <v>12034</v>
      </c>
      <c r="E18434" s="551">
        <v>103490</v>
      </c>
      <c r="F18434" s="235"/>
      <c r="G18434" s="235">
        <f t="shared" si="294"/>
        <v>-103490</v>
      </c>
      <c r="H18434" s="708" t="s">
        <v>12014</v>
      </c>
    </row>
    <row r="18435" spans="1:8" ht="24" x14ac:dyDescent="0.2">
      <c r="A18435" s="732">
        <v>45292</v>
      </c>
      <c r="B18435" s="173" t="s">
        <v>11864</v>
      </c>
      <c r="C18435" s="550" t="s">
        <v>12017</v>
      </c>
      <c r="D18435" s="739" t="s">
        <v>12034</v>
      </c>
      <c r="E18435" s="551">
        <v>56000</v>
      </c>
      <c r="F18435" s="235"/>
      <c r="G18435" s="235">
        <f t="shared" si="294"/>
        <v>-56000</v>
      </c>
      <c r="H18435" s="708" t="s">
        <v>12014</v>
      </c>
    </row>
    <row r="18436" spans="1:8" ht="24" x14ac:dyDescent="0.2">
      <c r="A18436" s="732">
        <v>45292</v>
      </c>
      <c r="B18436" s="173" t="s">
        <v>12172</v>
      </c>
      <c r="C18436" s="550" t="s">
        <v>12017</v>
      </c>
      <c r="D18436" s="739" t="s">
        <v>12034</v>
      </c>
      <c r="E18436" s="551">
        <v>45650</v>
      </c>
      <c r="F18436" s="235"/>
      <c r="G18436" s="235">
        <f t="shared" si="294"/>
        <v>-45650</v>
      </c>
      <c r="H18436" s="708" t="s">
        <v>12014</v>
      </c>
    </row>
    <row r="18437" spans="1:8" ht="15" x14ac:dyDescent="0.2">
      <c r="A18437" s="732">
        <v>45292</v>
      </c>
      <c r="B18437" s="173" t="s">
        <v>10220</v>
      </c>
      <c r="C18437" s="173" t="s">
        <v>7465</v>
      </c>
      <c r="D18437" s="227" t="s">
        <v>12004</v>
      </c>
      <c r="E18437" s="235">
        <v>1000000</v>
      </c>
      <c r="F18437" s="235"/>
      <c r="G18437" s="235">
        <f t="shared" si="294"/>
        <v>-1000000</v>
      </c>
      <c r="H18437" s="708" t="s">
        <v>12014</v>
      </c>
    </row>
    <row r="18438" spans="1:8" ht="15" x14ac:dyDescent="0.2">
      <c r="A18438" s="732">
        <v>45292</v>
      </c>
      <c r="B18438" s="173" t="s">
        <v>11072</v>
      </c>
      <c r="C18438" s="173" t="s">
        <v>8242</v>
      </c>
      <c r="D18438" s="227" t="s">
        <v>12035</v>
      </c>
      <c r="E18438" s="235">
        <v>153000</v>
      </c>
      <c r="F18438" s="235"/>
      <c r="G18438" s="235">
        <f t="shared" si="294"/>
        <v>-153000</v>
      </c>
      <c r="H18438" s="708" t="s">
        <v>12014</v>
      </c>
    </row>
    <row r="18439" spans="1:8" ht="15" x14ac:dyDescent="0.2">
      <c r="A18439" s="732">
        <v>45292</v>
      </c>
      <c r="B18439" s="173" t="s">
        <v>10564</v>
      </c>
      <c r="C18439" s="173" t="s">
        <v>8242</v>
      </c>
      <c r="D18439" s="227" t="s">
        <v>12036</v>
      </c>
      <c r="E18439" s="235">
        <v>150000</v>
      </c>
      <c r="F18439" s="235"/>
      <c r="G18439" s="235">
        <f t="shared" si="294"/>
        <v>-150000</v>
      </c>
      <c r="H18439" s="708" t="s">
        <v>12014</v>
      </c>
    </row>
    <row r="18440" spans="1:8" ht="36" customHeight="1" x14ac:dyDescent="0.2">
      <c r="A18440" s="732">
        <v>45292</v>
      </c>
      <c r="B18440" s="173" t="s">
        <v>10220</v>
      </c>
      <c r="C18440" s="550" t="s">
        <v>12272</v>
      </c>
      <c r="D18440" s="739" t="s">
        <v>12039</v>
      </c>
      <c r="E18440" s="551">
        <v>98000</v>
      </c>
      <c r="F18440" s="235"/>
      <c r="G18440" s="235">
        <f t="shared" si="294"/>
        <v>-98000</v>
      </c>
      <c r="H18440" s="708" t="s">
        <v>12014</v>
      </c>
    </row>
    <row r="18441" spans="1:8" ht="36" customHeight="1" x14ac:dyDescent="0.2">
      <c r="A18441" s="732">
        <v>45292</v>
      </c>
      <c r="B18441" s="173" t="s">
        <v>9344</v>
      </c>
      <c r="C18441" s="550" t="s">
        <v>12272</v>
      </c>
      <c r="D18441" s="739" t="s">
        <v>12039</v>
      </c>
      <c r="E18441" s="551">
        <v>50000</v>
      </c>
      <c r="F18441" s="235"/>
      <c r="G18441" s="235">
        <f t="shared" si="294"/>
        <v>-50000</v>
      </c>
      <c r="H18441" s="708" t="s">
        <v>12014</v>
      </c>
    </row>
    <row r="18442" spans="1:8" ht="36" x14ac:dyDescent="0.2">
      <c r="A18442" s="732">
        <v>45292</v>
      </c>
      <c r="B18442" s="173" t="s">
        <v>9495</v>
      </c>
      <c r="C18442" s="550" t="s">
        <v>12272</v>
      </c>
      <c r="D18442" s="739" t="s">
        <v>12039</v>
      </c>
      <c r="E18442" s="551">
        <v>61000</v>
      </c>
      <c r="F18442" s="235"/>
      <c r="G18442" s="235">
        <f t="shared" si="294"/>
        <v>-61000</v>
      </c>
      <c r="H18442" s="708" t="s">
        <v>12014</v>
      </c>
    </row>
    <row r="18443" spans="1:8" ht="36" x14ac:dyDescent="0.2">
      <c r="A18443" s="732">
        <v>45292</v>
      </c>
      <c r="B18443" s="173" t="s">
        <v>8856</v>
      </c>
      <c r="C18443" s="550" t="s">
        <v>12272</v>
      </c>
      <c r="D18443" s="739" t="s">
        <v>12039</v>
      </c>
      <c r="E18443" s="551">
        <v>25000</v>
      </c>
      <c r="F18443" s="235"/>
      <c r="G18443" s="235">
        <f t="shared" si="294"/>
        <v>-25000</v>
      </c>
      <c r="H18443" s="708" t="s">
        <v>12014</v>
      </c>
    </row>
    <row r="18444" spans="1:8" ht="36" x14ac:dyDescent="0.2">
      <c r="A18444" s="732">
        <v>45292</v>
      </c>
      <c r="B18444" s="173" t="s">
        <v>11249</v>
      </c>
      <c r="C18444" s="550" t="s">
        <v>12272</v>
      </c>
      <c r="D18444" s="739" t="s">
        <v>12039</v>
      </c>
      <c r="E18444" s="551">
        <v>55000</v>
      </c>
      <c r="F18444" s="235"/>
      <c r="G18444" s="235">
        <f t="shared" si="294"/>
        <v>-55000</v>
      </c>
      <c r="H18444" s="708" t="s">
        <v>12014</v>
      </c>
    </row>
    <row r="18445" spans="1:8" ht="36" x14ac:dyDescent="0.2">
      <c r="A18445" s="732">
        <v>45292</v>
      </c>
      <c r="B18445" s="173" t="s">
        <v>11697</v>
      </c>
      <c r="C18445" s="550" t="s">
        <v>12272</v>
      </c>
      <c r="D18445" s="739" t="s">
        <v>12039</v>
      </c>
      <c r="E18445" s="551">
        <v>53000</v>
      </c>
      <c r="F18445" s="235"/>
      <c r="G18445" s="235">
        <f t="shared" si="294"/>
        <v>-53000</v>
      </c>
      <c r="H18445" s="708" t="s">
        <v>12014</v>
      </c>
    </row>
    <row r="18446" spans="1:8" ht="15" x14ac:dyDescent="0.2">
      <c r="A18446" s="732">
        <v>45293</v>
      </c>
      <c r="B18446" s="173" t="s">
        <v>10220</v>
      </c>
      <c r="C18446" s="669" t="s">
        <v>11364</v>
      </c>
      <c r="D18446" s="905" t="s">
        <v>12058</v>
      </c>
      <c r="E18446" s="671">
        <v>31000</v>
      </c>
      <c r="F18446" s="235"/>
      <c r="G18446" s="235">
        <f t="shared" si="294"/>
        <v>-31000</v>
      </c>
      <c r="H18446" s="708" t="s">
        <v>12014</v>
      </c>
    </row>
    <row r="18447" spans="1:8" ht="15" x14ac:dyDescent="0.2">
      <c r="A18447" s="732">
        <v>45293</v>
      </c>
      <c r="B18447" s="173" t="s">
        <v>11423</v>
      </c>
      <c r="C18447" s="669" t="s">
        <v>11364</v>
      </c>
      <c r="D18447" s="905" t="s">
        <v>12058</v>
      </c>
      <c r="E18447" s="671">
        <v>16000</v>
      </c>
      <c r="F18447" s="235"/>
      <c r="G18447" s="235">
        <f t="shared" si="294"/>
        <v>-16000</v>
      </c>
      <c r="H18447" s="708" t="s">
        <v>12014</v>
      </c>
    </row>
    <row r="18448" spans="1:8" ht="15" x14ac:dyDescent="0.2">
      <c r="A18448" s="732">
        <v>45293</v>
      </c>
      <c r="B18448" s="173" t="s">
        <v>10889</v>
      </c>
      <c r="C18448" s="669" t="s">
        <v>11364</v>
      </c>
      <c r="D18448" s="905" t="s">
        <v>12058</v>
      </c>
      <c r="E18448" s="671">
        <v>54000</v>
      </c>
      <c r="F18448" s="235"/>
      <c r="G18448" s="235">
        <f t="shared" si="294"/>
        <v>-54000</v>
      </c>
      <c r="H18448" s="708" t="s">
        <v>12014</v>
      </c>
    </row>
    <row r="18449" spans="1:8" ht="15" x14ac:dyDescent="0.2">
      <c r="A18449" s="732">
        <v>45293</v>
      </c>
      <c r="B18449" s="173" t="s">
        <v>11604</v>
      </c>
      <c r="C18449" s="669" t="s">
        <v>11364</v>
      </c>
      <c r="D18449" s="905" t="s">
        <v>12058</v>
      </c>
      <c r="E18449" s="671">
        <v>6000</v>
      </c>
      <c r="F18449" s="235"/>
      <c r="G18449" s="235">
        <f t="shared" si="294"/>
        <v>-6000</v>
      </c>
      <c r="H18449" s="708" t="s">
        <v>12014</v>
      </c>
    </row>
    <row r="18450" spans="1:8" ht="15" x14ac:dyDescent="0.2">
      <c r="A18450" s="732">
        <v>45293</v>
      </c>
      <c r="B18450" s="173" t="s">
        <v>11072</v>
      </c>
      <c r="C18450" s="669" t="s">
        <v>11364</v>
      </c>
      <c r="D18450" s="905" t="s">
        <v>12058</v>
      </c>
      <c r="E18450" s="671">
        <v>4000</v>
      </c>
      <c r="F18450" s="235"/>
      <c r="G18450" s="235">
        <f t="shared" si="294"/>
        <v>-4000</v>
      </c>
      <c r="H18450" s="708" t="s">
        <v>12014</v>
      </c>
    </row>
    <row r="18451" spans="1:8" ht="15" x14ac:dyDescent="0.2">
      <c r="A18451" s="732">
        <v>45293</v>
      </c>
      <c r="B18451" s="173" t="s">
        <v>3945</v>
      </c>
      <c r="C18451" s="565" t="s">
        <v>3002</v>
      </c>
      <c r="D18451" s="873" t="s">
        <v>12037</v>
      </c>
      <c r="E18451" s="566">
        <v>32760</v>
      </c>
      <c r="F18451" s="235"/>
      <c r="G18451" s="235">
        <f t="shared" si="294"/>
        <v>-32760</v>
      </c>
      <c r="H18451" s="708" t="s">
        <v>12014</v>
      </c>
    </row>
    <row r="18452" spans="1:8" ht="15" x14ac:dyDescent="0.2">
      <c r="A18452" s="732">
        <v>45293</v>
      </c>
      <c r="B18452" s="173" t="s">
        <v>3944</v>
      </c>
      <c r="C18452" s="565" t="s">
        <v>3002</v>
      </c>
      <c r="D18452" s="873" t="s">
        <v>12037</v>
      </c>
      <c r="E18452" s="566">
        <v>35360</v>
      </c>
      <c r="F18452" s="235"/>
      <c r="G18452" s="235">
        <f t="shared" si="294"/>
        <v>-35360</v>
      </c>
      <c r="H18452" s="708" t="s">
        <v>12014</v>
      </c>
    </row>
    <row r="18453" spans="1:8" ht="15" x14ac:dyDescent="0.2">
      <c r="A18453" s="732">
        <v>45293</v>
      </c>
      <c r="B18453" s="173" t="s">
        <v>11594</v>
      </c>
      <c r="C18453" s="565" t="s">
        <v>3002</v>
      </c>
      <c r="D18453" s="873" t="s">
        <v>12037</v>
      </c>
      <c r="E18453" s="566">
        <v>11960</v>
      </c>
      <c r="F18453" s="235"/>
      <c r="G18453" s="235">
        <f t="shared" si="294"/>
        <v>-11960</v>
      </c>
      <c r="H18453" s="708" t="s">
        <v>12014</v>
      </c>
    </row>
    <row r="18454" spans="1:8" ht="15" x14ac:dyDescent="0.2">
      <c r="A18454" s="732">
        <v>45293</v>
      </c>
      <c r="B18454" s="173" t="s">
        <v>8547</v>
      </c>
      <c r="C18454" s="565" t="s">
        <v>3002</v>
      </c>
      <c r="D18454" s="873" t="s">
        <v>12037</v>
      </c>
      <c r="E18454" s="566">
        <v>17316</v>
      </c>
      <c r="F18454" s="235"/>
      <c r="G18454" s="235">
        <f t="shared" si="294"/>
        <v>-17316</v>
      </c>
      <c r="H18454" s="708" t="s">
        <v>12014</v>
      </c>
    </row>
    <row r="18455" spans="1:8" ht="15" x14ac:dyDescent="0.2">
      <c r="A18455" s="732">
        <v>45293</v>
      </c>
      <c r="B18455" s="173" t="s">
        <v>11480</v>
      </c>
      <c r="C18455" s="565" t="s">
        <v>3002</v>
      </c>
      <c r="D18455" s="873" t="s">
        <v>12038</v>
      </c>
      <c r="E18455" s="566">
        <v>-15738</v>
      </c>
      <c r="F18455" s="235"/>
      <c r="G18455" s="235">
        <f t="shared" si="294"/>
        <v>15738</v>
      </c>
      <c r="H18455" s="708" t="s">
        <v>12014</v>
      </c>
    </row>
    <row r="18456" spans="1:8" ht="15" x14ac:dyDescent="0.2">
      <c r="A18456" s="732">
        <v>45295</v>
      </c>
      <c r="B18456" s="173" t="s">
        <v>11068</v>
      </c>
      <c r="C18456" s="173" t="s">
        <v>255</v>
      </c>
      <c r="D18456" s="227" t="s">
        <v>12101</v>
      </c>
      <c r="E18456" s="235">
        <v>1154145</v>
      </c>
      <c r="F18456" s="235"/>
      <c r="G18456" s="235">
        <f t="shared" si="294"/>
        <v>-1154145</v>
      </c>
      <c r="H18456" s="708" t="s">
        <v>12014</v>
      </c>
    </row>
    <row r="18457" spans="1:8" ht="15" x14ac:dyDescent="0.2">
      <c r="A18457" s="732">
        <v>45310</v>
      </c>
      <c r="B18457" s="173" t="s">
        <v>10889</v>
      </c>
      <c r="C18457" s="173" t="s">
        <v>7221</v>
      </c>
      <c r="D18457" s="227" t="s">
        <v>12114</v>
      </c>
      <c r="E18457" s="235">
        <v>400000</v>
      </c>
      <c r="F18457" s="235"/>
      <c r="G18457" s="235">
        <f t="shared" si="294"/>
        <v>-400000</v>
      </c>
      <c r="H18457" s="708" t="s">
        <v>12014</v>
      </c>
    </row>
    <row r="18458" spans="1:8" ht="15" x14ac:dyDescent="0.2">
      <c r="A18458" s="732">
        <v>45310</v>
      </c>
      <c r="B18458" s="173" t="s">
        <v>11864</v>
      </c>
      <c r="C18458" s="173" t="s">
        <v>4724</v>
      </c>
      <c r="D18458" s="227" t="s">
        <v>12115</v>
      </c>
      <c r="E18458" s="235">
        <v>600000</v>
      </c>
      <c r="F18458" s="235"/>
      <c r="G18458" s="235">
        <f t="shared" si="294"/>
        <v>-600000</v>
      </c>
      <c r="H18458" s="708" t="s">
        <v>12014</v>
      </c>
    </row>
    <row r="18459" spans="1:8" ht="15" x14ac:dyDescent="0.2">
      <c r="A18459" s="732">
        <v>45313</v>
      </c>
      <c r="B18459" s="173" t="s">
        <v>11864</v>
      </c>
      <c r="C18459" s="173" t="s">
        <v>255</v>
      </c>
      <c r="D18459" s="227" t="s">
        <v>12221</v>
      </c>
      <c r="E18459" s="235">
        <v>1119250</v>
      </c>
      <c r="F18459" s="235"/>
      <c r="G18459" s="235">
        <f t="shared" si="294"/>
        <v>-1119250</v>
      </c>
      <c r="H18459" s="708" t="s">
        <v>12014</v>
      </c>
    </row>
    <row r="18460" spans="1:8" ht="15" x14ac:dyDescent="0.2">
      <c r="A18460" s="732">
        <v>45318</v>
      </c>
      <c r="B18460" s="173" t="s">
        <v>9974</v>
      </c>
      <c r="C18460" s="173" t="s">
        <v>6475</v>
      </c>
      <c r="D18460" s="227" t="s">
        <v>12358</v>
      </c>
      <c r="E18460" s="235">
        <v>100000</v>
      </c>
      <c r="F18460" s="235"/>
      <c r="G18460" s="235">
        <f t="shared" si="294"/>
        <v>-100000</v>
      </c>
      <c r="H18460" s="708" t="s">
        <v>12014</v>
      </c>
    </row>
    <row r="18461" spans="1:8" ht="15" x14ac:dyDescent="0.2">
      <c r="A18461" s="729">
        <v>45292</v>
      </c>
      <c r="B18461" s="93" t="s">
        <v>10220</v>
      </c>
      <c r="C18461" s="93" t="s">
        <v>558</v>
      </c>
      <c r="D18461" s="890" t="s">
        <v>12016</v>
      </c>
      <c r="E18461" s="175"/>
      <c r="F18461" s="175">
        <v>4096986</v>
      </c>
      <c r="G18461" s="175">
        <f t="shared" si="294"/>
        <v>4096986</v>
      </c>
      <c r="H18461" s="701" t="s">
        <v>12014</v>
      </c>
    </row>
    <row r="18462" spans="1:8" ht="15" x14ac:dyDescent="0.2">
      <c r="A18462" s="729">
        <v>45292</v>
      </c>
      <c r="B18462" s="93" t="s">
        <v>10220</v>
      </c>
      <c r="C18462" s="93" t="s">
        <v>558</v>
      </c>
      <c r="D18462" s="896" t="s">
        <v>12007</v>
      </c>
      <c r="E18462" s="642">
        <v>41000</v>
      </c>
      <c r="F18462" s="175"/>
      <c r="G18462" s="175">
        <f t="shared" si="294"/>
        <v>-41000</v>
      </c>
      <c r="H18462" s="701" t="s">
        <v>12014</v>
      </c>
    </row>
    <row r="18463" spans="1:8" ht="15" x14ac:dyDescent="0.2">
      <c r="A18463" s="729">
        <v>45295</v>
      </c>
      <c r="B18463" s="93" t="s">
        <v>11423</v>
      </c>
      <c r="C18463" s="93" t="s">
        <v>558</v>
      </c>
      <c r="D18463" s="890" t="s">
        <v>12062</v>
      </c>
      <c r="E18463" s="175"/>
      <c r="F18463" s="175">
        <v>8000000</v>
      </c>
      <c r="G18463" s="175">
        <f t="shared" si="294"/>
        <v>8000000</v>
      </c>
      <c r="H18463" s="701" t="s">
        <v>12014</v>
      </c>
    </row>
    <row r="18464" spans="1:8" ht="15" x14ac:dyDescent="0.2">
      <c r="A18464" s="729">
        <v>45295</v>
      </c>
      <c r="B18464" s="93" t="s">
        <v>11423</v>
      </c>
      <c r="C18464" s="93" t="s">
        <v>558</v>
      </c>
      <c r="D18464" s="896" t="s">
        <v>12007</v>
      </c>
      <c r="E18464" s="642">
        <v>80000</v>
      </c>
      <c r="F18464" s="175"/>
      <c r="G18464" s="175">
        <f t="shared" si="294"/>
        <v>-80000</v>
      </c>
      <c r="H18464" s="701" t="s">
        <v>12014</v>
      </c>
    </row>
    <row r="18465" spans="1:10" ht="15" x14ac:dyDescent="0.2">
      <c r="A18465" s="729">
        <v>45295</v>
      </c>
      <c r="B18465" s="93" t="s">
        <v>11423</v>
      </c>
      <c r="C18465" s="93" t="s">
        <v>558</v>
      </c>
      <c r="D18465" s="890" t="s">
        <v>12063</v>
      </c>
      <c r="E18465" s="175"/>
      <c r="F18465" s="175">
        <v>1154145</v>
      </c>
      <c r="G18465" s="175">
        <f t="shared" si="294"/>
        <v>1154145</v>
      </c>
      <c r="H18465" s="701" t="s">
        <v>12014</v>
      </c>
    </row>
    <row r="18466" spans="1:10" ht="15" x14ac:dyDescent="0.2">
      <c r="A18466" s="729">
        <v>45295</v>
      </c>
      <c r="B18466" s="93" t="s">
        <v>11707</v>
      </c>
      <c r="C18466" s="93" t="s">
        <v>558</v>
      </c>
      <c r="D18466" s="890" t="s">
        <v>12064</v>
      </c>
      <c r="E18466" s="175"/>
      <c r="F18466" s="175">
        <v>2920000</v>
      </c>
      <c r="G18466" s="175">
        <f t="shared" si="294"/>
        <v>2920000</v>
      </c>
      <c r="H18466" s="701" t="s">
        <v>12014</v>
      </c>
    </row>
    <row r="18467" spans="1:10" ht="15" x14ac:dyDescent="0.2">
      <c r="A18467" s="729">
        <v>45295</v>
      </c>
      <c r="B18467" s="93" t="s">
        <v>11604</v>
      </c>
      <c r="C18467" s="93" t="s">
        <v>558</v>
      </c>
      <c r="D18467" s="890" t="s">
        <v>12065</v>
      </c>
      <c r="E18467" s="175"/>
      <c r="F18467" s="175">
        <v>7925552</v>
      </c>
      <c r="G18467" s="175">
        <f t="shared" si="294"/>
        <v>7925552</v>
      </c>
      <c r="H18467" s="701" t="s">
        <v>12014</v>
      </c>
    </row>
    <row r="18468" spans="1:10" ht="15" x14ac:dyDescent="0.2">
      <c r="A18468" s="729">
        <v>45307</v>
      </c>
      <c r="B18468" s="93" t="s">
        <v>8547</v>
      </c>
      <c r="C18468" s="93" t="s">
        <v>558</v>
      </c>
      <c r="D18468" s="890" t="s">
        <v>12112</v>
      </c>
      <c r="E18468" s="175"/>
      <c r="F18468" s="175">
        <v>1012687</v>
      </c>
      <c r="G18468" s="175">
        <f t="shared" si="294"/>
        <v>1012687</v>
      </c>
      <c r="H18468" s="701" t="s">
        <v>12014</v>
      </c>
    </row>
    <row r="18469" spans="1:10" ht="15" x14ac:dyDescent="0.2">
      <c r="A18469" s="729">
        <v>45307</v>
      </c>
      <c r="B18469" s="93" t="s">
        <v>8547</v>
      </c>
      <c r="C18469" s="93" t="s">
        <v>558</v>
      </c>
      <c r="D18469" s="890" t="s">
        <v>12113</v>
      </c>
      <c r="E18469" s="175"/>
      <c r="F18469" s="175">
        <v>467659</v>
      </c>
      <c r="G18469" s="175">
        <f t="shared" si="294"/>
        <v>467659</v>
      </c>
      <c r="H18469" s="701" t="s">
        <v>12014</v>
      </c>
    </row>
    <row r="18470" spans="1:10" ht="15" x14ac:dyDescent="0.2">
      <c r="A18470" s="729">
        <v>45307</v>
      </c>
      <c r="B18470" s="93" t="s">
        <v>11114</v>
      </c>
      <c r="C18470" s="93" t="s">
        <v>558</v>
      </c>
      <c r="D18470" s="890" t="s">
        <v>12204</v>
      </c>
      <c r="E18470" s="175"/>
      <c r="F18470" s="175">
        <v>550000</v>
      </c>
      <c r="G18470" s="175">
        <f t="shared" si="294"/>
        <v>550000</v>
      </c>
      <c r="H18470" s="701" t="s">
        <v>12014</v>
      </c>
    </row>
    <row r="18471" spans="1:10" ht="15" x14ac:dyDescent="0.2">
      <c r="A18471" s="729">
        <v>45307</v>
      </c>
      <c r="B18471" s="93" t="s">
        <v>11114</v>
      </c>
      <c r="C18471" s="93" t="s">
        <v>558</v>
      </c>
      <c r="D18471" s="890" t="s">
        <v>12314</v>
      </c>
      <c r="E18471" s="175"/>
      <c r="F18471" s="175">
        <v>650000</v>
      </c>
      <c r="G18471" s="175">
        <f t="shared" si="294"/>
        <v>650000</v>
      </c>
      <c r="H18471" s="701" t="s">
        <v>12014</v>
      </c>
    </row>
    <row r="18472" spans="1:10" ht="15" x14ac:dyDescent="0.2">
      <c r="A18472" s="729">
        <v>45307</v>
      </c>
      <c r="B18472" s="93" t="s">
        <v>11114</v>
      </c>
      <c r="C18472" s="93" t="s">
        <v>558</v>
      </c>
      <c r="D18472" s="890" t="s">
        <v>12314</v>
      </c>
      <c r="E18472" s="175"/>
      <c r="F18472" s="175">
        <v>700000</v>
      </c>
      <c r="G18472" s="175">
        <f t="shared" si="294"/>
        <v>700000</v>
      </c>
      <c r="H18472" s="701" t="s">
        <v>12014</v>
      </c>
    </row>
    <row r="18473" spans="1:10" ht="15" customHeight="1" x14ac:dyDescent="0.2">
      <c r="A18473" s="729">
        <v>45307</v>
      </c>
      <c r="B18473" s="93" t="s">
        <v>11864</v>
      </c>
      <c r="C18473" s="93" t="s">
        <v>558</v>
      </c>
      <c r="D18473" s="890" t="s">
        <v>12122</v>
      </c>
      <c r="E18473" s="175"/>
      <c r="F18473" s="175">
        <v>10000000</v>
      </c>
      <c r="G18473" s="175">
        <f t="shared" si="294"/>
        <v>10000000</v>
      </c>
      <c r="H18473" s="701" t="s">
        <v>12014</v>
      </c>
    </row>
    <row r="18474" spans="1:10" ht="15" customHeight="1" x14ac:dyDescent="0.2">
      <c r="A18474" s="729">
        <v>45307</v>
      </c>
      <c r="B18474" s="93" t="s">
        <v>11864</v>
      </c>
      <c r="C18474" s="93" t="s">
        <v>558</v>
      </c>
      <c r="D18474" s="896" t="s">
        <v>12007</v>
      </c>
      <c r="E18474" s="642">
        <v>76000</v>
      </c>
      <c r="F18474" s="175"/>
      <c r="G18474" s="175">
        <f t="shared" si="294"/>
        <v>-76000</v>
      </c>
      <c r="H18474" s="701" t="s">
        <v>12014</v>
      </c>
    </row>
    <row r="18475" spans="1:10" ht="15" x14ac:dyDescent="0.2">
      <c r="A18475" s="729">
        <v>45307</v>
      </c>
      <c r="B18475" s="93" t="s">
        <v>12172</v>
      </c>
      <c r="C18475" s="93" t="s">
        <v>558</v>
      </c>
      <c r="D18475" s="890" t="s">
        <v>12173</v>
      </c>
      <c r="E18475" s="175"/>
      <c r="F18475" s="175">
        <v>9316872</v>
      </c>
      <c r="G18475" s="175">
        <f t="shared" si="294"/>
        <v>9316872</v>
      </c>
      <c r="H18475" s="701" t="s">
        <v>12014</v>
      </c>
    </row>
    <row r="18476" spans="1:10" ht="15" x14ac:dyDescent="0.2">
      <c r="A18476" s="729">
        <v>45307</v>
      </c>
      <c r="B18476" s="93" t="s">
        <v>3945</v>
      </c>
      <c r="C18476" s="93" t="s">
        <v>558</v>
      </c>
      <c r="D18476" s="890" t="s">
        <v>12205</v>
      </c>
      <c r="E18476" s="175"/>
      <c r="F18476" s="175">
        <v>359992</v>
      </c>
      <c r="G18476" s="175">
        <f t="shared" si="294"/>
        <v>359992</v>
      </c>
      <c r="H18476" s="701" t="s">
        <v>12014</v>
      </c>
    </row>
    <row r="18477" spans="1:10" ht="15" x14ac:dyDescent="0.2">
      <c r="A18477" s="729">
        <v>45313</v>
      </c>
      <c r="B18477" s="93" t="s">
        <v>10459</v>
      </c>
      <c r="C18477" s="93" t="s">
        <v>558</v>
      </c>
      <c r="D18477" s="890" t="s">
        <v>12206</v>
      </c>
      <c r="E18477" s="175"/>
      <c r="F18477" s="175">
        <v>1119250</v>
      </c>
      <c r="G18477" s="175">
        <f t="shared" si="294"/>
        <v>1119250</v>
      </c>
      <c r="H18477" s="701" t="s">
        <v>12014</v>
      </c>
    </row>
    <row r="18478" spans="1:10" ht="15" x14ac:dyDescent="0.2">
      <c r="A18478" s="729">
        <v>45313</v>
      </c>
      <c r="B18478" s="93" t="s">
        <v>10764</v>
      </c>
      <c r="C18478" s="93" t="s">
        <v>558</v>
      </c>
      <c r="D18478" s="890" t="s">
        <v>12246</v>
      </c>
      <c r="E18478" s="175"/>
      <c r="F18478" s="175">
        <v>500000</v>
      </c>
      <c r="G18478" s="175">
        <f t="shared" si="294"/>
        <v>500000</v>
      </c>
      <c r="H18478" s="701" t="s">
        <v>12014</v>
      </c>
    </row>
    <row r="18479" spans="1:10" ht="36" x14ac:dyDescent="0.2">
      <c r="A18479" s="729">
        <v>45315</v>
      </c>
      <c r="B18479" s="93" t="s">
        <v>10564</v>
      </c>
      <c r="C18479" s="93" t="s">
        <v>558</v>
      </c>
      <c r="D18479" s="896" t="s">
        <v>12425</v>
      </c>
      <c r="E18479" s="642">
        <v>78000</v>
      </c>
      <c r="F18479" s="175"/>
      <c r="G18479" s="175">
        <f t="shared" si="294"/>
        <v>-78000</v>
      </c>
      <c r="H18479" s="701" t="s">
        <v>12014</v>
      </c>
    </row>
    <row r="18480" spans="1:10" ht="15" x14ac:dyDescent="0.2">
      <c r="A18480" s="729">
        <v>45315</v>
      </c>
      <c r="B18480" s="93" t="s">
        <v>8547</v>
      </c>
      <c r="C18480" s="93" t="s">
        <v>558</v>
      </c>
      <c r="D18480" s="890" t="s">
        <v>12291</v>
      </c>
      <c r="E18480" s="175"/>
      <c r="F18480" s="175">
        <v>1013457</v>
      </c>
      <c r="G18480" s="175">
        <f t="shared" si="294"/>
        <v>1013457</v>
      </c>
      <c r="H18480" s="701" t="s">
        <v>12014</v>
      </c>
      <c r="J18480" s="39"/>
    </row>
    <row r="18481" spans="1:10" ht="15" x14ac:dyDescent="0.2">
      <c r="A18481" s="733">
        <v>45323</v>
      </c>
      <c r="B18481" s="62" t="s">
        <v>12172</v>
      </c>
      <c r="C18481" s="62" t="s">
        <v>5740</v>
      </c>
      <c r="D18481" s="182" t="s">
        <v>369</v>
      </c>
      <c r="E18481" s="125">
        <v>2000</v>
      </c>
      <c r="F18481" s="125"/>
      <c r="G18481" s="125">
        <f t="shared" si="294"/>
        <v>-2000</v>
      </c>
      <c r="H18481" s="704" t="s">
        <v>12343</v>
      </c>
      <c r="J18481" s="39"/>
    </row>
    <row r="18482" spans="1:10" ht="24" x14ac:dyDescent="0.2">
      <c r="A18482" s="733">
        <v>45323</v>
      </c>
      <c r="B18482" s="62" t="s">
        <v>103</v>
      </c>
      <c r="C18482" s="62" t="s">
        <v>103</v>
      </c>
      <c r="D18482" s="182" t="s">
        <v>12363</v>
      </c>
      <c r="E18482" s="125">
        <v>121000</v>
      </c>
      <c r="F18482" s="125"/>
      <c r="G18482" s="125">
        <f t="shared" si="294"/>
        <v>-121000</v>
      </c>
      <c r="H18482" s="704" t="s">
        <v>12343</v>
      </c>
      <c r="J18482" s="39"/>
    </row>
    <row r="18483" spans="1:10" ht="15" x14ac:dyDescent="0.2">
      <c r="A18483" s="733">
        <v>45323</v>
      </c>
      <c r="B18483" s="62" t="s">
        <v>103</v>
      </c>
      <c r="C18483" s="62" t="s">
        <v>103</v>
      </c>
      <c r="D18483" s="182" t="s">
        <v>8149</v>
      </c>
      <c r="E18483" s="125">
        <v>5000</v>
      </c>
      <c r="F18483" s="125"/>
      <c r="G18483" s="125">
        <f t="shared" si="294"/>
        <v>-5000</v>
      </c>
      <c r="H18483" s="704" t="s">
        <v>12343</v>
      </c>
      <c r="J18483" s="39"/>
    </row>
    <row r="18484" spans="1:10" ht="15" x14ac:dyDescent="0.2">
      <c r="A18484" s="733">
        <v>45324</v>
      </c>
      <c r="B18484" s="62" t="s">
        <v>11068</v>
      </c>
      <c r="C18484" s="62" t="s">
        <v>10972</v>
      </c>
      <c r="D18484" s="182" t="s">
        <v>12364</v>
      </c>
      <c r="E18484" s="125">
        <v>24600</v>
      </c>
      <c r="F18484" s="125"/>
      <c r="G18484" s="125">
        <f t="shared" si="294"/>
        <v>-24600</v>
      </c>
      <c r="H18484" s="704" t="s">
        <v>12343</v>
      </c>
      <c r="J18484" s="39"/>
    </row>
    <row r="18485" spans="1:10" ht="15" x14ac:dyDescent="0.2">
      <c r="A18485" s="733">
        <v>45324</v>
      </c>
      <c r="B18485" s="62" t="s">
        <v>11864</v>
      </c>
      <c r="C18485" s="62" t="s">
        <v>10972</v>
      </c>
      <c r="D18485" s="182" t="s">
        <v>12365</v>
      </c>
      <c r="E18485" s="125">
        <v>10770</v>
      </c>
      <c r="F18485" s="125"/>
      <c r="G18485" s="125">
        <f t="shared" si="294"/>
        <v>-10770</v>
      </c>
      <c r="H18485" s="704" t="s">
        <v>12343</v>
      </c>
      <c r="J18485" s="39"/>
    </row>
    <row r="18486" spans="1:10" ht="15" x14ac:dyDescent="0.2">
      <c r="A18486" s="733">
        <v>45324</v>
      </c>
      <c r="B18486" s="62" t="s">
        <v>11864</v>
      </c>
      <c r="C18486" s="62" t="s">
        <v>285</v>
      </c>
      <c r="D18486" s="182" t="s">
        <v>8651</v>
      </c>
      <c r="E18486" s="125">
        <v>1000</v>
      </c>
      <c r="F18486" s="125"/>
      <c r="G18486" s="125">
        <f t="shared" si="294"/>
        <v>-1000</v>
      </c>
      <c r="H18486" s="704" t="s">
        <v>12343</v>
      </c>
      <c r="J18486" s="39"/>
    </row>
    <row r="18487" spans="1:10" ht="15" x14ac:dyDescent="0.2">
      <c r="A18487" s="733">
        <v>45324</v>
      </c>
      <c r="B18487" s="62" t="s">
        <v>103</v>
      </c>
      <c r="C18487" s="62" t="s">
        <v>103</v>
      </c>
      <c r="D18487" s="182" t="s">
        <v>12366</v>
      </c>
      <c r="E18487" s="125">
        <v>7000</v>
      </c>
      <c r="F18487" s="125"/>
      <c r="G18487" s="125">
        <f t="shared" si="294"/>
        <v>-7000</v>
      </c>
      <c r="H18487" s="704" t="s">
        <v>12343</v>
      </c>
      <c r="J18487" s="39"/>
    </row>
    <row r="18488" spans="1:10" ht="15" x14ac:dyDescent="0.2">
      <c r="A18488" s="733">
        <v>45324</v>
      </c>
      <c r="B18488" s="62" t="s">
        <v>11864</v>
      </c>
      <c r="C18488" s="62" t="s">
        <v>5740</v>
      </c>
      <c r="D18488" s="182" t="s">
        <v>12367</v>
      </c>
      <c r="E18488" s="125">
        <v>3000</v>
      </c>
      <c r="F18488" s="125"/>
      <c r="G18488" s="125">
        <f t="shared" si="294"/>
        <v>-3000</v>
      </c>
      <c r="H18488" s="704" t="s">
        <v>12343</v>
      </c>
      <c r="J18488" s="39"/>
    </row>
    <row r="18489" spans="1:10" ht="15" x14ac:dyDescent="0.2">
      <c r="A18489" s="733">
        <v>45324</v>
      </c>
      <c r="B18489" s="62" t="s">
        <v>103</v>
      </c>
      <c r="C18489" s="62" t="s">
        <v>103</v>
      </c>
      <c r="D18489" s="182" t="s">
        <v>12368</v>
      </c>
      <c r="E18489" s="125">
        <v>2200</v>
      </c>
      <c r="F18489" s="125"/>
      <c r="G18489" s="125">
        <f t="shared" si="294"/>
        <v>-2200</v>
      </c>
      <c r="H18489" s="704" t="s">
        <v>12343</v>
      </c>
      <c r="J18489" s="39"/>
    </row>
    <row r="18490" spans="1:10" ht="15" x14ac:dyDescent="0.2">
      <c r="A18490" s="733">
        <v>45324</v>
      </c>
      <c r="B18490" s="62" t="s">
        <v>12329</v>
      </c>
      <c r="C18490" s="62" t="s">
        <v>12369</v>
      </c>
      <c r="D18490" s="182" t="s">
        <v>12370</v>
      </c>
      <c r="E18490" s="125">
        <v>500000</v>
      </c>
      <c r="F18490" s="125"/>
      <c r="G18490" s="125">
        <f t="shared" si="294"/>
        <v>-500000</v>
      </c>
      <c r="H18490" s="704" t="s">
        <v>12343</v>
      </c>
      <c r="J18490" s="39"/>
    </row>
    <row r="18491" spans="1:10" ht="15" x14ac:dyDescent="0.2">
      <c r="A18491" s="733">
        <v>45325</v>
      </c>
      <c r="B18491" s="62" t="s">
        <v>11068</v>
      </c>
      <c r="C18491" s="62" t="s">
        <v>10972</v>
      </c>
      <c r="D18491" s="182" t="s">
        <v>12391</v>
      </c>
      <c r="E18491" s="125">
        <v>1600</v>
      </c>
      <c r="F18491" s="125"/>
      <c r="G18491" s="125">
        <f t="shared" si="294"/>
        <v>-1600</v>
      </c>
      <c r="H18491" s="704" t="s">
        <v>12343</v>
      </c>
      <c r="J18491" s="39"/>
    </row>
    <row r="18492" spans="1:10" ht="15" x14ac:dyDescent="0.2">
      <c r="A18492" s="733">
        <v>45325</v>
      </c>
      <c r="B18492" s="62" t="s">
        <v>11864</v>
      </c>
      <c r="C18492" s="62" t="s">
        <v>5740</v>
      </c>
      <c r="D18492" s="182" t="s">
        <v>12392</v>
      </c>
      <c r="E18492" s="125">
        <v>500</v>
      </c>
      <c r="F18492" s="125"/>
      <c r="G18492" s="125">
        <f t="shared" si="294"/>
        <v>-500</v>
      </c>
      <c r="H18492" s="704" t="s">
        <v>12343</v>
      </c>
      <c r="J18492" s="39"/>
    </row>
    <row r="18493" spans="1:10" ht="15" x14ac:dyDescent="0.2">
      <c r="A18493" s="733">
        <v>45325</v>
      </c>
      <c r="B18493" s="62" t="s">
        <v>11697</v>
      </c>
      <c r="C18493" s="62" t="s">
        <v>10972</v>
      </c>
      <c r="D18493" s="182" t="s">
        <v>12393</v>
      </c>
      <c r="E18493" s="125">
        <v>2115</v>
      </c>
      <c r="F18493" s="125"/>
      <c r="G18493" s="125">
        <f t="shared" si="294"/>
        <v>-2115</v>
      </c>
      <c r="H18493" s="704" t="s">
        <v>12343</v>
      </c>
      <c r="J18493" s="39"/>
    </row>
    <row r="18494" spans="1:10" ht="15" x14ac:dyDescent="0.2">
      <c r="A18494" s="733">
        <v>45325</v>
      </c>
      <c r="B18494" s="62" t="s">
        <v>11068</v>
      </c>
      <c r="C18494" s="62" t="s">
        <v>10972</v>
      </c>
      <c r="D18494" s="182" t="s">
        <v>9870</v>
      </c>
      <c r="E18494" s="125">
        <v>3810</v>
      </c>
      <c r="F18494" s="125"/>
      <c r="G18494" s="125">
        <f t="shared" si="294"/>
        <v>-3810</v>
      </c>
      <c r="H18494" s="704" t="s">
        <v>12343</v>
      </c>
      <c r="J18494" s="39"/>
    </row>
    <row r="18495" spans="1:10" ht="15" x14ac:dyDescent="0.2">
      <c r="A18495" s="733">
        <v>45325</v>
      </c>
      <c r="B18495" s="62" t="s">
        <v>11068</v>
      </c>
      <c r="C18495" s="62" t="s">
        <v>10972</v>
      </c>
      <c r="D18495" s="182" t="s">
        <v>12394</v>
      </c>
      <c r="E18495" s="125">
        <v>1500</v>
      </c>
      <c r="F18495" s="125"/>
      <c r="G18495" s="125">
        <f t="shared" ref="G18495:G18558" si="295">F18495-E18495</f>
        <v>-1500</v>
      </c>
      <c r="H18495" s="704" t="s">
        <v>12343</v>
      </c>
      <c r="J18495" s="39"/>
    </row>
    <row r="18496" spans="1:10" ht="15" x14ac:dyDescent="0.2">
      <c r="A18496" s="733">
        <v>45325</v>
      </c>
      <c r="B18496" s="62" t="s">
        <v>11068</v>
      </c>
      <c r="C18496" s="62" t="s">
        <v>5740</v>
      </c>
      <c r="D18496" s="182" t="s">
        <v>369</v>
      </c>
      <c r="E18496" s="125">
        <v>2350</v>
      </c>
      <c r="F18496" s="125"/>
      <c r="G18496" s="125">
        <f t="shared" si="295"/>
        <v>-2350</v>
      </c>
      <c r="H18496" s="704" t="s">
        <v>12343</v>
      </c>
      <c r="J18496" s="39"/>
    </row>
    <row r="18497" spans="1:10" ht="15" x14ac:dyDescent="0.2">
      <c r="A18497" s="733">
        <v>45324</v>
      </c>
      <c r="B18497" s="62" t="s">
        <v>11068</v>
      </c>
      <c r="C18497" s="62" t="s">
        <v>10972</v>
      </c>
      <c r="D18497" s="182" t="s">
        <v>12371</v>
      </c>
      <c r="E18497" s="125">
        <v>15000</v>
      </c>
      <c r="F18497" s="125"/>
      <c r="G18497" s="125">
        <f t="shared" si="295"/>
        <v>-15000</v>
      </c>
      <c r="H18497" s="704" t="s">
        <v>12343</v>
      </c>
      <c r="J18497" s="39"/>
    </row>
    <row r="18498" spans="1:10" ht="15" x14ac:dyDescent="0.2">
      <c r="A18498" s="733">
        <v>45325</v>
      </c>
      <c r="B18498" s="62" t="s">
        <v>11864</v>
      </c>
      <c r="C18498" s="62" t="s">
        <v>8362</v>
      </c>
      <c r="D18498" s="182" t="s">
        <v>3368</v>
      </c>
      <c r="E18498" s="125">
        <v>5216</v>
      </c>
      <c r="F18498" s="125"/>
      <c r="G18498" s="125">
        <f t="shared" si="295"/>
        <v>-5216</v>
      </c>
      <c r="H18498" s="704" t="s">
        <v>12343</v>
      </c>
      <c r="J18498" s="39"/>
    </row>
    <row r="18499" spans="1:10" ht="15" x14ac:dyDescent="0.2">
      <c r="A18499" s="733">
        <v>45325</v>
      </c>
      <c r="B18499" s="62" t="s">
        <v>11864</v>
      </c>
      <c r="C18499" s="62" t="s">
        <v>10972</v>
      </c>
      <c r="D18499" s="182" t="s">
        <v>12372</v>
      </c>
      <c r="E18499" s="125">
        <v>85000</v>
      </c>
      <c r="F18499" s="125"/>
      <c r="G18499" s="125">
        <f t="shared" si="295"/>
        <v>-85000</v>
      </c>
      <c r="H18499" s="704" t="s">
        <v>12343</v>
      </c>
      <c r="J18499" s="39"/>
    </row>
    <row r="18500" spans="1:10" ht="15" x14ac:dyDescent="0.2">
      <c r="A18500" s="733">
        <v>45325</v>
      </c>
      <c r="B18500" s="62" t="s">
        <v>11864</v>
      </c>
      <c r="C18500" s="62" t="s">
        <v>1197</v>
      </c>
      <c r="D18500" s="182" t="s">
        <v>12373</v>
      </c>
      <c r="E18500" s="125">
        <v>158700</v>
      </c>
      <c r="F18500" s="125"/>
      <c r="G18500" s="125">
        <f t="shared" si="295"/>
        <v>-158700</v>
      </c>
      <c r="H18500" s="704" t="s">
        <v>12343</v>
      </c>
      <c r="J18500" s="39"/>
    </row>
    <row r="18501" spans="1:10" ht="15" x14ac:dyDescent="0.2">
      <c r="A18501" s="733">
        <v>45325</v>
      </c>
      <c r="B18501" s="62" t="s">
        <v>11864</v>
      </c>
      <c r="C18501" s="62" t="s">
        <v>11008</v>
      </c>
      <c r="D18501" s="182" t="s">
        <v>12384</v>
      </c>
      <c r="E18501" s="125">
        <v>100000</v>
      </c>
      <c r="F18501" s="125"/>
      <c r="G18501" s="125">
        <f t="shared" si="295"/>
        <v>-100000</v>
      </c>
      <c r="H18501" s="704" t="s">
        <v>12343</v>
      </c>
      <c r="J18501" s="39"/>
    </row>
    <row r="18502" spans="1:10" ht="15" x14ac:dyDescent="0.2">
      <c r="A18502" s="733">
        <v>45325</v>
      </c>
      <c r="B18502" s="62" t="s">
        <v>12329</v>
      </c>
      <c r="C18502" s="62" t="s">
        <v>11078</v>
      </c>
      <c r="D18502" s="182" t="s">
        <v>12424</v>
      </c>
      <c r="E18502" s="125">
        <v>50000</v>
      </c>
      <c r="F18502" s="125"/>
      <c r="G18502" s="125">
        <f t="shared" si="295"/>
        <v>-50000</v>
      </c>
      <c r="H18502" s="704" t="s">
        <v>12343</v>
      </c>
      <c r="J18502" s="39"/>
    </row>
    <row r="18503" spans="1:10" ht="15" x14ac:dyDescent="0.2">
      <c r="A18503" s="733">
        <v>45325</v>
      </c>
      <c r="B18503" s="62" t="s">
        <v>103</v>
      </c>
      <c r="C18503" s="62" t="s">
        <v>2671</v>
      </c>
      <c r="D18503" s="182" t="s">
        <v>12385</v>
      </c>
      <c r="E18503" s="125">
        <v>1000</v>
      </c>
      <c r="F18503" s="125"/>
      <c r="G18503" s="125">
        <f t="shared" si="295"/>
        <v>-1000</v>
      </c>
      <c r="H18503" s="704" t="s">
        <v>12343</v>
      </c>
      <c r="J18503" s="39"/>
    </row>
    <row r="18504" spans="1:10" ht="15" x14ac:dyDescent="0.2">
      <c r="A18504" s="733">
        <v>45325</v>
      </c>
      <c r="B18504" s="62" t="s">
        <v>37</v>
      </c>
      <c r="C18504" s="62" t="s">
        <v>391</v>
      </c>
      <c r="D18504" s="182" t="s">
        <v>12386</v>
      </c>
      <c r="E18504" s="125">
        <v>3000</v>
      </c>
      <c r="F18504" s="125"/>
      <c r="G18504" s="125">
        <f t="shared" si="295"/>
        <v>-3000</v>
      </c>
      <c r="H18504" s="704" t="s">
        <v>12343</v>
      </c>
      <c r="J18504" s="39"/>
    </row>
    <row r="18505" spans="1:10" ht="15" x14ac:dyDescent="0.2">
      <c r="A18505" s="733">
        <v>45325</v>
      </c>
      <c r="B18505" s="62" t="s">
        <v>12494</v>
      </c>
      <c r="C18505" s="62" t="s">
        <v>5409</v>
      </c>
      <c r="D18505" s="182" t="s">
        <v>12387</v>
      </c>
      <c r="E18505" s="125">
        <v>5000</v>
      </c>
      <c r="F18505" s="125"/>
      <c r="G18505" s="125">
        <f t="shared" si="295"/>
        <v>-5000</v>
      </c>
      <c r="H18505" s="704" t="s">
        <v>12343</v>
      </c>
      <c r="J18505" s="39"/>
    </row>
    <row r="18506" spans="1:10" ht="15" x14ac:dyDescent="0.2">
      <c r="A18506" s="733">
        <v>45328</v>
      </c>
      <c r="B18506" s="62" t="s">
        <v>11864</v>
      </c>
      <c r="C18506" s="62" t="s">
        <v>5740</v>
      </c>
      <c r="D18506" s="182" t="s">
        <v>12388</v>
      </c>
      <c r="E18506" s="125">
        <v>1500</v>
      </c>
      <c r="F18506" s="125"/>
      <c r="G18506" s="125">
        <f t="shared" si="295"/>
        <v>-1500</v>
      </c>
      <c r="H18506" s="704" t="s">
        <v>12343</v>
      </c>
      <c r="J18506" s="39"/>
    </row>
    <row r="18507" spans="1:10" ht="15" x14ac:dyDescent="0.2">
      <c r="A18507" s="733">
        <v>45328</v>
      </c>
      <c r="B18507" s="62" t="s">
        <v>11864</v>
      </c>
      <c r="C18507" s="62" t="s">
        <v>5740</v>
      </c>
      <c r="D18507" s="182" t="s">
        <v>1885</v>
      </c>
      <c r="E18507" s="125">
        <v>2800</v>
      </c>
      <c r="F18507" s="125"/>
      <c r="G18507" s="125">
        <f t="shared" si="295"/>
        <v>-2800</v>
      </c>
      <c r="H18507" s="704" t="s">
        <v>12343</v>
      </c>
      <c r="J18507" s="39"/>
    </row>
    <row r="18508" spans="1:10" ht="15" x14ac:dyDescent="0.2">
      <c r="A18508" s="733">
        <v>45328</v>
      </c>
      <c r="B18508" s="62" t="s">
        <v>103</v>
      </c>
      <c r="C18508" s="62" t="s">
        <v>103</v>
      </c>
      <c r="D18508" s="182" t="s">
        <v>8149</v>
      </c>
      <c r="E18508" s="125">
        <v>5000</v>
      </c>
      <c r="F18508" s="125"/>
      <c r="G18508" s="125">
        <f t="shared" si="295"/>
        <v>-5000</v>
      </c>
      <c r="H18508" s="704" t="s">
        <v>12343</v>
      </c>
      <c r="J18508" s="39"/>
    </row>
    <row r="18509" spans="1:10" ht="15" x14ac:dyDescent="0.2">
      <c r="A18509" s="733">
        <v>45328</v>
      </c>
      <c r="B18509" s="62" t="s">
        <v>12389</v>
      </c>
      <c r="C18509" s="62" t="s">
        <v>5409</v>
      </c>
      <c r="D18509" s="182" t="s">
        <v>12390</v>
      </c>
      <c r="E18509" s="125">
        <v>5000</v>
      </c>
      <c r="F18509" s="125"/>
      <c r="G18509" s="125">
        <f t="shared" si="295"/>
        <v>-5000</v>
      </c>
      <c r="H18509" s="704" t="s">
        <v>12343</v>
      </c>
      <c r="J18509" s="39"/>
    </row>
    <row r="18510" spans="1:10" ht="15" x14ac:dyDescent="0.2">
      <c r="A18510" s="733">
        <v>45328</v>
      </c>
      <c r="B18510" s="62" t="s">
        <v>103</v>
      </c>
      <c r="C18510" s="62" t="s">
        <v>1494</v>
      </c>
      <c r="D18510" s="182" t="s">
        <v>369</v>
      </c>
      <c r="E18510" s="125">
        <v>1200</v>
      </c>
      <c r="F18510" s="125"/>
      <c r="G18510" s="125">
        <f t="shared" si="295"/>
        <v>-1200</v>
      </c>
      <c r="H18510" s="704" t="s">
        <v>12343</v>
      </c>
      <c r="J18510" s="39"/>
    </row>
    <row r="18511" spans="1:10" ht="15" x14ac:dyDescent="0.2">
      <c r="A18511" s="733">
        <v>45328</v>
      </c>
      <c r="B18511" s="62" t="s">
        <v>11864</v>
      </c>
      <c r="C18511" s="62" t="s">
        <v>5740</v>
      </c>
      <c r="D18511" s="182" t="s">
        <v>369</v>
      </c>
      <c r="E18511" s="125">
        <v>1700</v>
      </c>
      <c r="F18511" s="125"/>
      <c r="G18511" s="125">
        <f t="shared" si="295"/>
        <v>-1700</v>
      </c>
      <c r="H18511" s="704" t="s">
        <v>12343</v>
      </c>
      <c r="J18511" s="39"/>
    </row>
    <row r="18512" spans="1:10" ht="15" x14ac:dyDescent="0.2">
      <c r="A18512" s="733">
        <v>45328</v>
      </c>
      <c r="B18512" s="62" t="s">
        <v>11864</v>
      </c>
      <c r="C18512" s="62" t="s">
        <v>11008</v>
      </c>
      <c r="D18512" s="182" t="s">
        <v>12003</v>
      </c>
      <c r="E18512" s="125">
        <v>100000</v>
      </c>
      <c r="F18512" s="125"/>
      <c r="G18512" s="125">
        <f t="shared" si="295"/>
        <v>-100000</v>
      </c>
      <c r="H18512" s="704" t="s">
        <v>12343</v>
      </c>
      <c r="J18512" s="39"/>
    </row>
    <row r="18513" spans="1:10" ht="15" x14ac:dyDescent="0.2">
      <c r="A18513" s="733">
        <v>45329</v>
      </c>
      <c r="B18513" s="62" t="s">
        <v>12329</v>
      </c>
      <c r="C18513" s="62" t="s">
        <v>11694</v>
      </c>
      <c r="D18513" s="182" t="s">
        <v>12003</v>
      </c>
      <c r="E18513" s="125">
        <v>162500</v>
      </c>
      <c r="F18513" s="125"/>
      <c r="G18513" s="125">
        <f t="shared" si="295"/>
        <v>-162500</v>
      </c>
      <c r="H18513" s="704" t="s">
        <v>12343</v>
      </c>
      <c r="J18513" s="39"/>
    </row>
    <row r="18514" spans="1:10" ht="24" x14ac:dyDescent="0.2">
      <c r="A18514" s="733">
        <v>45329</v>
      </c>
      <c r="B18514" s="62" t="s">
        <v>11586</v>
      </c>
      <c r="C18514" s="550" t="s">
        <v>10972</v>
      </c>
      <c r="D18514" s="739" t="s">
        <v>12397</v>
      </c>
      <c r="E18514" s="551">
        <v>16000</v>
      </c>
      <c r="F18514" s="125"/>
      <c r="G18514" s="125">
        <f t="shared" si="295"/>
        <v>-16000</v>
      </c>
      <c r="H18514" s="704" t="s">
        <v>12343</v>
      </c>
      <c r="J18514" s="39"/>
    </row>
    <row r="18515" spans="1:10" ht="24" x14ac:dyDescent="0.2">
      <c r="A18515" s="733">
        <v>45329</v>
      </c>
      <c r="B18515" s="62" t="s">
        <v>11707</v>
      </c>
      <c r="C18515" s="550" t="s">
        <v>10972</v>
      </c>
      <c r="D18515" s="739" t="s">
        <v>12397</v>
      </c>
      <c r="E18515" s="551">
        <v>38000</v>
      </c>
      <c r="F18515" s="125"/>
      <c r="G18515" s="125">
        <f t="shared" si="295"/>
        <v>-38000</v>
      </c>
      <c r="H18515" s="704" t="s">
        <v>12343</v>
      </c>
      <c r="J18515" s="39"/>
    </row>
    <row r="18516" spans="1:10" ht="24" x14ac:dyDescent="0.2">
      <c r="A18516" s="733">
        <v>45329</v>
      </c>
      <c r="B18516" s="62" t="s">
        <v>12586</v>
      </c>
      <c r="C18516" s="550" t="s">
        <v>10972</v>
      </c>
      <c r="D18516" s="739" t="s">
        <v>12397</v>
      </c>
      <c r="E18516" s="551">
        <v>19500</v>
      </c>
      <c r="F18516" s="125"/>
      <c r="G18516" s="125">
        <f t="shared" si="295"/>
        <v>-19500</v>
      </c>
      <c r="H18516" s="704" t="s">
        <v>12343</v>
      </c>
      <c r="J18516" s="39"/>
    </row>
    <row r="18517" spans="1:10" ht="24" x14ac:dyDescent="0.2">
      <c r="A18517" s="733">
        <v>45329</v>
      </c>
      <c r="B18517" s="62" t="s">
        <v>11864</v>
      </c>
      <c r="C18517" s="550" t="s">
        <v>10972</v>
      </c>
      <c r="D18517" s="739" t="s">
        <v>12397</v>
      </c>
      <c r="E18517" s="551">
        <v>80000</v>
      </c>
      <c r="F18517" s="125"/>
      <c r="G18517" s="125">
        <f t="shared" si="295"/>
        <v>-80000</v>
      </c>
      <c r="H18517" s="704" t="s">
        <v>12343</v>
      </c>
      <c r="J18517" s="39"/>
    </row>
    <row r="18518" spans="1:10" ht="15" x14ac:dyDescent="0.2">
      <c r="A18518" s="733">
        <v>45329</v>
      </c>
      <c r="B18518" s="62" t="s">
        <v>11586</v>
      </c>
      <c r="C18518" s="62" t="s">
        <v>11529</v>
      </c>
      <c r="D18518" s="182" t="s">
        <v>12398</v>
      </c>
      <c r="E18518" s="125">
        <v>88800</v>
      </c>
      <c r="F18518" s="125"/>
      <c r="G18518" s="125">
        <f t="shared" si="295"/>
        <v>-88800</v>
      </c>
      <c r="H18518" s="704" t="s">
        <v>12343</v>
      </c>
      <c r="J18518" s="39"/>
    </row>
    <row r="18519" spans="1:10" ht="24" x14ac:dyDescent="0.2">
      <c r="A18519" s="733">
        <v>45329</v>
      </c>
      <c r="B18519" s="62" t="s">
        <v>11864</v>
      </c>
      <c r="C18519" s="62" t="s">
        <v>12399</v>
      </c>
      <c r="D18519" s="182" t="s">
        <v>12400</v>
      </c>
      <c r="E18519" s="125">
        <v>164000</v>
      </c>
      <c r="F18519" s="125"/>
      <c r="G18519" s="125">
        <f t="shared" si="295"/>
        <v>-164000</v>
      </c>
      <c r="H18519" s="704" t="s">
        <v>12343</v>
      </c>
      <c r="J18519" s="39"/>
    </row>
    <row r="18520" spans="1:10" ht="15" x14ac:dyDescent="0.2">
      <c r="A18520" s="733">
        <v>45329</v>
      </c>
      <c r="B18520" s="62" t="s">
        <v>10459</v>
      </c>
      <c r="C18520" s="62" t="s">
        <v>12401</v>
      </c>
      <c r="D18520" s="182" t="s">
        <v>12402</v>
      </c>
      <c r="E18520" s="125">
        <v>140000</v>
      </c>
      <c r="F18520" s="125"/>
      <c r="G18520" s="125">
        <f t="shared" si="295"/>
        <v>-140000</v>
      </c>
      <c r="H18520" s="704" t="s">
        <v>12343</v>
      </c>
      <c r="J18520" s="39"/>
    </row>
    <row r="18521" spans="1:10" ht="24" x14ac:dyDescent="0.2">
      <c r="A18521" s="733">
        <v>45329</v>
      </c>
      <c r="B18521" s="62" t="s">
        <v>11864</v>
      </c>
      <c r="C18521" s="62" t="s">
        <v>10972</v>
      </c>
      <c r="D18521" s="182" t="s">
        <v>12403</v>
      </c>
      <c r="E18521" s="125">
        <v>208000</v>
      </c>
      <c r="F18521" s="125"/>
      <c r="G18521" s="125">
        <f t="shared" si="295"/>
        <v>-208000</v>
      </c>
      <c r="H18521" s="704" t="s">
        <v>12343</v>
      </c>
      <c r="J18521" s="39"/>
    </row>
    <row r="18522" spans="1:10" ht="15" x14ac:dyDescent="0.2">
      <c r="A18522" s="733">
        <v>45329</v>
      </c>
      <c r="B18522" s="62" t="s">
        <v>11586</v>
      </c>
      <c r="C18522" s="62" t="s">
        <v>10972</v>
      </c>
      <c r="D18522" s="182" t="s">
        <v>12404</v>
      </c>
      <c r="E18522" s="125">
        <v>23680</v>
      </c>
      <c r="F18522" s="125"/>
      <c r="G18522" s="125">
        <f t="shared" si="295"/>
        <v>-23680</v>
      </c>
      <c r="H18522" s="704" t="s">
        <v>12343</v>
      </c>
      <c r="J18522" s="39"/>
    </row>
    <row r="18523" spans="1:10" ht="15" x14ac:dyDescent="0.2">
      <c r="A18523" s="733">
        <v>45329</v>
      </c>
      <c r="B18523" s="62" t="s">
        <v>103</v>
      </c>
      <c r="C18523" s="62" t="s">
        <v>103</v>
      </c>
      <c r="D18523" s="182" t="s">
        <v>8149</v>
      </c>
      <c r="E18523" s="125">
        <v>2000</v>
      </c>
      <c r="F18523" s="125"/>
      <c r="G18523" s="125">
        <f t="shared" si="295"/>
        <v>-2000</v>
      </c>
      <c r="H18523" s="704" t="s">
        <v>12343</v>
      </c>
      <c r="J18523" s="39"/>
    </row>
    <row r="18524" spans="1:10" ht="15" x14ac:dyDescent="0.2">
      <c r="A18524" s="733">
        <v>45329</v>
      </c>
      <c r="B18524" s="62" t="s">
        <v>9974</v>
      </c>
      <c r="C18524" s="62" t="s">
        <v>6422</v>
      </c>
      <c r="D18524" s="182" t="s">
        <v>1156</v>
      </c>
      <c r="E18524" s="125">
        <v>35000</v>
      </c>
      <c r="F18524" s="125"/>
      <c r="G18524" s="125">
        <f t="shared" si="295"/>
        <v>-35000</v>
      </c>
      <c r="H18524" s="704" t="s">
        <v>12343</v>
      </c>
      <c r="J18524" s="39"/>
    </row>
    <row r="18525" spans="1:10" ht="15" x14ac:dyDescent="0.2">
      <c r="A18525" s="733">
        <v>45329</v>
      </c>
      <c r="B18525" s="62" t="s">
        <v>11068</v>
      </c>
      <c r="C18525" s="62" t="s">
        <v>10972</v>
      </c>
      <c r="D18525" s="182" t="s">
        <v>12396</v>
      </c>
      <c r="E18525" s="125">
        <v>25500</v>
      </c>
      <c r="F18525" s="125"/>
      <c r="G18525" s="125">
        <f t="shared" si="295"/>
        <v>-25500</v>
      </c>
      <c r="H18525" s="704" t="s">
        <v>12343</v>
      </c>
      <c r="J18525" s="39"/>
    </row>
    <row r="18526" spans="1:10" ht="15" x14ac:dyDescent="0.2">
      <c r="A18526" s="733">
        <v>45329</v>
      </c>
      <c r="B18526" s="62" t="s">
        <v>12389</v>
      </c>
      <c r="C18526" s="62" t="s">
        <v>5740</v>
      </c>
      <c r="D18526" s="182" t="s">
        <v>369</v>
      </c>
      <c r="E18526" s="125">
        <v>2700</v>
      </c>
      <c r="F18526" s="125"/>
      <c r="G18526" s="125">
        <f t="shared" si="295"/>
        <v>-2700</v>
      </c>
      <c r="H18526" s="704" t="s">
        <v>12343</v>
      </c>
      <c r="J18526" s="39"/>
    </row>
    <row r="18527" spans="1:10" ht="15" x14ac:dyDescent="0.2">
      <c r="A18527" s="733">
        <v>45331</v>
      </c>
      <c r="B18527" s="62" t="s">
        <v>11604</v>
      </c>
      <c r="C18527" s="62" t="s">
        <v>12405</v>
      </c>
      <c r="D18527" s="182" t="s">
        <v>1156</v>
      </c>
      <c r="E18527" s="125">
        <v>50000</v>
      </c>
      <c r="F18527" s="125"/>
      <c r="G18527" s="125">
        <f t="shared" si="295"/>
        <v>-50000</v>
      </c>
      <c r="H18527" s="704" t="s">
        <v>12343</v>
      </c>
      <c r="J18527" s="39"/>
    </row>
    <row r="18528" spans="1:10" ht="15" x14ac:dyDescent="0.2">
      <c r="A18528" s="733">
        <v>45331</v>
      </c>
      <c r="B18528" s="62" t="s">
        <v>12329</v>
      </c>
      <c r="C18528" s="62" t="s">
        <v>10972</v>
      </c>
      <c r="D18528" s="182" t="s">
        <v>12406</v>
      </c>
      <c r="E18528" s="125">
        <v>3000</v>
      </c>
      <c r="F18528" s="125"/>
      <c r="G18528" s="125">
        <f t="shared" si="295"/>
        <v>-3000</v>
      </c>
      <c r="H18528" s="704" t="s">
        <v>12343</v>
      </c>
      <c r="J18528" s="39"/>
    </row>
    <row r="18529" spans="1:10" ht="15" x14ac:dyDescent="0.2">
      <c r="A18529" s="733">
        <v>45331</v>
      </c>
      <c r="B18529" s="62" t="s">
        <v>103</v>
      </c>
      <c r="C18529" s="62" t="s">
        <v>103</v>
      </c>
      <c r="D18529" s="182" t="s">
        <v>8149</v>
      </c>
      <c r="E18529" s="125">
        <v>3000</v>
      </c>
      <c r="F18529" s="125"/>
      <c r="G18529" s="125">
        <f t="shared" si="295"/>
        <v>-3000</v>
      </c>
      <c r="H18529" s="704" t="s">
        <v>12343</v>
      </c>
      <c r="J18529" s="39"/>
    </row>
    <row r="18530" spans="1:10" ht="15" x14ac:dyDescent="0.2">
      <c r="A18530" s="733">
        <v>45331</v>
      </c>
      <c r="B18530" s="62" t="s">
        <v>11068</v>
      </c>
      <c r="C18530" s="62" t="s">
        <v>5740</v>
      </c>
      <c r="D18530" s="182" t="s">
        <v>369</v>
      </c>
      <c r="E18530" s="125">
        <v>2000</v>
      </c>
      <c r="F18530" s="125"/>
      <c r="G18530" s="125">
        <f t="shared" si="295"/>
        <v>-2000</v>
      </c>
      <c r="H18530" s="704" t="s">
        <v>12343</v>
      </c>
      <c r="J18530" s="39"/>
    </row>
    <row r="18531" spans="1:10" ht="15" x14ac:dyDescent="0.2">
      <c r="A18531" s="733">
        <v>45331</v>
      </c>
      <c r="B18531" s="62" t="s">
        <v>10459</v>
      </c>
      <c r="C18531" s="62" t="s">
        <v>12272</v>
      </c>
      <c r="D18531" s="182" t="s">
        <v>1156</v>
      </c>
      <c r="E18531" s="125">
        <v>50000</v>
      </c>
      <c r="F18531" s="125"/>
      <c r="G18531" s="125">
        <f t="shared" si="295"/>
        <v>-50000</v>
      </c>
      <c r="H18531" s="704" t="s">
        <v>12343</v>
      </c>
      <c r="J18531" s="39"/>
    </row>
    <row r="18532" spans="1:10" ht="15" x14ac:dyDescent="0.2">
      <c r="A18532" s="733">
        <v>45331</v>
      </c>
      <c r="B18532" s="62" t="s">
        <v>9344</v>
      </c>
      <c r="C18532" s="62" t="s">
        <v>12272</v>
      </c>
      <c r="D18532" s="182" t="s">
        <v>1156</v>
      </c>
      <c r="E18532" s="125">
        <v>25000</v>
      </c>
      <c r="F18532" s="125"/>
      <c r="G18532" s="125">
        <f t="shared" si="295"/>
        <v>-25000</v>
      </c>
      <c r="H18532" s="704" t="s">
        <v>12343</v>
      </c>
      <c r="J18532" s="39"/>
    </row>
    <row r="18533" spans="1:10" ht="15" x14ac:dyDescent="0.2">
      <c r="A18533" s="733">
        <v>45331</v>
      </c>
      <c r="B18533" s="62" t="s">
        <v>11707</v>
      </c>
      <c r="C18533" s="62" t="s">
        <v>12120</v>
      </c>
      <c r="D18533" s="182" t="s">
        <v>12422</v>
      </c>
      <c r="E18533" s="125">
        <v>25000</v>
      </c>
      <c r="F18533" s="125"/>
      <c r="G18533" s="125">
        <f t="shared" si="295"/>
        <v>-25000</v>
      </c>
      <c r="H18533" s="704" t="s">
        <v>12343</v>
      </c>
      <c r="J18533" s="39"/>
    </row>
    <row r="18534" spans="1:10" ht="15" x14ac:dyDescent="0.2">
      <c r="A18534" s="733">
        <v>45332</v>
      </c>
      <c r="B18534" s="62" t="s">
        <v>8547</v>
      </c>
      <c r="C18534" s="62" t="s">
        <v>11602</v>
      </c>
      <c r="D18534" s="182" t="s">
        <v>12407</v>
      </c>
      <c r="E18534" s="125">
        <v>12000</v>
      </c>
      <c r="F18534" s="125"/>
      <c r="G18534" s="125">
        <f t="shared" si="295"/>
        <v>-12000</v>
      </c>
      <c r="H18534" s="704" t="s">
        <v>12343</v>
      </c>
      <c r="J18534" s="39"/>
    </row>
    <row r="18535" spans="1:10" ht="15" x14ac:dyDescent="0.2">
      <c r="A18535" s="733">
        <v>45332</v>
      </c>
      <c r="B18535" s="62" t="s">
        <v>11068</v>
      </c>
      <c r="C18535" s="62" t="s">
        <v>5740</v>
      </c>
      <c r="D18535" s="182" t="s">
        <v>12408</v>
      </c>
      <c r="E18535" s="125">
        <v>3500</v>
      </c>
      <c r="F18535" s="125"/>
      <c r="G18535" s="125">
        <f t="shared" si="295"/>
        <v>-3500</v>
      </c>
      <c r="H18535" s="704" t="s">
        <v>12343</v>
      </c>
      <c r="J18535" s="39"/>
    </row>
    <row r="18536" spans="1:10" ht="15" x14ac:dyDescent="0.2">
      <c r="A18536" s="733">
        <v>45332</v>
      </c>
      <c r="B18536" s="62" t="s">
        <v>12409</v>
      </c>
      <c r="C18536" s="62" t="s">
        <v>5740</v>
      </c>
      <c r="D18536" s="182" t="s">
        <v>12410</v>
      </c>
      <c r="E18536" s="125">
        <v>2200</v>
      </c>
      <c r="F18536" s="125"/>
      <c r="G18536" s="125">
        <f t="shared" si="295"/>
        <v>-2200</v>
      </c>
      <c r="H18536" s="704" t="s">
        <v>12343</v>
      </c>
      <c r="J18536" s="39"/>
    </row>
    <row r="18537" spans="1:10" ht="15" x14ac:dyDescent="0.2">
      <c r="A18537" s="733">
        <v>45332</v>
      </c>
      <c r="B18537" s="62" t="s">
        <v>11864</v>
      </c>
      <c r="C18537" s="62" t="s">
        <v>11602</v>
      </c>
      <c r="D18537" s="182" t="s">
        <v>12411</v>
      </c>
      <c r="E18537" s="125">
        <v>85000</v>
      </c>
      <c r="F18537" s="125"/>
      <c r="G18537" s="125">
        <f t="shared" si="295"/>
        <v>-85000</v>
      </c>
      <c r="H18537" s="704" t="s">
        <v>12343</v>
      </c>
      <c r="J18537" s="39"/>
    </row>
    <row r="18538" spans="1:10" ht="15" customHeight="1" x14ac:dyDescent="0.2">
      <c r="A18538" s="733">
        <v>45332</v>
      </c>
      <c r="B18538" s="62" t="s">
        <v>11864</v>
      </c>
      <c r="C18538" s="62" t="s">
        <v>12005</v>
      </c>
      <c r="D18538" s="182" t="s">
        <v>12413</v>
      </c>
      <c r="E18538" s="125">
        <v>500000</v>
      </c>
      <c r="F18538" s="125"/>
      <c r="G18538" s="125">
        <f t="shared" si="295"/>
        <v>-500000</v>
      </c>
      <c r="H18538" s="704" t="s">
        <v>12343</v>
      </c>
      <c r="J18538" s="39"/>
    </row>
    <row r="18539" spans="1:10" ht="15" x14ac:dyDescent="0.2">
      <c r="A18539" s="733">
        <v>45332</v>
      </c>
      <c r="B18539" s="62" t="s">
        <v>11707</v>
      </c>
      <c r="C18539" s="62" t="s">
        <v>10972</v>
      </c>
      <c r="D18539" s="182" t="s">
        <v>11845</v>
      </c>
      <c r="E18539" s="125">
        <v>15170</v>
      </c>
      <c r="F18539" s="125"/>
      <c r="G18539" s="125">
        <f t="shared" si="295"/>
        <v>-15170</v>
      </c>
      <c r="H18539" s="704" t="s">
        <v>12343</v>
      </c>
      <c r="J18539" s="39"/>
    </row>
    <row r="18540" spans="1:10" ht="15" x14ac:dyDescent="0.2">
      <c r="A18540" s="733">
        <v>45332</v>
      </c>
      <c r="B18540" s="62" t="s">
        <v>11864</v>
      </c>
      <c r="C18540" s="62" t="s">
        <v>2189</v>
      </c>
      <c r="D18540" s="182" t="s">
        <v>12414</v>
      </c>
      <c r="E18540" s="125">
        <v>24000</v>
      </c>
      <c r="F18540" s="125"/>
      <c r="G18540" s="125">
        <f t="shared" si="295"/>
        <v>-24000</v>
      </c>
      <c r="H18540" s="704" t="s">
        <v>12343</v>
      </c>
      <c r="J18540" s="39"/>
    </row>
    <row r="18541" spans="1:10" ht="15" x14ac:dyDescent="0.2">
      <c r="A18541" s="733">
        <v>45332</v>
      </c>
      <c r="B18541" s="62" t="s">
        <v>8547</v>
      </c>
      <c r="C18541" s="62" t="s">
        <v>5740</v>
      </c>
      <c r="D18541" s="182" t="s">
        <v>369</v>
      </c>
      <c r="E18541" s="125">
        <v>3000</v>
      </c>
      <c r="F18541" s="125"/>
      <c r="G18541" s="125">
        <f t="shared" si="295"/>
        <v>-3000</v>
      </c>
      <c r="H18541" s="704" t="s">
        <v>12343</v>
      </c>
      <c r="J18541" s="39"/>
    </row>
    <row r="18542" spans="1:10" ht="15" x14ac:dyDescent="0.2">
      <c r="A18542" s="733">
        <v>45332</v>
      </c>
      <c r="B18542" s="62" t="s">
        <v>11864</v>
      </c>
      <c r="C18542" s="62" t="s">
        <v>5740</v>
      </c>
      <c r="D18542" s="182" t="s">
        <v>369</v>
      </c>
      <c r="E18542" s="125">
        <v>600</v>
      </c>
      <c r="F18542" s="125"/>
      <c r="G18542" s="125">
        <f t="shared" si="295"/>
        <v>-600</v>
      </c>
      <c r="H18542" s="704" t="s">
        <v>12343</v>
      </c>
      <c r="J18542" s="39"/>
    </row>
    <row r="18543" spans="1:10" ht="15" x14ac:dyDescent="0.2">
      <c r="A18543" s="733">
        <v>45332</v>
      </c>
      <c r="B18543" s="62" t="s">
        <v>12494</v>
      </c>
      <c r="C18543" s="62" t="s">
        <v>5409</v>
      </c>
      <c r="D18543" s="182" t="s">
        <v>12415</v>
      </c>
      <c r="E18543" s="125">
        <v>5000</v>
      </c>
      <c r="F18543" s="125"/>
      <c r="G18543" s="125">
        <f t="shared" si="295"/>
        <v>-5000</v>
      </c>
      <c r="H18543" s="704" t="s">
        <v>12343</v>
      </c>
      <c r="J18543" s="39"/>
    </row>
    <row r="18544" spans="1:10" ht="15" x14ac:dyDescent="0.2">
      <c r="A18544" s="733">
        <v>45332</v>
      </c>
      <c r="B18544" s="62" t="s">
        <v>11864</v>
      </c>
      <c r="C18544" s="62" t="s">
        <v>10972</v>
      </c>
      <c r="D18544" s="182" t="s">
        <v>12416</v>
      </c>
      <c r="E18544" s="125">
        <v>7500</v>
      </c>
      <c r="F18544" s="125"/>
      <c r="G18544" s="125">
        <f t="shared" si="295"/>
        <v>-7500</v>
      </c>
      <c r="H18544" s="704" t="s">
        <v>12343</v>
      </c>
      <c r="J18544" s="39"/>
    </row>
    <row r="18545" spans="1:10" ht="15" x14ac:dyDescent="0.2">
      <c r="A18545" s="733">
        <v>45332</v>
      </c>
      <c r="B18545" s="62" t="s">
        <v>3944</v>
      </c>
      <c r="C18545" s="62" t="s">
        <v>793</v>
      </c>
      <c r="D18545" s="182" t="s">
        <v>12417</v>
      </c>
      <c r="E18545" s="125">
        <v>2100</v>
      </c>
      <c r="F18545" s="125"/>
      <c r="G18545" s="125">
        <f t="shared" si="295"/>
        <v>-2100</v>
      </c>
      <c r="H18545" s="704" t="s">
        <v>12343</v>
      </c>
      <c r="J18545" s="39"/>
    </row>
    <row r="18546" spans="1:10" ht="15" x14ac:dyDescent="0.2">
      <c r="A18546" s="733">
        <v>45332</v>
      </c>
      <c r="B18546" s="62" t="s">
        <v>11864</v>
      </c>
      <c r="C18546" s="62" t="s">
        <v>5740</v>
      </c>
      <c r="D18546" s="182" t="s">
        <v>369</v>
      </c>
      <c r="E18546" s="125">
        <v>450</v>
      </c>
      <c r="F18546" s="125"/>
      <c r="G18546" s="125">
        <f t="shared" si="295"/>
        <v>-450</v>
      </c>
      <c r="H18546" s="704" t="s">
        <v>12343</v>
      </c>
      <c r="J18546" s="39"/>
    </row>
    <row r="18547" spans="1:10" ht="15" x14ac:dyDescent="0.2">
      <c r="A18547" s="733">
        <v>45332</v>
      </c>
      <c r="B18547" s="62" t="s">
        <v>9344</v>
      </c>
      <c r="C18547" s="62" t="s">
        <v>10972</v>
      </c>
      <c r="D18547" s="182" t="s">
        <v>12421</v>
      </c>
      <c r="E18547" s="125">
        <v>1200</v>
      </c>
      <c r="F18547" s="125"/>
      <c r="G18547" s="125">
        <f t="shared" si="295"/>
        <v>-1200</v>
      </c>
      <c r="H18547" s="704" t="s">
        <v>12343</v>
      </c>
      <c r="J18547" s="39"/>
    </row>
    <row r="18548" spans="1:10" ht="15" x14ac:dyDescent="0.2">
      <c r="A18548" s="733">
        <v>45332</v>
      </c>
      <c r="B18548" s="62" t="s">
        <v>12418</v>
      </c>
      <c r="C18548" s="62" t="s">
        <v>12419</v>
      </c>
      <c r="D18548" s="182" t="s">
        <v>12420</v>
      </c>
      <c r="E18548" s="125">
        <v>20900</v>
      </c>
      <c r="F18548" s="125"/>
      <c r="G18548" s="125">
        <f t="shared" si="295"/>
        <v>-20900</v>
      </c>
      <c r="H18548" s="704" t="s">
        <v>12343</v>
      </c>
      <c r="J18548" s="39"/>
    </row>
    <row r="18549" spans="1:10" ht="15" x14ac:dyDescent="0.2">
      <c r="A18549" s="733">
        <v>45332</v>
      </c>
      <c r="B18549" s="62" t="s">
        <v>12389</v>
      </c>
      <c r="C18549" s="62" t="s">
        <v>391</v>
      </c>
      <c r="D18549" s="182" t="s">
        <v>12427</v>
      </c>
      <c r="E18549" s="125">
        <v>3100</v>
      </c>
      <c r="F18549" s="125"/>
      <c r="G18549" s="125">
        <f t="shared" si="295"/>
        <v>-3100</v>
      </c>
      <c r="H18549" s="704" t="s">
        <v>12343</v>
      </c>
      <c r="J18549" s="39"/>
    </row>
    <row r="18550" spans="1:10" ht="15" x14ac:dyDescent="0.2">
      <c r="A18550" s="733">
        <v>45332</v>
      </c>
      <c r="B18550" s="62" t="s">
        <v>10889</v>
      </c>
      <c r="C18550" s="62" t="s">
        <v>391</v>
      </c>
      <c r="D18550" s="182" t="s">
        <v>12426</v>
      </c>
      <c r="E18550" s="125">
        <v>7230</v>
      </c>
      <c r="F18550" s="125"/>
      <c r="G18550" s="125">
        <f t="shared" si="295"/>
        <v>-7230</v>
      </c>
      <c r="H18550" s="704" t="s">
        <v>12343</v>
      </c>
      <c r="J18550" s="39"/>
    </row>
    <row r="18551" spans="1:10" ht="15" x14ac:dyDescent="0.2">
      <c r="A18551" s="733">
        <v>45332</v>
      </c>
      <c r="B18551" s="62" t="s">
        <v>11864</v>
      </c>
      <c r="C18551" s="62" t="s">
        <v>5740</v>
      </c>
      <c r="D18551" s="182" t="s">
        <v>369</v>
      </c>
      <c r="E18551" s="125">
        <v>600</v>
      </c>
      <c r="F18551" s="125"/>
      <c r="G18551" s="125">
        <f t="shared" si="295"/>
        <v>-600</v>
      </c>
      <c r="H18551" s="704" t="s">
        <v>12343</v>
      </c>
      <c r="J18551" s="39"/>
    </row>
    <row r="18552" spans="1:10" ht="15" x14ac:dyDescent="0.2">
      <c r="A18552" s="733">
        <v>45332</v>
      </c>
      <c r="B18552" s="62" t="s">
        <v>10889</v>
      </c>
      <c r="C18552" s="62" t="s">
        <v>5740</v>
      </c>
      <c r="D18552" s="182" t="s">
        <v>369</v>
      </c>
      <c r="E18552" s="125">
        <v>2000</v>
      </c>
      <c r="F18552" s="125"/>
      <c r="G18552" s="125">
        <f t="shared" si="295"/>
        <v>-2000</v>
      </c>
      <c r="H18552" s="704" t="s">
        <v>12343</v>
      </c>
      <c r="J18552" s="39"/>
    </row>
    <row r="18553" spans="1:10" ht="15" x14ac:dyDescent="0.2">
      <c r="A18553" s="733">
        <v>45333</v>
      </c>
      <c r="B18553" s="62" t="s">
        <v>12586</v>
      </c>
      <c r="C18553" s="62" t="s">
        <v>9537</v>
      </c>
      <c r="D18553" s="182" t="s">
        <v>12428</v>
      </c>
      <c r="E18553" s="125">
        <v>1000</v>
      </c>
      <c r="F18553" s="125"/>
      <c r="G18553" s="125">
        <f t="shared" si="295"/>
        <v>-1000</v>
      </c>
      <c r="H18553" s="704" t="s">
        <v>12343</v>
      </c>
      <c r="J18553" s="39"/>
    </row>
    <row r="18554" spans="1:10" ht="15" x14ac:dyDescent="0.2">
      <c r="A18554" s="733">
        <v>45333</v>
      </c>
      <c r="B18554" s="62" t="s">
        <v>12389</v>
      </c>
      <c r="C18554" s="62" t="s">
        <v>5740</v>
      </c>
      <c r="D18554" s="182" t="s">
        <v>12429</v>
      </c>
      <c r="E18554" s="125">
        <v>1200</v>
      </c>
      <c r="F18554" s="125"/>
      <c r="G18554" s="125">
        <f t="shared" si="295"/>
        <v>-1200</v>
      </c>
      <c r="H18554" s="704" t="s">
        <v>12343</v>
      </c>
      <c r="J18554" s="39"/>
    </row>
    <row r="18555" spans="1:10" ht="15" x14ac:dyDescent="0.2">
      <c r="A18555" s="733">
        <v>45334</v>
      </c>
      <c r="B18555" s="62" t="s">
        <v>103</v>
      </c>
      <c r="C18555" s="62" t="s">
        <v>103</v>
      </c>
      <c r="D18555" s="182" t="s">
        <v>8149</v>
      </c>
      <c r="E18555" s="125">
        <v>3000</v>
      </c>
      <c r="F18555" s="125"/>
      <c r="G18555" s="125">
        <f t="shared" si="295"/>
        <v>-3000</v>
      </c>
      <c r="H18555" s="704" t="s">
        <v>12343</v>
      </c>
      <c r="J18555" s="39"/>
    </row>
    <row r="18556" spans="1:10" ht="15" x14ac:dyDescent="0.2">
      <c r="A18556" s="733">
        <v>45334</v>
      </c>
      <c r="B18556" s="62" t="s">
        <v>10889</v>
      </c>
      <c r="C18556" s="62" t="s">
        <v>5740</v>
      </c>
      <c r="D18556" s="182" t="s">
        <v>369</v>
      </c>
      <c r="E18556" s="125">
        <v>2000</v>
      </c>
      <c r="F18556" s="125"/>
      <c r="G18556" s="125">
        <f t="shared" si="295"/>
        <v>-2000</v>
      </c>
      <c r="H18556" s="704" t="s">
        <v>12343</v>
      </c>
      <c r="J18556" s="39"/>
    </row>
    <row r="18557" spans="1:10" ht="15" x14ac:dyDescent="0.2">
      <c r="A18557" s="733">
        <v>45334</v>
      </c>
      <c r="B18557" s="62" t="s">
        <v>10889</v>
      </c>
      <c r="C18557" s="62" t="s">
        <v>5740</v>
      </c>
      <c r="D18557" s="182" t="s">
        <v>369</v>
      </c>
      <c r="E18557" s="125">
        <v>500</v>
      </c>
      <c r="F18557" s="125"/>
      <c r="G18557" s="125">
        <f t="shared" si="295"/>
        <v>-500</v>
      </c>
      <c r="H18557" s="704" t="s">
        <v>12343</v>
      </c>
      <c r="J18557" s="39"/>
    </row>
    <row r="18558" spans="1:10" ht="24" x14ac:dyDescent="0.2">
      <c r="A18558" s="733">
        <v>45334</v>
      </c>
      <c r="B18558" s="62" t="s">
        <v>12494</v>
      </c>
      <c r="C18558" s="62" t="s">
        <v>6422</v>
      </c>
      <c r="D18558" s="182" t="s">
        <v>12766</v>
      </c>
      <c r="E18558" s="125">
        <v>35000</v>
      </c>
      <c r="F18558" s="125"/>
      <c r="G18558" s="125">
        <f t="shared" si="295"/>
        <v>-35000</v>
      </c>
      <c r="H18558" s="704" t="s">
        <v>12343</v>
      </c>
      <c r="J18558" s="39"/>
    </row>
    <row r="18559" spans="1:10" ht="15" x14ac:dyDescent="0.2">
      <c r="A18559" s="733">
        <v>45334</v>
      </c>
      <c r="B18559" s="62" t="s">
        <v>8547</v>
      </c>
      <c r="C18559" s="62" t="s">
        <v>5740</v>
      </c>
      <c r="D18559" s="182" t="s">
        <v>12430</v>
      </c>
      <c r="E18559" s="125">
        <v>500</v>
      </c>
      <c r="F18559" s="125"/>
      <c r="G18559" s="125">
        <f t="shared" ref="G18559:G18622" si="296">F18559-E18559</f>
        <v>-500</v>
      </c>
      <c r="H18559" s="704" t="s">
        <v>12343</v>
      </c>
      <c r="J18559" s="39"/>
    </row>
    <row r="18560" spans="1:10" ht="15" x14ac:dyDescent="0.2">
      <c r="A18560" s="733">
        <v>45334</v>
      </c>
      <c r="B18560" s="62" t="s">
        <v>9344</v>
      </c>
      <c r="C18560" s="62" t="s">
        <v>10972</v>
      </c>
      <c r="D18560" s="182" t="s">
        <v>12431</v>
      </c>
      <c r="E18560" s="125">
        <v>5000</v>
      </c>
      <c r="F18560" s="125"/>
      <c r="G18560" s="125">
        <f t="shared" si="296"/>
        <v>-5000</v>
      </c>
      <c r="H18560" s="704" t="s">
        <v>12343</v>
      </c>
      <c r="J18560" s="39"/>
    </row>
    <row r="18561" spans="1:10" ht="15" x14ac:dyDescent="0.2">
      <c r="A18561" s="733">
        <v>45334</v>
      </c>
      <c r="B18561" s="62" t="s">
        <v>9344</v>
      </c>
      <c r="C18561" s="62" t="s">
        <v>391</v>
      </c>
      <c r="D18561" s="182" t="s">
        <v>12432</v>
      </c>
      <c r="E18561" s="125">
        <v>1500</v>
      </c>
      <c r="F18561" s="125"/>
      <c r="G18561" s="125">
        <f t="shared" si="296"/>
        <v>-1500</v>
      </c>
      <c r="H18561" s="704" t="s">
        <v>12343</v>
      </c>
      <c r="J18561" s="39"/>
    </row>
    <row r="18562" spans="1:10" ht="15" x14ac:dyDescent="0.2">
      <c r="A18562" s="733">
        <v>45334</v>
      </c>
      <c r="B18562" s="62" t="s">
        <v>11864</v>
      </c>
      <c r="C18562" s="62" t="s">
        <v>8082</v>
      </c>
      <c r="D18562" s="182" t="s">
        <v>12433</v>
      </c>
      <c r="E18562" s="125">
        <v>500000</v>
      </c>
      <c r="F18562" s="125"/>
      <c r="G18562" s="125">
        <f t="shared" si="296"/>
        <v>-500000</v>
      </c>
      <c r="H18562" s="704" t="s">
        <v>12343</v>
      </c>
      <c r="J18562" s="39"/>
    </row>
    <row r="18563" spans="1:10" ht="24" x14ac:dyDescent="0.2">
      <c r="A18563" s="733">
        <v>45334</v>
      </c>
      <c r="B18563" s="62" t="s">
        <v>8547</v>
      </c>
      <c r="C18563" s="62" t="s">
        <v>3144</v>
      </c>
      <c r="D18563" s="182" t="s">
        <v>12434</v>
      </c>
      <c r="E18563" s="125">
        <v>60000</v>
      </c>
      <c r="F18563" s="125"/>
      <c r="G18563" s="125">
        <f t="shared" si="296"/>
        <v>-60000</v>
      </c>
      <c r="H18563" s="704" t="s">
        <v>12343</v>
      </c>
      <c r="J18563" s="39"/>
    </row>
    <row r="18564" spans="1:10" ht="15" x14ac:dyDescent="0.2">
      <c r="A18564" s="733">
        <v>45334</v>
      </c>
      <c r="B18564" s="62" t="s">
        <v>11068</v>
      </c>
      <c r="C18564" s="62" t="s">
        <v>12435</v>
      </c>
      <c r="D18564" s="182" t="s">
        <v>12436</v>
      </c>
      <c r="E18564" s="125">
        <v>20000</v>
      </c>
      <c r="F18564" s="125"/>
      <c r="G18564" s="125">
        <f t="shared" si="296"/>
        <v>-20000</v>
      </c>
      <c r="H18564" s="704" t="s">
        <v>12343</v>
      </c>
      <c r="J18564" s="39"/>
    </row>
    <row r="18565" spans="1:10" ht="15" x14ac:dyDescent="0.2">
      <c r="A18565" s="733">
        <v>45334</v>
      </c>
      <c r="B18565" s="62" t="s">
        <v>10889</v>
      </c>
      <c r="C18565" s="62" t="s">
        <v>5740</v>
      </c>
      <c r="D18565" s="182" t="s">
        <v>369</v>
      </c>
      <c r="E18565" s="125">
        <v>200</v>
      </c>
      <c r="F18565" s="125"/>
      <c r="G18565" s="125">
        <f t="shared" si="296"/>
        <v>-200</v>
      </c>
      <c r="H18565" s="704" t="s">
        <v>12343</v>
      </c>
      <c r="J18565" s="39"/>
    </row>
    <row r="18566" spans="1:10" ht="15" x14ac:dyDescent="0.2">
      <c r="A18566" s="733">
        <v>45334</v>
      </c>
      <c r="B18566" s="62" t="s">
        <v>12172</v>
      </c>
      <c r="C18566" s="62" t="s">
        <v>11078</v>
      </c>
      <c r="D18566" s="182" t="s">
        <v>12003</v>
      </c>
      <c r="E18566" s="125">
        <v>100000</v>
      </c>
      <c r="F18566" s="125"/>
      <c r="G18566" s="125">
        <f t="shared" si="296"/>
        <v>-100000</v>
      </c>
      <c r="H18566" s="704" t="s">
        <v>12343</v>
      </c>
      <c r="J18566" s="39"/>
    </row>
    <row r="18567" spans="1:10" ht="15" x14ac:dyDescent="0.2">
      <c r="A18567" s="733">
        <v>45334</v>
      </c>
      <c r="B18567" s="62" t="s">
        <v>11864</v>
      </c>
      <c r="C18567" s="62" t="s">
        <v>5740</v>
      </c>
      <c r="D18567" s="182" t="s">
        <v>369</v>
      </c>
      <c r="E18567" s="125">
        <v>1350</v>
      </c>
      <c r="F18567" s="125"/>
      <c r="G18567" s="125">
        <f t="shared" si="296"/>
        <v>-1350</v>
      </c>
      <c r="H18567" s="704" t="s">
        <v>12343</v>
      </c>
      <c r="J18567" s="39"/>
    </row>
    <row r="18568" spans="1:10" ht="15" x14ac:dyDescent="0.2">
      <c r="A18568" s="733">
        <v>45334</v>
      </c>
      <c r="B18568" s="62" t="s">
        <v>103</v>
      </c>
      <c r="C18568" s="62" t="s">
        <v>12465</v>
      </c>
      <c r="D18568" s="182" t="s">
        <v>369</v>
      </c>
      <c r="E18568" s="125">
        <v>6300</v>
      </c>
      <c r="F18568" s="125"/>
      <c r="G18568" s="125">
        <f t="shared" si="296"/>
        <v>-6300</v>
      </c>
      <c r="H18568" s="704" t="s">
        <v>12343</v>
      </c>
      <c r="J18568" s="39"/>
    </row>
    <row r="18569" spans="1:10" ht="15" x14ac:dyDescent="0.2">
      <c r="A18569" s="733">
        <v>45334</v>
      </c>
      <c r="B18569" s="62" t="s">
        <v>103</v>
      </c>
      <c r="C18569" s="62" t="s">
        <v>103</v>
      </c>
      <c r="D18569" s="182" t="s">
        <v>12466</v>
      </c>
      <c r="E18569" s="125">
        <v>2000</v>
      </c>
      <c r="F18569" s="125"/>
      <c r="G18569" s="125">
        <f t="shared" si="296"/>
        <v>-2000</v>
      </c>
      <c r="H18569" s="704" t="s">
        <v>12343</v>
      </c>
      <c r="J18569" s="39"/>
    </row>
    <row r="18570" spans="1:10" ht="15" x14ac:dyDescent="0.2">
      <c r="A18570" s="733">
        <v>45334</v>
      </c>
      <c r="B18570" s="62" t="s">
        <v>103</v>
      </c>
      <c r="C18570" s="62" t="s">
        <v>12467</v>
      </c>
      <c r="D18570" s="182" t="s">
        <v>12468</v>
      </c>
      <c r="E18570" s="125">
        <v>12840</v>
      </c>
      <c r="F18570" s="125"/>
      <c r="G18570" s="125">
        <f t="shared" si="296"/>
        <v>-12840</v>
      </c>
      <c r="H18570" s="704" t="s">
        <v>12343</v>
      </c>
      <c r="J18570" s="39"/>
    </row>
    <row r="18571" spans="1:10" ht="15" x14ac:dyDescent="0.2">
      <c r="A18571" s="733">
        <v>45335</v>
      </c>
      <c r="B18571" s="62" t="s">
        <v>11604</v>
      </c>
      <c r="C18571" s="62" t="s">
        <v>5740</v>
      </c>
      <c r="D18571" s="182" t="s">
        <v>12469</v>
      </c>
      <c r="E18571" s="125">
        <v>300</v>
      </c>
      <c r="F18571" s="125"/>
      <c r="G18571" s="125">
        <f t="shared" si="296"/>
        <v>-300</v>
      </c>
      <c r="H18571" s="704" t="s">
        <v>12343</v>
      </c>
      <c r="J18571" s="39"/>
    </row>
    <row r="18572" spans="1:10" ht="15" x14ac:dyDescent="0.2">
      <c r="A18572" s="733">
        <v>45335</v>
      </c>
      <c r="B18572" s="62" t="s">
        <v>103</v>
      </c>
      <c r="C18572" s="62" t="s">
        <v>103</v>
      </c>
      <c r="D18572" s="182" t="s">
        <v>12470</v>
      </c>
      <c r="E18572" s="125">
        <v>4370</v>
      </c>
      <c r="F18572" s="125"/>
      <c r="G18572" s="125">
        <f t="shared" si="296"/>
        <v>-4370</v>
      </c>
      <c r="H18572" s="704" t="s">
        <v>12343</v>
      </c>
      <c r="J18572" s="39"/>
    </row>
    <row r="18573" spans="1:10" ht="15" x14ac:dyDescent="0.2">
      <c r="A18573" s="733">
        <v>45335</v>
      </c>
      <c r="B18573" s="62" t="s">
        <v>103</v>
      </c>
      <c r="C18573" s="62" t="s">
        <v>103</v>
      </c>
      <c r="D18573" s="182" t="s">
        <v>12466</v>
      </c>
      <c r="E18573" s="125">
        <v>4660</v>
      </c>
      <c r="F18573" s="125"/>
      <c r="G18573" s="125">
        <f t="shared" si="296"/>
        <v>-4660</v>
      </c>
      <c r="H18573" s="704" t="s">
        <v>12343</v>
      </c>
      <c r="J18573" s="39"/>
    </row>
    <row r="18574" spans="1:10" ht="15" x14ac:dyDescent="0.2">
      <c r="A18574" s="733">
        <v>45335</v>
      </c>
      <c r="B18574" s="62" t="s">
        <v>103</v>
      </c>
      <c r="C18574" s="62" t="s">
        <v>3469</v>
      </c>
      <c r="D18574" s="182" t="s">
        <v>12471</v>
      </c>
      <c r="E18574" s="125">
        <v>7500</v>
      </c>
      <c r="F18574" s="125"/>
      <c r="G18574" s="125">
        <f t="shared" si="296"/>
        <v>-7500</v>
      </c>
      <c r="H18574" s="704" t="s">
        <v>12343</v>
      </c>
      <c r="J18574" s="39"/>
    </row>
    <row r="18575" spans="1:10" ht="15" x14ac:dyDescent="0.2">
      <c r="A18575" s="733">
        <v>45335</v>
      </c>
      <c r="B18575" s="62" t="s">
        <v>103</v>
      </c>
      <c r="C18575" s="62" t="s">
        <v>103</v>
      </c>
      <c r="D18575" s="182" t="s">
        <v>8149</v>
      </c>
      <c r="E18575" s="125">
        <v>3000</v>
      </c>
      <c r="F18575" s="125"/>
      <c r="G18575" s="125">
        <f t="shared" si="296"/>
        <v>-3000</v>
      </c>
      <c r="H18575" s="704" t="s">
        <v>12343</v>
      </c>
      <c r="J18575" s="39"/>
    </row>
    <row r="18576" spans="1:10" ht="15" x14ac:dyDescent="0.2">
      <c r="A18576" s="733">
        <v>45335</v>
      </c>
      <c r="B18576" s="62" t="s">
        <v>11423</v>
      </c>
      <c r="C18576" s="62" t="s">
        <v>10972</v>
      </c>
      <c r="D18576" s="182" t="s">
        <v>12472</v>
      </c>
      <c r="E18576" s="125">
        <v>10900</v>
      </c>
      <c r="F18576" s="125"/>
      <c r="G18576" s="125">
        <f t="shared" si="296"/>
        <v>-10900</v>
      </c>
      <c r="H18576" s="704" t="s">
        <v>12343</v>
      </c>
      <c r="J18576" s="39"/>
    </row>
    <row r="18577" spans="1:10" ht="15" x14ac:dyDescent="0.2">
      <c r="A18577" s="733">
        <v>45335</v>
      </c>
      <c r="B18577" s="62" t="s">
        <v>12473</v>
      </c>
      <c r="C18577" s="62" t="s">
        <v>1197</v>
      </c>
      <c r="D18577" s="182" t="s">
        <v>12474</v>
      </c>
      <c r="E18577" s="125">
        <v>27500</v>
      </c>
      <c r="F18577" s="125"/>
      <c r="G18577" s="125">
        <f t="shared" si="296"/>
        <v>-27500</v>
      </c>
      <c r="H18577" s="704" t="s">
        <v>12343</v>
      </c>
      <c r="J18577" s="39"/>
    </row>
    <row r="18578" spans="1:10" ht="15" x14ac:dyDescent="0.2">
      <c r="A18578" s="733">
        <v>45335</v>
      </c>
      <c r="B18578" s="62" t="s">
        <v>8547</v>
      </c>
      <c r="C18578" s="62" t="s">
        <v>5740</v>
      </c>
      <c r="D18578" s="182" t="s">
        <v>369</v>
      </c>
      <c r="E18578" s="125">
        <v>650</v>
      </c>
      <c r="F18578" s="125"/>
      <c r="G18578" s="125">
        <f t="shared" si="296"/>
        <v>-650</v>
      </c>
      <c r="H18578" s="704" t="s">
        <v>12343</v>
      </c>
      <c r="J18578" s="39"/>
    </row>
    <row r="18579" spans="1:10" ht="15" x14ac:dyDescent="0.2">
      <c r="A18579" s="733">
        <v>45335</v>
      </c>
      <c r="B18579" s="62" t="s">
        <v>103</v>
      </c>
      <c r="C18579" s="62" t="s">
        <v>285</v>
      </c>
      <c r="D18579" s="182" t="s">
        <v>3149</v>
      </c>
      <c r="E18579" s="125">
        <v>150</v>
      </c>
      <c r="F18579" s="125"/>
      <c r="G18579" s="125">
        <f t="shared" si="296"/>
        <v>-150</v>
      </c>
      <c r="H18579" s="704" t="s">
        <v>12343</v>
      </c>
      <c r="J18579" s="39"/>
    </row>
    <row r="18580" spans="1:10" ht="15" x14ac:dyDescent="0.2">
      <c r="A18580" s="733">
        <v>45335</v>
      </c>
      <c r="B18580" s="62" t="s">
        <v>12473</v>
      </c>
      <c r="C18580" s="62" t="s">
        <v>5740</v>
      </c>
      <c r="D18580" s="182" t="s">
        <v>12475</v>
      </c>
      <c r="E18580" s="125">
        <v>700</v>
      </c>
      <c r="F18580" s="125"/>
      <c r="G18580" s="125">
        <f t="shared" si="296"/>
        <v>-700</v>
      </c>
      <c r="H18580" s="704" t="s">
        <v>12343</v>
      </c>
      <c r="J18580" s="39"/>
    </row>
    <row r="18581" spans="1:10" ht="15" x14ac:dyDescent="0.2">
      <c r="A18581" s="733">
        <v>45335</v>
      </c>
      <c r="B18581" s="62" t="s">
        <v>10459</v>
      </c>
      <c r="C18581" s="62" t="s">
        <v>9448</v>
      </c>
      <c r="D18581" s="182" t="s">
        <v>11747</v>
      </c>
      <c r="E18581" s="125">
        <v>25000</v>
      </c>
      <c r="F18581" s="125"/>
      <c r="G18581" s="125">
        <f t="shared" si="296"/>
        <v>-25000</v>
      </c>
      <c r="H18581" s="704" t="s">
        <v>12343</v>
      </c>
      <c r="J18581" s="39"/>
    </row>
    <row r="18582" spans="1:10" ht="15" x14ac:dyDescent="0.2">
      <c r="A18582" s="733">
        <v>45335</v>
      </c>
      <c r="B18582" s="62" t="s">
        <v>10459</v>
      </c>
      <c r="C18582" s="62" t="s">
        <v>12401</v>
      </c>
      <c r="D18582" s="182" t="s">
        <v>12402</v>
      </c>
      <c r="E18582" s="125">
        <v>140000</v>
      </c>
      <c r="F18582" s="125"/>
      <c r="G18582" s="125">
        <f t="shared" si="296"/>
        <v>-140000</v>
      </c>
      <c r="H18582" s="704" t="s">
        <v>12343</v>
      </c>
      <c r="J18582" s="39"/>
    </row>
    <row r="18583" spans="1:10" ht="15" x14ac:dyDescent="0.2">
      <c r="A18583" s="733">
        <v>45336</v>
      </c>
      <c r="B18583" s="62" t="s">
        <v>25</v>
      </c>
      <c r="C18583" s="62" t="s">
        <v>4064</v>
      </c>
      <c r="D18583" s="182" t="s">
        <v>12476</v>
      </c>
      <c r="E18583" s="125">
        <v>2400</v>
      </c>
      <c r="F18583" s="125"/>
      <c r="G18583" s="125">
        <f t="shared" si="296"/>
        <v>-2400</v>
      </c>
      <c r="H18583" s="704" t="s">
        <v>12343</v>
      </c>
      <c r="J18583" s="39"/>
    </row>
    <row r="18584" spans="1:10" ht="15" x14ac:dyDescent="0.2">
      <c r="A18584" s="733">
        <v>45336</v>
      </c>
      <c r="B18584" s="62" t="s">
        <v>8547</v>
      </c>
      <c r="C18584" s="62" t="s">
        <v>3103</v>
      </c>
      <c r="D18584" s="182" t="s">
        <v>12477</v>
      </c>
      <c r="E18584" s="125">
        <v>20000</v>
      </c>
      <c r="F18584" s="125"/>
      <c r="G18584" s="125">
        <f t="shared" si="296"/>
        <v>-20000</v>
      </c>
      <c r="H18584" s="704" t="s">
        <v>12343</v>
      </c>
      <c r="J18584" s="39"/>
    </row>
    <row r="18585" spans="1:10" ht="15" x14ac:dyDescent="0.2">
      <c r="A18585" s="733">
        <v>45336</v>
      </c>
      <c r="B18585" s="62" t="s">
        <v>10889</v>
      </c>
      <c r="C18585" s="62" t="s">
        <v>5740</v>
      </c>
      <c r="D18585" s="182" t="s">
        <v>369</v>
      </c>
      <c r="E18585" s="125">
        <v>600</v>
      </c>
      <c r="F18585" s="125"/>
      <c r="G18585" s="125">
        <f t="shared" si="296"/>
        <v>-600</v>
      </c>
      <c r="H18585" s="704" t="s">
        <v>12343</v>
      </c>
      <c r="J18585" s="39"/>
    </row>
    <row r="18586" spans="1:10" ht="15" x14ac:dyDescent="0.2">
      <c r="A18586" s="733">
        <v>45336</v>
      </c>
      <c r="B18586" s="62" t="s">
        <v>3944</v>
      </c>
      <c r="C18586" s="550" t="s">
        <v>3002</v>
      </c>
      <c r="D18586" s="739" t="s">
        <v>12479</v>
      </c>
      <c r="E18586" s="551">
        <v>35360</v>
      </c>
      <c r="F18586" s="125"/>
      <c r="G18586" s="125">
        <f t="shared" si="296"/>
        <v>-35360</v>
      </c>
      <c r="H18586" s="704" t="s">
        <v>12343</v>
      </c>
      <c r="J18586" s="39"/>
    </row>
    <row r="18587" spans="1:10" ht="15" x14ac:dyDescent="0.2">
      <c r="A18587" s="733">
        <v>45336</v>
      </c>
      <c r="B18587" s="62" t="s">
        <v>3945</v>
      </c>
      <c r="C18587" s="550" t="s">
        <v>3002</v>
      </c>
      <c r="D18587" s="739" t="s">
        <v>12479</v>
      </c>
      <c r="E18587" s="551">
        <v>32760</v>
      </c>
      <c r="F18587" s="125"/>
      <c r="G18587" s="125">
        <f t="shared" si="296"/>
        <v>-32760</v>
      </c>
      <c r="H18587" s="704" t="s">
        <v>12343</v>
      </c>
      <c r="J18587" s="39"/>
    </row>
    <row r="18588" spans="1:10" ht="15" x14ac:dyDescent="0.2">
      <c r="A18588" s="733">
        <v>45336</v>
      </c>
      <c r="B18588" s="62" t="s">
        <v>8547</v>
      </c>
      <c r="C18588" s="550" t="s">
        <v>3002</v>
      </c>
      <c r="D18588" s="739" t="s">
        <v>12479</v>
      </c>
      <c r="E18588" s="551">
        <v>145766</v>
      </c>
      <c r="F18588" s="125"/>
      <c r="G18588" s="125">
        <f t="shared" si="296"/>
        <v>-145766</v>
      </c>
      <c r="H18588" s="704" t="s">
        <v>12343</v>
      </c>
      <c r="J18588" s="39"/>
    </row>
    <row r="18589" spans="1:10" ht="15" x14ac:dyDescent="0.2">
      <c r="A18589" s="733">
        <v>45336</v>
      </c>
      <c r="B18589" s="62" t="s">
        <v>11604</v>
      </c>
      <c r="C18589" s="550" t="s">
        <v>3002</v>
      </c>
      <c r="D18589" s="739" t="s">
        <v>12479</v>
      </c>
      <c r="E18589" s="551">
        <v>508379</v>
      </c>
      <c r="F18589" s="125"/>
      <c r="G18589" s="125">
        <f t="shared" si="296"/>
        <v>-508379</v>
      </c>
      <c r="H18589" s="704" t="s">
        <v>12343</v>
      </c>
      <c r="J18589" s="39"/>
    </row>
    <row r="18590" spans="1:10" ht="15" x14ac:dyDescent="0.2">
      <c r="A18590" s="733">
        <v>45336</v>
      </c>
      <c r="B18590" s="62" t="s">
        <v>11864</v>
      </c>
      <c r="C18590" s="62" t="s">
        <v>8384</v>
      </c>
      <c r="D18590" s="182" t="s">
        <v>12283</v>
      </c>
      <c r="E18590" s="125">
        <v>1000000</v>
      </c>
      <c r="F18590" s="125"/>
      <c r="G18590" s="125">
        <f t="shared" si="296"/>
        <v>-1000000</v>
      </c>
      <c r="H18590" s="704" t="s">
        <v>12343</v>
      </c>
      <c r="J18590" s="39"/>
    </row>
    <row r="18591" spans="1:10" ht="15" x14ac:dyDescent="0.2">
      <c r="A18591" s="733">
        <v>45336</v>
      </c>
      <c r="B18591" s="62" t="s">
        <v>10220</v>
      </c>
      <c r="C18591" s="62" t="s">
        <v>11721</v>
      </c>
      <c r="D18591" s="182" t="s">
        <v>11149</v>
      </c>
      <c r="E18591" s="125">
        <v>500000</v>
      </c>
      <c r="F18591" s="125"/>
      <c r="G18591" s="125">
        <f t="shared" si="296"/>
        <v>-500000</v>
      </c>
      <c r="H18591" s="704" t="s">
        <v>12343</v>
      </c>
      <c r="J18591" s="39"/>
    </row>
    <row r="18592" spans="1:10" ht="15" x14ac:dyDescent="0.2">
      <c r="A18592" s="733">
        <v>45336</v>
      </c>
      <c r="B18592" s="62" t="s">
        <v>11114</v>
      </c>
      <c r="C18592" s="62" t="s">
        <v>12480</v>
      </c>
      <c r="D18592" s="182" t="s">
        <v>11149</v>
      </c>
      <c r="E18592" s="125">
        <v>500000</v>
      </c>
      <c r="F18592" s="125"/>
      <c r="G18592" s="125">
        <f t="shared" si="296"/>
        <v>-500000</v>
      </c>
      <c r="H18592" s="704" t="s">
        <v>12343</v>
      </c>
      <c r="J18592" s="39"/>
    </row>
    <row r="18593" spans="1:10" ht="15" x14ac:dyDescent="0.2">
      <c r="A18593" s="733">
        <v>45337</v>
      </c>
      <c r="B18593" s="62" t="s">
        <v>11068</v>
      </c>
      <c r="C18593" s="62" t="s">
        <v>11942</v>
      </c>
      <c r="D18593" s="182" t="s">
        <v>12481</v>
      </c>
      <c r="E18593" s="125">
        <v>10000</v>
      </c>
      <c r="F18593" s="125"/>
      <c r="G18593" s="125">
        <f t="shared" si="296"/>
        <v>-10000</v>
      </c>
      <c r="H18593" s="704" t="s">
        <v>12343</v>
      </c>
      <c r="J18593" s="39"/>
    </row>
    <row r="18594" spans="1:10" ht="15" x14ac:dyDescent="0.2">
      <c r="A18594" s="733">
        <v>45337</v>
      </c>
      <c r="B18594" s="62" t="s">
        <v>11068</v>
      </c>
      <c r="C18594" s="62" t="s">
        <v>391</v>
      </c>
      <c r="D18594" s="182" t="s">
        <v>7647</v>
      </c>
      <c r="E18594" s="125">
        <v>2000</v>
      </c>
      <c r="F18594" s="125"/>
      <c r="G18594" s="125">
        <f t="shared" si="296"/>
        <v>-2000</v>
      </c>
      <c r="H18594" s="704" t="s">
        <v>12343</v>
      </c>
      <c r="J18594" s="39"/>
    </row>
    <row r="18595" spans="1:10" ht="15" x14ac:dyDescent="0.2">
      <c r="A18595" s="733">
        <v>45338</v>
      </c>
      <c r="B18595" s="62" t="s">
        <v>11068</v>
      </c>
      <c r="C18595" s="62" t="s">
        <v>1062</v>
      </c>
      <c r="D18595" s="182" t="s">
        <v>12482</v>
      </c>
      <c r="E18595" s="125">
        <v>4800</v>
      </c>
      <c r="F18595" s="125"/>
      <c r="G18595" s="125">
        <f t="shared" si="296"/>
        <v>-4800</v>
      </c>
      <c r="H18595" s="704" t="s">
        <v>12343</v>
      </c>
      <c r="J18595" s="39"/>
    </row>
    <row r="18596" spans="1:10" ht="15" x14ac:dyDescent="0.2">
      <c r="A18596" s="733">
        <v>45338</v>
      </c>
      <c r="B18596" s="62" t="s">
        <v>10889</v>
      </c>
      <c r="C18596" s="62" t="s">
        <v>10972</v>
      </c>
      <c r="D18596" s="182" t="s">
        <v>12483</v>
      </c>
      <c r="E18596" s="125">
        <v>9000</v>
      </c>
      <c r="F18596" s="125"/>
      <c r="G18596" s="125">
        <f t="shared" si="296"/>
        <v>-9000</v>
      </c>
      <c r="H18596" s="704" t="s">
        <v>12343</v>
      </c>
      <c r="J18596" s="39"/>
    </row>
    <row r="18597" spans="1:10" ht="15" x14ac:dyDescent="0.2">
      <c r="A18597" s="733">
        <v>45338</v>
      </c>
      <c r="B18597" s="62" t="s">
        <v>11068</v>
      </c>
      <c r="C18597" s="62" t="s">
        <v>5740</v>
      </c>
      <c r="D18597" s="182" t="s">
        <v>12488</v>
      </c>
      <c r="E18597" s="125">
        <v>4000</v>
      </c>
      <c r="F18597" s="125"/>
      <c r="G18597" s="125">
        <f t="shared" si="296"/>
        <v>-4000</v>
      </c>
      <c r="H18597" s="704" t="s">
        <v>12343</v>
      </c>
      <c r="J18597" s="39"/>
    </row>
    <row r="18598" spans="1:10" ht="15" x14ac:dyDescent="0.2">
      <c r="A18598" s="733">
        <v>45338</v>
      </c>
      <c r="B18598" s="62" t="s">
        <v>12172</v>
      </c>
      <c r="C18598" s="62" t="s">
        <v>8064</v>
      </c>
      <c r="D18598" s="182" t="s">
        <v>12489</v>
      </c>
      <c r="E18598" s="125">
        <v>9880</v>
      </c>
      <c r="F18598" s="125"/>
      <c r="G18598" s="125">
        <f t="shared" si="296"/>
        <v>-9880</v>
      </c>
      <c r="H18598" s="704" t="s">
        <v>12343</v>
      </c>
      <c r="J18598" s="39"/>
    </row>
    <row r="18599" spans="1:10" ht="15" x14ac:dyDescent="0.2">
      <c r="A18599" s="733">
        <v>45338</v>
      </c>
      <c r="B18599" s="62" t="s">
        <v>103</v>
      </c>
      <c r="C18599" s="62" t="s">
        <v>103</v>
      </c>
      <c r="D18599" s="182" t="s">
        <v>12490</v>
      </c>
      <c r="E18599" s="125">
        <v>17700</v>
      </c>
      <c r="F18599" s="125"/>
      <c r="G18599" s="125">
        <f t="shared" si="296"/>
        <v>-17700</v>
      </c>
      <c r="H18599" s="704" t="s">
        <v>12343</v>
      </c>
      <c r="J18599" s="39"/>
    </row>
    <row r="18600" spans="1:10" ht="15" x14ac:dyDescent="0.2">
      <c r="A18600" s="733">
        <v>45338</v>
      </c>
      <c r="B18600" s="62" t="s">
        <v>12329</v>
      </c>
      <c r="C18600" s="62" t="s">
        <v>5740</v>
      </c>
      <c r="D18600" s="182" t="s">
        <v>12491</v>
      </c>
      <c r="E18600" s="125">
        <v>700</v>
      </c>
      <c r="F18600" s="125"/>
      <c r="G18600" s="125">
        <f t="shared" si="296"/>
        <v>-700</v>
      </c>
      <c r="H18600" s="704" t="s">
        <v>12343</v>
      </c>
      <c r="J18600" s="39"/>
    </row>
    <row r="18601" spans="1:10" ht="15" customHeight="1" x14ac:dyDescent="0.2">
      <c r="A18601" s="733">
        <v>45338</v>
      </c>
      <c r="B18601" s="62" t="s">
        <v>11864</v>
      </c>
      <c r="C18601" s="62" t="s">
        <v>10972</v>
      </c>
      <c r="D18601" s="182" t="s">
        <v>12492</v>
      </c>
      <c r="E18601" s="125">
        <v>3000</v>
      </c>
      <c r="F18601" s="125"/>
      <c r="G18601" s="125">
        <f t="shared" si="296"/>
        <v>-3000</v>
      </c>
      <c r="H18601" s="704" t="s">
        <v>12343</v>
      </c>
      <c r="J18601" s="39"/>
    </row>
    <row r="18602" spans="1:10" ht="15" x14ac:dyDescent="0.2">
      <c r="A18602" s="733">
        <v>45338</v>
      </c>
      <c r="B18602" s="62" t="s">
        <v>10889</v>
      </c>
      <c r="C18602" s="62" t="s">
        <v>5740</v>
      </c>
      <c r="D18602" s="182" t="s">
        <v>369</v>
      </c>
      <c r="E18602" s="125">
        <v>3000</v>
      </c>
      <c r="F18602" s="125"/>
      <c r="G18602" s="125">
        <f t="shared" si="296"/>
        <v>-3000</v>
      </c>
      <c r="H18602" s="704" t="s">
        <v>12343</v>
      </c>
      <c r="J18602" s="39"/>
    </row>
    <row r="18603" spans="1:10" ht="15" x14ac:dyDescent="0.2">
      <c r="A18603" s="733">
        <v>45338</v>
      </c>
      <c r="B18603" s="62" t="s">
        <v>103</v>
      </c>
      <c r="C18603" s="62" t="s">
        <v>391</v>
      </c>
      <c r="D18603" s="182" t="s">
        <v>12493</v>
      </c>
      <c r="E18603" s="125">
        <v>2250</v>
      </c>
      <c r="F18603" s="125"/>
      <c r="G18603" s="125">
        <f t="shared" si="296"/>
        <v>-2250</v>
      </c>
      <c r="H18603" s="704" t="s">
        <v>12343</v>
      </c>
      <c r="J18603" s="39"/>
    </row>
    <row r="18604" spans="1:10" ht="15" x14ac:dyDescent="0.2">
      <c r="A18604" s="733">
        <v>45338</v>
      </c>
      <c r="B18604" s="62" t="s">
        <v>12494</v>
      </c>
      <c r="C18604" s="62" t="s">
        <v>10972</v>
      </c>
      <c r="D18604" s="182" t="s">
        <v>12495</v>
      </c>
      <c r="E18604" s="125">
        <v>17400</v>
      </c>
      <c r="F18604" s="125"/>
      <c r="G18604" s="125">
        <f t="shared" si="296"/>
        <v>-17400</v>
      </c>
      <c r="H18604" s="704" t="s">
        <v>12343</v>
      </c>
      <c r="J18604" s="39"/>
    </row>
    <row r="18605" spans="1:10" ht="15" x14ac:dyDescent="0.2">
      <c r="A18605" s="733">
        <v>45338</v>
      </c>
      <c r="B18605" s="62" t="s">
        <v>10139</v>
      </c>
      <c r="C18605" s="62" t="s">
        <v>391</v>
      </c>
      <c r="D18605" s="182" t="s">
        <v>12496</v>
      </c>
      <c r="E18605" s="125">
        <v>50000</v>
      </c>
      <c r="F18605" s="125"/>
      <c r="G18605" s="125">
        <f t="shared" si="296"/>
        <v>-50000</v>
      </c>
      <c r="H18605" s="704" t="s">
        <v>12343</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12343</v>
      </c>
      <c r="J18606" s="39"/>
    </row>
    <row r="18607" spans="1:10" ht="15" customHeight="1" x14ac:dyDescent="0.2">
      <c r="A18607" s="733">
        <v>45339</v>
      </c>
      <c r="B18607" s="62" t="s">
        <v>3945</v>
      </c>
      <c r="C18607" s="62" t="s">
        <v>5740</v>
      </c>
      <c r="D18607" s="182" t="s">
        <v>12498</v>
      </c>
      <c r="E18607" s="125">
        <v>5000</v>
      </c>
      <c r="F18607" s="125"/>
      <c r="G18607" s="125">
        <f t="shared" si="296"/>
        <v>-5000</v>
      </c>
      <c r="H18607" s="704" t="s">
        <v>12343</v>
      </c>
      <c r="J18607" s="39"/>
    </row>
    <row r="18608" spans="1:10" ht="15" x14ac:dyDescent="0.2">
      <c r="A18608" s="733">
        <v>45339</v>
      </c>
      <c r="B18608" s="62" t="s">
        <v>3945</v>
      </c>
      <c r="C18608" s="62" t="s">
        <v>285</v>
      </c>
      <c r="D18608" s="182" t="s">
        <v>11361</v>
      </c>
      <c r="E18608" s="125">
        <v>500</v>
      </c>
      <c r="F18608" s="125"/>
      <c r="G18608" s="125">
        <f t="shared" si="296"/>
        <v>-500</v>
      </c>
      <c r="H18608" s="704" t="s">
        <v>12343</v>
      </c>
      <c r="J18608" s="39"/>
    </row>
    <row r="18609" spans="1:10" ht="15" x14ac:dyDescent="0.2">
      <c r="A18609" s="733">
        <v>45339</v>
      </c>
      <c r="B18609" s="62" t="s">
        <v>3945</v>
      </c>
      <c r="C18609" s="62" t="s">
        <v>10972</v>
      </c>
      <c r="D18609" s="182" t="s">
        <v>12499</v>
      </c>
      <c r="E18609" s="125">
        <v>800</v>
      </c>
      <c r="F18609" s="125"/>
      <c r="G18609" s="125">
        <f t="shared" si="296"/>
        <v>-800</v>
      </c>
      <c r="H18609" s="704" t="s">
        <v>12343</v>
      </c>
      <c r="J18609" s="39"/>
    </row>
    <row r="18610" spans="1:10" ht="15" x14ac:dyDescent="0.2">
      <c r="A18610" s="733">
        <v>45339</v>
      </c>
      <c r="B18610" s="62" t="s">
        <v>8547</v>
      </c>
      <c r="C18610" s="62" t="s">
        <v>11602</v>
      </c>
      <c r="D18610" s="182" t="s">
        <v>12407</v>
      </c>
      <c r="E18610" s="125">
        <v>12000</v>
      </c>
      <c r="F18610" s="125"/>
      <c r="G18610" s="125">
        <f t="shared" si="296"/>
        <v>-12000</v>
      </c>
      <c r="H18610" s="704" t="s">
        <v>12343</v>
      </c>
      <c r="J18610" s="39"/>
    </row>
    <row r="18611" spans="1:10" ht="15" x14ac:dyDescent="0.2">
      <c r="A18611" s="733">
        <v>45339</v>
      </c>
      <c r="B18611" s="62" t="s">
        <v>8547</v>
      </c>
      <c r="C18611" s="62" t="s">
        <v>10972</v>
      </c>
      <c r="D18611" s="182" t="s">
        <v>12500</v>
      </c>
      <c r="E18611" s="125">
        <v>1130</v>
      </c>
      <c r="F18611" s="125"/>
      <c r="G18611" s="125">
        <f t="shared" si="296"/>
        <v>-1130</v>
      </c>
      <c r="H18611" s="704" t="s">
        <v>12343</v>
      </c>
      <c r="J18611" s="39"/>
    </row>
    <row r="18612" spans="1:10" ht="15" x14ac:dyDescent="0.2">
      <c r="A18612" s="733">
        <v>45339</v>
      </c>
      <c r="B18612" s="62" t="s">
        <v>12329</v>
      </c>
      <c r="C18612" s="62" t="s">
        <v>12501</v>
      </c>
      <c r="D18612" s="182" t="s">
        <v>12502</v>
      </c>
      <c r="E18612" s="125">
        <v>12000</v>
      </c>
      <c r="F18612" s="125"/>
      <c r="G18612" s="125">
        <f t="shared" si="296"/>
        <v>-12000</v>
      </c>
      <c r="H18612" s="704" t="s">
        <v>12343</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12343</v>
      </c>
      <c r="J18613" s="39"/>
    </row>
    <row r="18614" spans="1:10" ht="15" x14ac:dyDescent="0.2">
      <c r="A18614" s="733">
        <v>45339</v>
      </c>
      <c r="B18614" s="62" t="s">
        <v>8547</v>
      </c>
      <c r="C18614" s="62" t="s">
        <v>12501</v>
      </c>
      <c r="D18614" s="182" t="s">
        <v>12502</v>
      </c>
      <c r="E18614" s="125">
        <v>13000</v>
      </c>
      <c r="F18614" s="125"/>
      <c r="G18614" s="125">
        <f t="shared" si="296"/>
        <v>-13000</v>
      </c>
      <c r="H18614" s="704" t="s">
        <v>12343</v>
      </c>
      <c r="J18614" s="39"/>
    </row>
    <row r="18615" spans="1:10" ht="15" x14ac:dyDescent="0.2">
      <c r="A18615" s="733">
        <v>45339</v>
      </c>
      <c r="B18615" s="62" t="s">
        <v>11864</v>
      </c>
      <c r="C18615" s="62" t="s">
        <v>5740</v>
      </c>
      <c r="D18615" s="182" t="s">
        <v>12503</v>
      </c>
      <c r="E18615" s="125">
        <v>3000</v>
      </c>
      <c r="F18615" s="125"/>
      <c r="G18615" s="125">
        <f t="shared" si="296"/>
        <v>-3000</v>
      </c>
      <c r="H18615" s="704" t="s">
        <v>12343</v>
      </c>
      <c r="J18615" s="39"/>
    </row>
    <row r="18616" spans="1:10" ht="15" x14ac:dyDescent="0.2">
      <c r="A18616" s="733">
        <v>45339</v>
      </c>
      <c r="B18616" s="62" t="s">
        <v>11864</v>
      </c>
      <c r="C18616" s="62" t="s">
        <v>5740</v>
      </c>
      <c r="D18616" s="182" t="s">
        <v>11871</v>
      </c>
      <c r="E18616" s="125">
        <v>2700</v>
      </c>
      <c r="F18616" s="125"/>
      <c r="G18616" s="125">
        <f t="shared" si="296"/>
        <v>-2700</v>
      </c>
      <c r="H18616" s="704" t="s">
        <v>12343</v>
      </c>
      <c r="J18616" s="39"/>
    </row>
    <row r="18617" spans="1:10" ht="15" x14ac:dyDescent="0.2">
      <c r="A18617" s="733">
        <v>45339</v>
      </c>
      <c r="B18617" s="62" t="s">
        <v>103</v>
      </c>
      <c r="C18617" s="62" t="s">
        <v>285</v>
      </c>
      <c r="D18617" s="182" t="s">
        <v>8651</v>
      </c>
      <c r="E18617" s="125">
        <v>750</v>
      </c>
      <c r="F18617" s="125"/>
      <c r="G18617" s="125">
        <f t="shared" si="296"/>
        <v>-750</v>
      </c>
      <c r="H18617" s="704" t="s">
        <v>12343</v>
      </c>
      <c r="J18617" s="39"/>
    </row>
    <row r="18618" spans="1:10" ht="15" x14ac:dyDescent="0.2">
      <c r="A18618" s="733">
        <v>45339</v>
      </c>
      <c r="B18618" s="62" t="s">
        <v>25</v>
      </c>
      <c r="C18618" s="62" t="s">
        <v>8141</v>
      </c>
      <c r="D18618" s="182" t="s">
        <v>6342</v>
      </c>
      <c r="E18618" s="125">
        <v>3635</v>
      </c>
      <c r="F18618" s="125"/>
      <c r="G18618" s="125">
        <f t="shared" si="296"/>
        <v>-3635</v>
      </c>
      <c r="H18618" s="704" t="s">
        <v>12343</v>
      </c>
      <c r="J18618" s="39"/>
    </row>
    <row r="18619" spans="1:10" ht="15" x14ac:dyDescent="0.2">
      <c r="A18619" s="733">
        <v>45339</v>
      </c>
      <c r="B18619" s="62" t="s">
        <v>103</v>
      </c>
      <c r="C18619" s="62" t="s">
        <v>8141</v>
      </c>
      <c r="D18619" s="182" t="s">
        <v>6342</v>
      </c>
      <c r="E18619" s="125">
        <v>9800</v>
      </c>
      <c r="F18619" s="125"/>
      <c r="G18619" s="125">
        <f t="shared" si="296"/>
        <v>-9800</v>
      </c>
      <c r="H18619" s="704" t="s">
        <v>12343</v>
      </c>
      <c r="J18619" s="39"/>
    </row>
    <row r="18620" spans="1:10" ht="15" x14ac:dyDescent="0.2">
      <c r="A18620" s="733">
        <v>45339</v>
      </c>
      <c r="B18620" s="62" t="s">
        <v>11072</v>
      </c>
      <c r="C18620" s="62" t="s">
        <v>5740</v>
      </c>
      <c r="D18620" s="182" t="s">
        <v>369</v>
      </c>
      <c r="E18620" s="125">
        <v>1200</v>
      </c>
      <c r="F18620" s="125"/>
      <c r="G18620" s="125">
        <f t="shared" si="296"/>
        <v>-1200</v>
      </c>
      <c r="H18620" s="704" t="s">
        <v>12343</v>
      </c>
      <c r="J18620" s="39"/>
    </row>
    <row r="18621" spans="1:10" ht="15" x14ac:dyDescent="0.2">
      <c r="A18621" s="733">
        <v>45339</v>
      </c>
      <c r="B18621" s="62" t="s">
        <v>11864</v>
      </c>
      <c r="C18621" s="62" t="s">
        <v>11364</v>
      </c>
      <c r="D18621" s="182" t="s">
        <v>12505</v>
      </c>
      <c r="E18621" s="125">
        <v>100000</v>
      </c>
      <c r="F18621" s="125"/>
      <c r="G18621" s="125">
        <f t="shared" si="296"/>
        <v>-100000</v>
      </c>
      <c r="H18621" s="704" t="s">
        <v>12343</v>
      </c>
      <c r="J18621" s="39"/>
    </row>
    <row r="18622" spans="1:10" ht="15" x14ac:dyDescent="0.2">
      <c r="A18622" s="733">
        <v>45339</v>
      </c>
      <c r="B18622" s="62" t="s">
        <v>11864</v>
      </c>
      <c r="C18622" s="62" t="s">
        <v>11994</v>
      </c>
      <c r="D18622" s="182" t="s">
        <v>12504</v>
      </c>
      <c r="E18622" s="125">
        <v>400000</v>
      </c>
      <c r="F18622" s="125"/>
      <c r="G18622" s="125">
        <f t="shared" si="296"/>
        <v>-400000</v>
      </c>
      <c r="H18622" s="704" t="s">
        <v>12343</v>
      </c>
      <c r="J18622" s="39"/>
    </row>
    <row r="18623" spans="1:10" ht="15" x14ac:dyDescent="0.2">
      <c r="A18623" s="733">
        <v>45339</v>
      </c>
      <c r="B18623" s="62" t="s">
        <v>11068</v>
      </c>
      <c r="C18623" s="62" t="s">
        <v>1197</v>
      </c>
      <c r="D18623" s="182" t="s">
        <v>12506</v>
      </c>
      <c r="E18623" s="125">
        <v>480000</v>
      </c>
      <c r="F18623" s="125"/>
      <c r="G18623" s="125">
        <f t="shared" ref="G18623:G18686" si="297">F18623-E18623</f>
        <v>-480000</v>
      </c>
      <c r="H18623" s="704" t="s">
        <v>12343</v>
      </c>
      <c r="J18623" s="39"/>
    </row>
    <row r="18624" spans="1:10" ht="15" x14ac:dyDescent="0.2">
      <c r="A18624" s="733">
        <v>45339</v>
      </c>
      <c r="B18624" s="62" t="s">
        <v>11068</v>
      </c>
      <c r="C18624" s="62" t="s">
        <v>1197</v>
      </c>
      <c r="D18624" s="182" t="s">
        <v>12506</v>
      </c>
      <c r="E18624" s="125">
        <v>370000</v>
      </c>
      <c r="F18624" s="125"/>
      <c r="G18624" s="125">
        <f t="shared" si="297"/>
        <v>-370000</v>
      </c>
      <c r="H18624" s="704" t="s">
        <v>12343</v>
      </c>
      <c r="J18624" s="39"/>
    </row>
    <row r="18625" spans="1:10" ht="15" x14ac:dyDescent="0.2">
      <c r="A18625" s="733">
        <v>45339</v>
      </c>
      <c r="B18625" s="62" t="s">
        <v>11068</v>
      </c>
      <c r="C18625" s="62" t="s">
        <v>1197</v>
      </c>
      <c r="D18625" s="182" t="s">
        <v>12507</v>
      </c>
      <c r="E18625" s="125">
        <v>704800</v>
      </c>
      <c r="F18625" s="125"/>
      <c r="G18625" s="125">
        <f t="shared" si="297"/>
        <v>-704800</v>
      </c>
      <c r="H18625" s="704" t="s">
        <v>12343</v>
      </c>
      <c r="J18625" s="39"/>
    </row>
    <row r="18626" spans="1:10" ht="15" x14ac:dyDescent="0.2">
      <c r="A18626" s="733">
        <v>45339</v>
      </c>
      <c r="B18626" s="62" t="s">
        <v>12586</v>
      </c>
      <c r="C18626" s="62" t="s">
        <v>12508</v>
      </c>
      <c r="D18626" s="182" t="s">
        <v>12509</v>
      </c>
      <c r="E18626" s="125">
        <v>40000</v>
      </c>
      <c r="F18626" s="125"/>
      <c r="G18626" s="125">
        <f t="shared" si="297"/>
        <v>-40000</v>
      </c>
      <c r="H18626" s="704" t="s">
        <v>12343</v>
      </c>
      <c r="J18626" s="39"/>
    </row>
    <row r="18627" spans="1:10" ht="15" x14ac:dyDescent="0.2">
      <c r="A18627" s="733">
        <v>45341</v>
      </c>
      <c r="B18627" s="62" t="s">
        <v>11068</v>
      </c>
      <c r="C18627" s="62" t="s">
        <v>5386</v>
      </c>
      <c r="D18627" s="182" t="s">
        <v>369</v>
      </c>
      <c r="E18627" s="125">
        <v>5000</v>
      </c>
      <c r="F18627" s="125"/>
      <c r="G18627" s="125">
        <f t="shared" si="297"/>
        <v>-5000</v>
      </c>
      <c r="H18627" s="704" t="s">
        <v>12343</v>
      </c>
      <c r="J18627" s="39"/>
    </row>
    <row r="18628" spans="1:10" ht="15" x14ac:dyDescent="0.2">
      <c r="A18628" s="733">
        <v>45341</v>
      </c>
      <c r="B18628" s="62" t="s">
        <v>11072</v>
      </c>
      <c r="C18628" s="62" t="s">
        <v>391</v>
      </c>
      <c r="D18628" s="182" t="s">
        <v>12510</v>
      </c>
      <c r="E18628" s="125">
        <v>7000</v>
      </c>
      <c r="F18628" s="125"/>
      <c r="G18628" s="125">
        <f t="shared" si="297"/>
        <v>-7000</v>
      </c>
      <c r="H18628" s="704" t="s">
        <v>12343</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12343</v>
      </c>
      <c r="J18629" s="39"/>
    </row>
    <row r="18630" spans="1:10" ht="15" customHeight="1" x14ac:dyDescent="0.2">
      <c r="A18630" s="733">
        <v>45341</v>
      </c>
      <c r="B18630" s="62" t="s">
        <v>12172</v>
      </c>
      <c r="C18630" s="62" t="s">
        <v>11694</v>
      </c>
      <c r="D18630" s="182" t="s">
        <v>12511</v>
      </c>
      <c r="E18630" s="125">
        <v>20180</v>
      </c>
      <c r="F18630" s="125"/>
      <c r="G18630" s="125">
        <f t="shared" si="297"/>
        <v>-20180</v>
      </c>
      <c r="H18630" s="704" t="s">
        <v>12343</v>
      </c>
      <c r="J18630" s="39"/>
    </row>
    <row r="18631" spans="1:10" ht="15" x14ac:dyDescent="0.2">
      <c r="A18631" s="733">
        <v>45341</v>
      </c>
      <c r="B18631" s="62" t="s">
        <v>11864</v>
      </c>
      <c r="C18631" s="62" t="s">
        <v>11513</v>
      </c>
      <c r="D18631" s="182" t="s">
        <v>12512</v>
      </c>
      <c r="E18631" s="125">
        <v>300000</v>
      </c>
      <c r="F18631" s="125"/>
      <c r="G18631" s="125">
        <f t="shared" si="297"/>
        <v>-300000</v>
      </c>
      <c r="H18631" s="704" t="s">
        <v>12343</v>
      </c>
      <c r="J18631" s="39"/>
    </row>
    <row r="18632" spans="1:10" ht="15" x14ac:dyDescent="0.2">
      <c r="A18632" s="733">
        <v>45341</v>
      </c>
      <c r="B18632" s="62" t="s">
        <v>11072</v>
      </c>
      <c r="C18632" s="550" t="s">
        <v>11721</v>
      </c>
      <c r="D18632" s="739" t="s">
        <v>12513</v>
      </c>
      <c r="E18632" s="551">
        <v>100000</v>
      </c>
      <c r="F18632" s="125"/>
      <c r="G18632" s="125">
        <f t="shared" si="297"/>
        <v>-100000</v>
      </c>
      <c r="H18632" s="704" t="s">
        <v>12343</v>
      </c>
      <c r="J18632" s="39"/>
    </row>
    <row r="18633" spans="1:10" ht="15" x14ac:dyDescent="0.2">
      <c r="A18633" s="733">
        <v>45341</v>
      </c>
      <c r="B18633" s="62" t="s">
        <v>10220</v>
      </c>
      <c r="C18633" s="550" t="s">
        <v>11721</v>
      </c>
      <c r="D18633" s="739" t="s">
        <v>12513</v>
      </c>
      <c r="E18633" s="551">
        <v>528670</v>
      </c>
      <c r="F18633" s="125"/>
      <c r="G18633" s="125">
        <f t="shared" si="297"/>
        <v>-528670</v>
      </c>
      <c r="H18633" s="704" t="s">
        <v>12343</v>
      </c>
      <c r="J18633" s="39"/>
    </row>
    <row r="18634" spans="1:10" ht="15" x14ac:dyDescent="0.2">
      <c r="A18634" s="733">
        <v>45341</v>
      </c>
      <c r="B18634" s="62" t="s">
        <v>11864</v>
      </c>
      <c r="C18634" s="62" t="s">
        <v>10972</v>
      </c>
      <c r="D18634" s="182" t="s">
        <v>12514</v>
      </c>
      <c r="E18634" s="125">
        <v>196890</v>
      </c>
      <c r="F18634" s="125"/>
      <c r="G18634" s="125">
        <f t="shared" si="297"/>
        <v>-196890</v>
      </c>
      <c r="H18634" s="704" t="s">
        <v>12343</v>
      </c>
      <c r="J18634" s="39"/>
    </row>
    <row r="18635" spans="1:10" ht="15" x14ac:dyDescent="0.2">
      <c r="A18635" s="733">
        <v>45341</v>
      </c>
      <c r="B18635" s="62" t="s">
        <v>11864</v>
      </c>
      <c r="C18635" s="62" t="s">
        <v>10972</v>
      </c>
      <c r="D18635" s="182" t="s">
        <v>12515</v>
      </c>
      <c r="E18635" s="125">
        <v>74950</v>
      </c>
      <c r="F18635" s="125"/>
      <c r="G18635" s="125">
        <f t="shared" si="297"/>
        <v>-74950</v>
      </c>
      <c r="H18635" s="704" t="s">
        <v>12343</v>
      </c>
      <c r="J18635" s="39"/>
    </row>
    <row r="18636" spans="1:10" ht="15" customHeight="1" x14ac:dyDescent="0.2">
      <c r="A18636" s="733">
        <v>45341</v>
      </c>
      <c r="B18636" s="62" t="s">
        <v>11114</v>
      </c>
      <c r="C18636" s="550" t="s">
        <v>10972</v>
      </c>
      <c r="D18636" s="739" t="s">
        <v>12516</v>
      </c>
      <c r="E18636" s="551">
        <v>80000</v>
      </c>
      <c r="F18636" s="125"/>
      <c r="G18636" s="125">
        <f t="shared" si="297"/>
        <v>-80000</v>
      </c>
      <c r="H18636" s="704" t="s">
        <v>12343</v>
      </c>
      <c r="J18636" s="39"/>
    </row>
    <row r="18637" spans="1:10" ht="15" x14ac:dyDescent="0.2">
      <c r="A18637" s="733">
        <v>45341</v>
      </c>
      <c r="B18637" s="62" t="s">
        <v>11864</v>
      </c>
      <c r="C18637" s="550" t="s">
        <v>10972</v>
      </c>
      <c r="D18637" s="739" t="s">
        <v>12516</v>
      </c>
      <c r="E18637" s="551">
        <v>224620</v>
      </c>
      <c r="F18637" s="125"/>
      <c r="G18637" s="125">
        <f t="shared" si="297"/>
        <v>-224620</v>
      </c>
      <c r="H18637" s="704" t="s">
        <v>12343</v>
      </c>
      <c r="J18637" s="39"/>
    </row>
    <row r="18638" spans="1:10" ht="15" x14ac:dyDescent="0.2">
      <c r="A18638" s="733">
        <v>45341</v>
      </c>
      <c r="B18638" s="62" t="s">
        <v>10889</v>
      </c>
      <c r="C18638" s="62" t="s">
        <v>7221</v>
      </c>
      <c r="D18638" s="182" t="s">
        <v>10709</v>
      </c>
      <c r="E18638" s="125">
        <v>300000</v>
      </c>
      <c r="F18638" s="125"/>
      <c r="G18638" s="125">
        <f t="shared" si="297"/>
        <v>-300000</v>
      </c>
      <c r="H18638" s="704" t="s">
        <v>12343</v>
      </c>
      <c r="J18638" s="39"/>
    </row>
    <row r="18639" spans="1:10" ht="15" x14ac:dyDescent="0.2">
      <c r="A18639" s="733">
        <v>45342</v>
      </c>
      <c r="B18639" s="62" t="s">
        <v>12389</v>
      </c>
      <c r="C18639" s="62" t="s">
        <v>10972</v>
      </c>
      <c r="D18639" s="182" t="s">
        <v>12517</v>
      </c>
      <c r="E18639" s="125">
        <v>700</v>
      </c>
      <c r="F18639" s="125"/>
      <c r="G18639" s="125">
        <f t="shared" si="297"/>
        <v>-700</v>
      </c>
      <c r="H18639" s="704" t="s">
        <v>12343</v>
      </c>
      <c r="J18639" s="39"/>
    </row>
    <row r="18640" spans="1:10" ht="15" x14ac:dyDescent="0.2">
      <c r="A18640" s="733">
        <v>45342</v>
      </c>
      <c r="B18640" s="62" t="s">
        <v>10889</v>
      </c>
      <c r="C18640" s="62" t="s">
        <v>371</v>
      </c>
      <c r="D18640" s="182" t="s">
        <v>2107</v>
      </c>
      <c r="E18640" s="125">
        <v>1000</v>
      </c>
      <c r="F18640" s="125"/>
      <c r="G18640" s="125">
        <f t="shared" si="297"/>
        <v>-1000</v>
      </c>
      <c r="H18640" s="704" t="s">
        <v>12343</v>
      </c>
      <c r="J18640" s="39"/>
    </row>
    <row r="18641" spans="1:10" ht="15" x14ac:dyDescent="0.2">
      <c r="A18641" s="733">
        <v>45342</v>
      </c>
      <c r="B18641" s="62" t="s">
        <v>10889</v>
      </c>
      <c r="C18641" s="62" t="s">
        <v>5740</v>
      </c>
      <c r="D18641" s="182" t="s">
        <v>369</v>
      </c>
      <c r="E18641" s="125">
        <v>2000</v>
      </c>
      <c r="F18641" s="125"/>
      <c r="G18641" s="125">
        <f t="shared" si="297"/>
        <v>-2000</v>
      </c>
      <c r="H18641" s="704" t="s">
        <v>12343</v>
      </c>
      <c r="J18641" s="39"/>
    </row>
    <row r="18642" spans="1:10" ht="15" x14ac:dyDescent="0.2">
      <c r="A18642" s="733">
        <v>45342</v>
      </c>
      <c r="B18642" s="62" t="s">
        <v>12329</v>
      </c>
      <c r="C18642" s="62" t="s">
        <v>391</v>
      </c>
      <c r="D18642" s="182" t="s">
        <v>12518</v>
      </c>
      <c r="E18642" s="125">
        <v>6000</v>
      </c>
      <c r="F18642" s="125"/>
      <c r="G18642" s="125">
        <f t="shared" si="297"/>
        <v>-6000</v>
      </c>
      <c r="H18642" s="704" t="s">
        <v>12343</v>
      </c>
      <c r="J18642" s="39"/>
    </row>
    <row r="18643" spans="1:10" ht="15" x14ac:dyDescent="0.2">
      <c r="A18643" s="733">
        <v>45342</v>
      </c>
      <c r="B18643" s="62" t="s">
        <v>103</v>
      </c>
      <c r="C18643" s="62" t="s">
        <v>103</v>
      </c>
      <c r="D18643" s="182" t="s">
        <v>12519</v>
      </c>
      <c r="E18643" s="125">
        <v>7000</v>
      </c>
      <c r="F18643" s="125"/>
      <c r="G18643" s="125">
        <f t="shared" si="297"/>
        <v>-7000</v>
      </c>
      <c r="H18643" s="704" t="s">
        <v>12343</v>
      </c>
      <c r="J18643" s="39"/>
    </row>
    <row r="18644" spans="1:10" ht="15" x14ac:dyDescent="0.2">
      <c r="A18644" s="733">
        <v>45342</v>
      </c>
      <c r="B18644" s="62" t="s">
        <v>11072</v>
      </c>
      <c r="C18644" s="62" t="s">
        <v>391</v>
      </c>
      <c r="D18644" s="182" t="s">
        <v>12510</v>
      </c>
      <c r="E18644" s="125">
        <v>3000</v>
      </c>
      <c r="F18644" s="125"/>
      <c r="G18644" s="125">
        <f t="shared" si="297"/>
        <v>-3000</v>
      </c>
      <c r="H18644" s="704" t="s">
        <v>12343</v>
      </c>
      <c r="J18644" s="39"/>
    </row>
    <row r="18645" spans="1:10" ht="15" x14ac:dyDescent="0.2">
      <c r="A18645" s="733">
        <v>45342</v>
      </c>
      <c r="B18645" s="62" t="s">
        <v>12329</v>
      </c>
      <c r="C18645" s="62" t="s">
        <v>5740</v>
      </c>
      <c r="D18645" s="182" t="s">
        <v>10325</v>
      </c>
      <c r="E18645" s="125">
        <v>400</v>
      </c>
      <c r="F18645" s="125"/>
      <c r="G18645" s="125">
        <f t="shared" si="297"/>
        <v>-400</v>
      </c>
      <c r="H18645" s="704" t="s">
        <v>12343</v>
      </c>
      <c r="J18645" s="39"/>
    </row>
    <row r="18646" spans="1:10" ht="15" x14ac:dyDescent="0.2">
      <c r="A18646" s="733">
        <v>45342</v>
      </c>
      <c r="B18646" s="62" t="s">
        <v>103</v>
      </c>
      <c r="C18646" s="62" t="s">
        <v>12465</v>
      </c>
      <c r="D18646" s="182" t="s">
        <v>369</v>
      </c>
      <c r="E18646" s="125">
        <v>1000</v>
      </c>
      <c r="F18646" s="125"/>
      <c r="G18646" s="125">
        <f t="shared" si="297"/>
        <v>-1000</v>
      </c>
      <c r="H18646" s="704" t="s">
        <v>12343</v>
      </c>
      <c r="J18646" s="39"/>
    </row>
    <row r="18647" spans="1:10" ht="15" x14ac:dyDescent="0.2">
      <c r="A18647" s="733">
        <v>45342</v>
      </c>
      <c r="B18647" s="62" t="s">
        <v>12172</v>
      </c>
      <c r="C18647" s="62" t="s">
        <v>391</v>
      </c>
      <c r="D18647" s="182" t="s">
        <v>12520</v>
      </c>
      <c r="E18647" s="125">
        <v>40000</v>
      </c>
      <c r="F18647" s="125"/>
      <c r="G18647" s="125">
        <f t="shared" si="297"/>
        <v>-40000</v>
      </c>
      <c r="H18647" s="704" t="s">
        <v>12343</v>
      </c>
      <c r="J18647" s="39"/>
    </row>
    <row r="18648" spans="1:10" ht="15" x14ac:dyDescent="0.2">
      <c r="A18648" s="733">
        <v>45342</v>
      </c>
      <c r="B18648" s="62" t="s">
        <v>8547</v>
      </c>
      <c r="C18648" s="62" t="s">
        <v>10972</v>
      </c>
      <c r="D18648" s="182" t="s">
        <v>12523</v>
      </c>
      <c r="E18648" s="125">
        <v>149000</v>
      </c>
      <c r="F18648" s="125"/>
      <c r="G18648" s="125">
        <f t="shared" si="297"/>
        <v>-149000</v>
      </c>
      <c r="H18648" s="704" t="s">
        <v>12343</v>
      </c>
      <c r="J18648" s="39"/>
    </row>
    <row r="18649" spans="1:10" ht="15" x14ac:dyDescent="0.2">
      <c r="A18649" s="733">
        <v>45342</v>
      </c>
      <c r="B18649" s="62" t="s">
        <v>12494</v>
      </c>
      <c r="C18649" s="62" t="s">
        <v>12521</v>
      </c>
      <c r="D18649" s="182" t="s">
        <v>12522</v>
      </c>
      <c r="E18649" s="125">
        <v>300000</v>
      </c>
      <c r="F18649" s="125"/>
      <c r="G18649" s="125">
        <f t="shared" si="297"/>
        <v>-300000</v>
      </c>
      <c r="H18649" s="704" t="s">
        <v>12343</v>
      </c>
      <c r="J18649" s="39"/>
    </row>
    <row r="18650" spans="1:10" ht="15" x14ac:dyDescent="0.2">
      <c r="A18650" s="733">
        <v>45343</v>
      </c>
      <c r="B18650" s="62" t="s">
        <v>11068</v>
      </c>
      <c r="C18650" s="62" t="s">
        <v>10972</v>
      </c>
      <c r="D18650" s="182" t="s">
        <v>12524</v>
      </c>
      <c r="E18650" s="125">
        <v>7300</v>
      </c>
      <c r="F18650" s="125"/>
      <c r="G18650" s="125">
        <f t="shared" si="297"/>
        <v>-7300</v>
      </c>
      <c r="H18650" s="704" t="s">
        <v>12343</v>
      </c>
      <c r="J18650" s="39"/>
    </row>
    <row r="18651" spans="1:10" ht="15" x14ac:dyDescent="0.2">
      <c r="A18651" s="733">
        <v>45343</v>
      </c>
      <c r="B18651" s="62" t="s">
        <v>8547</v>
      </c>
      <c r="C18651" s="62" t="s">
        <v>10972</v>
      </c>
      <c r="D18651" s="182" t="s">
        <v>12525</v>
      </c>
      <c r="E18651" s="125">
        <v>1100</v>
      </c>
      <c r="F18651" s="125"/>
      <c r="G18651" s="125">
        <f t="shared" si="297"/>
        <v>-1100</v>
      </c>
      <c r="H18651" s="704" t="s">
        <v>12343</v>
      </c>
      <c r="J18651" s="39"/>
    </row>
    <row r="18652" spans="1:10" ht="15" x14ac:dyDescent="0.2">
      <c r="A18652" s="733">
        <v>45343</v>
      </c>
      <c r="B18652" s="62" t="s">
        <v>10889</v>
      </c>
      <c r="C18652" s="62" t="s">
        <v>391</v>
      </c>
      <c r="D18652" s="182" t="s">
        <v>10294</v>
      </c>
      <c r="E18652" s="125">
        <v>1000</v>
      </c>
      <c r="F18652" s="125"/>
      <c r="G18652" s="125">
        <f t="shared" si="297"/>
        <v>-1000</v>
      </c>
      <c r="H18652" s="704" t="s">
        <v>12343</v>
      </c>
      <c r="J18652" s="39"/>
    </row>
    <row r="18653" spans="1:10" ht="15" x14ac:dyDescent="0.2">
      <c r="A18653" s="733">
        <v>45343</v>
      </c>
      <c r="B18653" s="62" t="s">
        <v>12329</v>
      </c>
      <c r="C18653" s="62" t="s">
        <v>5740</v>
      </c>
      <c r="D18653" s="182" t="s">
        <v>12526</v>
      </c>
      <c r="E18653" s="125">
        <v>500</v>
      </c>
      <c r="F18653" s="125"/>
      <c r="G18653" s="125">
        <f t="shared" si="297"/>
        <v>-500</v>
      </c>
      <c r="H18653" s="704" t="s">
        <v>12343</v>
      </c>
      <c r="J18653" s="39"/>
    </row>
    <row r="18654" spans="1:10" ht="15" x14ac:dyDescent="0.2">
      <c r="A18654" s="733">
        <v>45343</v>
      </c>
      <c r="B18654" s="62" t="s">
        <v>12329</v>
      </c>
      <c r="C18654" s="62" t="s">
        <v>5740</v>
      </c>
      <c r="D18654" s="182" t="s">
        <v>369</v>
      </c>
      <c r="E18654" s="125">
        <v>1800</v>
      </c>
      <c r="F18654" s="125"/>
      <c r="G18654" s="125">
        <f t="shared" si="297"/>
        <v>-1800</v>
      </c>
      <c r="H18654" s="704" t="s">
        <v>12343</v>
      </c>
      <c r="J18654" s="39"/>
    </row>
    <row r="18655" spans="1:10" ht="15" x14ac:dyDescent="0.2">
      <c r="A18655" s="733">
        <v>45343</v>
      </c>
      <c r="B18655" s="62" t="s">
        <v>103</v>
      </c>
      <c r="C18655" s="62" t="s">
        <v>103</v>
      </c>
      <c r="D18655" s="182" t="s">
        <v>12519</v>
      </c>
      <c r="E18655" s="125">
        <v>3000</v>
      </c>
      <c r="F18655" s="125"/>
      <c r="G18655" s="125">
        <f t="shared" si="297"/>
        <v>-3000</v>
      </c>
      <c r="H18655" s="704" t="s">
        <v>12343</v>
      </c>
      <c r="J18655" s="39"/>
    </row>
    <row r="18656" spans="1:10" ht="15" x14ac:dyDescent="0.2">
      <c r="A18656" s="733">
        <v>45343</v>
      </c>
      <c r="B18656" s="62" t="s">
        <v>10889</v>
      </c>
      <c r="C18656" s="62" t="s">
        <v>11089</v>
      </c>
      <c r="D18656" s="182" t="s">
        <v>12527</v>
      </c>
      <c r="E18656" s="125">
        <v>275000</v>
      </c>
      <c r="F18656" s="125"/>
      <c r="G18656" s="125">
        <f t="shared" si="297"/>
        <v>-275000</v>
      </c>
      <c r="H18656" s="704" t="s">
        <v>12343</v>
      </c>
      <c r="J18656" s="39"/>
    </row>
    <row r="18657" spans="1:10" ht="15" x14ac:dyDescent="0.2">
      <c r="A18657" s="733">
        <v>45343</v>
      </c>
      <c r="B18657" s="62" t="s">
        <v>11864</v>
      </c>
      <c r="C18657" s="62" t="s">
        <v>7465</v>
      </c>
      <c r="D18657" s="182" t="s">
        <v>12528</v>
      </c>
      <c r="E18657" s="125">
        <v>1000000</v>
      </c>
      <c r="F18657" s="125"/>
      <c r="G18657" s="125">
        <f t="shared" si="297"/>
        <v>-1000000</v>
      </c>
      <c r="H18657" s="704" t="s">
        <v>12343</v>
      </c>
      <c r="J18657" s="39"/>
    </row>
    <row r="18658" spans="1:10" ht="15" x14ac:dyDescent="0.2">
      <c r="A18658" s="733">
        <v>45344</v>
      </c>
      <c r="B18658" s="62" t="s">
        <v>103</v>
      </c>
      <c r="C18658" s="62" t="s">
        <v>2995</v>
      </c>
      <c r="D18658" s="182" t="s">
        <v>369</v>
      </c>
      <c r="E18658" s="125">
        <v>5330</v>
      </c>
      <c r="F18658" s="125"/>
      <c r="G18658" s="125">
        <f t="shared" si="297"/>
        <v>-5330</v>
      </c>
      <c r="H18658" s="704" t="s">
        <v>12343</v>
      </c>
      <c r="J18658" s="39"/>
    </row>
    <row r="18659" spans="1:10" ht="15" x14ac:dyDescent="0.2">
      <c r="A18659" s="733">
        <v>45344</v>
      </c>
      <c r="B18659" s="62" t="s">
        <v>8547</v>
      </c>
      <c r="C18659" s="62" t="s">
        <v>204</v>
      </c>
      <c r="D18659" s="182" t="s">
        <v>9907</v>
      </c>
      <c r="E18659" s="125">
        <v>1000</v>
      </c>
      <c r="F18659" s="125"/>
      <c r="G18659" s="125">
        <f t="shared" si="297"/>
        <v>-1000</v>
      </c>
      <c r="H18659" s="704" t="s">
        <v>12343</v>
      </c>
      <c r="J18659" s="39"/>
    </row>
    <row r="18660" spans="1:10" ht="15" x14ac:dyDescent="0.2">
      <c r="A18660" s="733">
        <v>45344</v>
      </c>
      <c r="B18660" s="62" t="s">
        <v>12494</v>
      </c>
      <c r="C18660" s="62" t="s">
        <v>12544</v>
      </c>
      <c r="D18660" s="182" t="s">
        <v>12545</v>
      </c>
      <c r="E18660" s="125">
        <v>2092916</v>
      </c>
      <c r="F18660" s="125"/>
      <c r="G18660" s="125">
        <f t="shared" si="297"/>
        <v>-2092916</v>
      </c>
      <c r="H18660" s="704" t="s">
        <v>12343</v>
      </c>
      <c r="J18660" s="39"/>
    </row>
    <row r="18661" spans="1:10" ht="15" x14ac:dyDescent="0.2">
      <c r="A18661" s="733">
        <v>45345</v>
      </c>
      <c r="B18661" s="62" t="s">
        <v>11068</v>
      </c>
      <c r="C18661" s="62" t="s">
        <v>12529</v>
      </c>
      <c r="D18661" s="182" t="s">
        <v>12530</v>
      </c>
      <c r="E18661" s="125">
        <v>195500</v>
      </c>
      <c r="F18661" s="125"/>
      <c r="G18661" s="125">
        <f t="shared" si="297"/>
        <v>-195500</v>
      </c>
      <c r="H18661" s="704" t="s">
        <v>12343</v>
      </c>
      <c r="J18661" s="39"/>
    </row>
    <row r="18662" spans="1:10" ht="24" customHeight="1" x14ac:dyDescent="0.2">
      <c r="A18662" s="733">
        <v>45345</v>
      </c>
      <c r="B18662" s="62" t="s">
        <v>11068</v>
      </c>
      <c r="C18662" s="62" t="s">
        <v>10972</v>
      </c>
      <c r="D18662" s="182" t="s">
        <v>12531</v>
      </c>
      <c r="E18662" s="125">
        <v>21600</v>
      </c>
      <c r="F18662" s="125"/>
      <c r="G18662" s="125">
        <f t="shared" si="297"/>
        <v>-21600</v>
      </c>
      <c r="H18662" s="704" t="s">
        <v>12343</v>
      </c>
      <c r="J18662" s="39"/>
    </row>
    <row r="18663" spans="1:10" ht="15" customHeight="1" x14ac:dyDescent="0.2">
      <c r="A18663" s="733">
        <v>45345</v>
      </c>
      <c r="B18663" s="62" t="s">
        <v>11068</v>
      </c>
      <c r="C18663" s="62" t="s">
        <v>10972</v>
      </c>
      <c r="D18663" s="182" t="s">
        <v>12532</v>
      </c>
      <c r="E18663" s="125">
        <v>78500</v>
      </c>
      <c r="F18663" s="125"/>
      <c r="G18663" s="125">
        <f t="shared" si="297"/>
        <v>-78500</v>
      </c>
      <c r="H18663" s="704" t="s">
        <v>12343</v>
      </c>
      <c r="J18663" s="39"/>
    </row>
    <row r="18664" spans="1:10" ht="15" x14ac:dyDescent="0.2">
      <c r="A18664" s="733">
        <v>45345</v>
      </c>
      <c r="B18664" s="62" t="s">
        <v>11707</v>
      </c>
      <c r="C18664" s="62" t="s">
        <v>10100</v>
      </c>
      <c r="D18664" s="182" t="s">
        <v>12533</v>
      </c>
      <c r="E18664" s="125">
        <v>200000</v>
      </c>
      <c r="F18664" s="125"/>
      <c r="G18664" s="125">
        <f t="shared" si="297"/>
        <v>-200000</v>
      </c>
      <c r="H18664" s="704" t="s">
        <v>12343</v>
      </c>
      <c r="J18664" s="39"/>
    </row>
    <row r="18665" spans="1:10" ht="15" x14ac:dyDescent="0.2">
      <c r="A18665" s="733">
        <v>45345</v>
      </c>
      <c r="B18665" s="62" t="s">
        <v>12494</v>
      </c>
      <c r="C18665" s="62" t="s">
        <v>12521</v>
      </c>
      <c r="D18665" s="182" t="s">
        <v>12534</v>
      </c>
      <c r="E18665" s="125">
        <v>200000</v>
      </c>
      <c r="F18665" s="125"/>
      <c r="G18665" s="125">
        <f t="shared" si="297"/>
        <v>-200000</v>
      </c>
      <c r="H18665" s="704" t="s">
        <v>12343</v>
      </c>
      <c r="J18665" s="39"/>
    </row>
    <row r="18666" spans="1:10" ht="15" x14ac:dyDescent="0.2">
      <c r="A18666" s="733">
        <v>45345</v>
      </c>
      <c r="B18666" s="62" t="s">
        <v>25</v>
      </c>
      <c r="C18666" s="62" t="s">
        <v>8141</v>
      </c>
      <c r="D18666" s="182" t="s">
        <v>6336</v>
      </c>
      <c r="E18666" s="125">
        <v>45290</v>
      </c>
      <c r="F18666" s="125"/>
      <c r="G18666" s="125">
        <f t="shared" si="297"/>
        <v>-45290</v>
      </c>
      <c r="H18666" s="704" t="s">
        <v>12343</v>
      </c>
      <c r="J18666" s="39"/>
    </row>
    <row r="18667" spans="1:10" ht="15" x14ac:dyDescent="0.2">
      <c r="A18667" s="733">
        <v>45345</v>
      </c>
      <c r="B18667" s="62" t="s">
        <v>103</v>
      </c>
      <c r="C18667" s="62" t="s">
        <v>8141</v>
      </c>
      <c r="D18667" s="182" t="s">
        <v>6336</v>
      </c>
      <c r="E18667" s="125">
        <v>17872</v>
      </c>
      <c r="F18667" s="125"/>
      <c r="G18667" s="125">
        <f t="shared" si="297"/>
        <v>-17872</v>
      </c>
      <c r="H18667" s="704" t="s">
        <v>12343</v>
      </c>
      <c r="J18667" s="39"/>
    </row>
    <row r="18668" spans="1:10" ht="15" x14ac:dyDescent="0.2">
      <c r="A18668" s="733">
        <v>45345</v>
      </c>
      <c r="B18668" s="62" t="s">
        <v>103</v>
      </c>
      <c r="C18668" s="62" t="s">
        <v>103</v>
      </c>
      <c r="D18668" s="182" t="s">
        <v>12519</v>
      </c>
      <c r="E18668" s="125">
        <v>3000</v>
      </c>
      <c r="F18668" s="125"/>
      <c r="G18668" s="125">
        <f t="shared" si="297"/>
        <v>-3000</v>
      </c>
      <c r="H18668" s="704" t="s">
        <v>12343</v>
      </c>
      <c r="J18668" s="39"/>
    </row>
    <row r="18669" spans="1:10" ht="15" x14ac:dyDescent="0.2">
      <c r="A18669" s="733">
        <v>45345</v>
      </c>
      <c r="B18669" s="62" t="s">
        <v>12389</v>
      </c>
      <c r="C18669" s="62" t="s">
        <v>285</v>
      </c>
      <c r="D18669" s="182" t="s">
        <v>9883</v>
      </c>
      <c r="E18669" s="125">
        <v>400</v>
      </c>
      <c r="F18669" s="125"/>
      <c r="G18669" s="125">
        <f t="shared" si="297"/>
        <v>-400</v>
      </c>
      <c r="H18669" s="704" t="s">
        <v>12343</v>
      </c>
      <c r="J18669" s="39"/>
    </row>
    <row r="18670" spans="1:10" ht="15" x14ac:dyDescent="0.2">
      <c r="A18670" s="733">
        <v>45345</v>
      </c>
      <c r="B18670" s="62" t="s">
        <v>10889</v>
      </c>
      <c r="C18670" s="62" t="s">
        <v>285</v>
      </c>
      <c r="D18670" s="182" t="s">
        <v>12561</v>
      </c>
      <c r="E18670" s="125">
        <v>20000</v>
      </c>
      <c r="F18670" s="125"/>
      <c r="G18670" s="125">
        <f t="shared" si="297"/>
        <v>-20000</v>
      </c>
      <c r="H18670" s="704" t="s">
        <v>12343</v>
      </c>
      <c r="J18670" s="39"/>
    </row>
    <row r="18671" spans="1:10" ht="15" x14ac:dyDescent="0.2">
      <c r="A18671" s="733">
        <v>45346</v>
      </c>
      <c r="B18671" s="62" t="s">
        <v>11864</v>
      </c>
      <c r="C18671" s="62" t="s">
        <v>8384</v>
      </c>
      <c r="D18671" s="182" t="s">
        <v>12283</v>
      </c>
      <c r="E18671" s="125">
        <v>500000</v>
      </c>
      <c r="F18671" s="125"/>
      <c r="G18671" s="125">
        <f t="shared" si="297"/>
        <v>-500000</v>
      </c>
      <c r="H18671" s="704" t="s">
        <v>12343</v>
      </c>
      <c r="J18671" s="39"/>
    </row>
    <row r="18672" spans="1:10" ht="15" x14ac:dyDescent="0.2">
      <c r="A18672" s="733">
        <v>45346</v>
      </c>
      <c r="B18672" s="62" t="s">
        <v>10367</v>
      </c>
      <c r="C18672" s="669" t="s">
        <v>255</v>
      </c>
      <c r="D18672" s="905" t="s">
        <v>12546</v>
      </c>
      <c r="E18672" s="671">
        <v>13760</v>
      </c>
      <c r="F18672" s="125"/>
      <c r="G18672" s="125">
        <f t="shared" si="297"/>
        <v>-13760</v>
      </c>
      <c r="H18672" s="704" t="s">
        <v>12343</v>
      </c>
      <c r="J18672" s="39"/>
    </row>
    <row r="18673" spans="1:10" ht="15" x14ac:dyDescent="0.2">
      <c r="A18673" s="733">
        <v>45346</v>
      </c>
      <c r="B18673" s="62" t="s">
        <v>10890</v>
      </c>
      <c r="C18673" s="669" t="s">
        <v>255</v>
      </c>
      <c r="D18673" s="905" t="s">
        <v>12546</v>
      </c>
      <c r="E18673" s="671">
        <v>164280</v>
      </c>
      <c r="F18673" s="125"/>
      <c r="G18673" s="125">
        <f t="shared" si="297"/>
        <v>-164280</v>
      </c>
      <c r="H18673" s="704" t="s">
        <v>12343</v>
      </c>
      <c r="J18673" s="39"/>
    </row>
    <row r="18674" spans="1:10" ht="15" x14ac:dyDescent="0.2">
      <c r="A18674" s="733">
        <v>45346</v>
      </c>
      <c r="B18674" s="62" t="s">
        <v>11586</v>
      </c>
      <c r="C18674" s="669" t="s">
        <v>255</v>
      </c>
      <c r="D18674" s="905" t="s">
        <v>12546</v>
      </c>
      <c r="E18674" s="671">
        <v>145230</v>
      </c>
      <c r="F18674" s="125"/>
      <c r="G18674" s="125">
        <f t="shared" si="297"/>
        <v>-145230</v>
      </c>
      <c r="H18674" s="704" t="s">
        <v>12343</v>
      </c>
      <c r="J18674" s="39"/>
    </row>
    <row r="18675" spans="1:10" ht="15" x14ac:dyDescent="0.2">
      <c r="A18675" s="733">
        <v>45346</v>
      </c>
      <c r="B18675" s="62" t="s">
        <v>11864</v>
      </c>
      <c r="C18675" s="669" t="s">
        <v>255</v>
      </c>
      <c r="D18675" s="905" t="s">
        <v>12546</v>
      </c>
      <c r="E18675" s="671">
        <v>176730</v>
      </c>
      <c r="F18675" s="125"/>
      <c r="G18675" s="125">
        <f t="shared" si="297"/>
        <v>-176730</v>
      </c>
      <c r="H18675" s="704" t="s">
        <v>12343</v>
      </c>
      <c r="J18675" s="39"/>
    </row>
    <row r="18676" spans="1:10" ht="15" x14ac:dyDescent="0.2">
      <c r="A18676" s="733">
        <v>45347</v>
      </c>
      <c r="B18676" s="62" t="s">
        <v>10889</v>
      </c>
      <c r="C18676" s="62" t="s">
        <v>391</v>
      </c>
      <c r="D18676" s="182" t="s">
        <v>3990</v>
      </c>
      <c r="E18676" s="125">
        <v>5670</v>
      </c>
      <c r="F18676" s="125"/>
      <c r="G18676" s="125">
        <f t="shared" si="297"/>
        <v>-5670</v>
      </c>
      <c r="H18676" s="704" t="s">
        <v>12343</v>
      </c>
      <c r="J18676" s="39"/>
    </row>
    <row r="18677" spans="1:10" ht="15" x14ac:dyDescent="0.2">
      <c r="A18677" s="733">
        <v>45347</v>
      </c>
      <c r="B18677" s="62" t="s">
        <v>8547</v>
      </c>
      <c r="C18677" s="62" t="s">
        <v>10972</v>
      </c>
      <c r="D18677" s="182" t="s">
        <v>5135</v>
      </c>
      <c r="E18677" s="125">
        <v>114974</v>
      </c>
      <c r="F18677" s="125"/>
      <c r="G18677" s="125">
        <f t="shared" si="297"/>
        <v>-114974</v>
      </c>
      <c r="H18677" s="704" t="s">
        <v>12343</v>
      </c>
      <c r="J18677" s="39"/>
    </row>
    <row r="18678" spans="1:10" ht="15" x14ac:dyDescent="0.2">
      <c r="A18678" s="733">
        <v>45347</v>
      </c>
      <c r="B18678" s="62" t="s">
        <v>11068</v>
      </c>
      <c r="C18678" s="62" t="s">
        <v>10972</v>
      </c>
      <c r="D18678" s="182" t="s">
        <v>5135</v>
      </c>
      <c r="E18678" s="125">
        <v>128521</v>
      </c>
      <c r="F18678" s="125"/>
      <c r="G18678" s="125">
        <f t="shared" si="297"/>
        <v>-128521</v>
      </c>
      <c r="H18678" s="704" t="s">
        <v>12343</v>
      </c>
      <c r="J18678" s="39"/>
    </row>
    <row r="18679" spans="1:10" ht="15" x14ac:dyDescent="0.2">
      <c r="A18679" s="733">
        <v>45347</v>
      </c>
      <c r="B18679" s="62" t="s">
        <v>11068</v>
      </c>
      <c r="C18679" s="62" t="s">
        <v>10972</v>
      </c>
      <c r="D18679" s="182" t="s">
        <v>12547</v>
      </c>
      <c r="E18679" s="125">
        <v>16000</v>
      </c>
      <c r="F18679" s="125"/>
      <c r="G18679" s="125">
        <f t="shared" si="297"/>
        <v>-16000</v>
      </c>
      <c r="H18679" s="704" t="s">
        <v>12343</v>
      </c>
      <c r="J18679" s="39"/>
    </row>
    <row r="18680" spans="1:10" ht="15" x14ac:dyDescent="0.2">
      <c r="A18680" s="733">
        <v>45347</v>
      </c>
      <c r="B18680" s="62" t="s">
        <v>103</v>
      </c>
      <c r="C18680" s="62" t="s">
        <v>12548</v>
      </c>
      <c r="D18680" s="182" t="s">
        <v>12549</v>
      </c>
      <c r="E18680" s="125">
        <v>100000</v>
      </c>
      <c r="F18680" s="125"/>
      <c r="G18680" s="125">
        <f t="shared" si="297"/>
        <v>-100000</v>
      </c>
      <c r="H18680" s="704" t="s">
        <v>12343</v>
      </c>
      <c r="J18680" s="39"/>
    </row>
    <row r="18681" spans="1:10" ht="15" x14ac:dyDescent="0.2">
      <c r="A18681" s="733">
        <v>45347</v>
      </c>
      <c r="B18681" s="62" t="s">
        <v>11864</v>
      </c>
      <c r="C18681" s="62" t="s">
        <v>8380</v>
      </c>
      <c r="D18681" s="182" t="s">
        <v>12551</v>
      </c>
      <c r="E18681" s="125">
        <v>33000</v>
      </c>
      <c r="F18681" s="125"/>
      <c r="G18681" s="125">
        <f t="shared" si="297"/>
        <v>-33000</v>
      </c>
      <c r="H18681" s="704" t="s">
        <v>12343</v>
      </c>
      <c r="J18681" s="39"/>
    </row>
    <row r="18682" spans="1:10" ht="15" x14ac:dyDescent="0.2">
      <c r="A18682" s="733">
        <v>45347</v>
      </c>
      <c r="B18682" s="62" t="s">
        <v>9974</v>
      </c>
      <c r="C18682" s="62" t="s">
        <v>6422</v>
      </c>
      <c r="D18682" s="182" t="s">
        <v>12550</v>
      </c>
      <c r="E18682" s="125">
        <v>50000</v>
      </c>
      <c r="F18682" s="125"/>
      <c r="G18682" s="125">
        <f t="shared" si="297"/>
        <v>-50000</v>
      </c>
      <c r="H18682" s="704" t="s">
        <v>12343</v>
      </c>
      <c r="J18682" s="39"/>
    </row>
    <row r="18683" spans="1:10" ht="15" x14ac:dyDescent="0.2">
      <c r="A18683" s="733">
        <v>45348</v>
      </c>
      <c r="B18683" s="62" t="s">
        <v>10220</v>
      </c>
      <c r="C18683" s="62" t="s">
        <v>11717</v>
      </c>
      <c r="D18683" s="182" t="s">
        <v>12552</v>
      </c>
      <c r="E18683" s="125">
        <v>146000</v>
      </c>
      <c r="F18683" s="125"/>
      <c r="G18683" s="125">
        <f t="shared" si="297"/>
        <v>-146000</v>
      </c>
      <c r="H18683" s="704" t="s">
        <v>12343</v>
      </c>
      <c r="J18683" s="39"/>
    </row>
    <row r="18684" spans="1:10" ht="15" x14ac:dyDescent="0.2">
      <c r="A18684" s="733">
        <v>45348</v>
      </c>
      <c r="B18684" s="62" t="s">
        <v>12494</v>
      </c>
      <c r="C18684" s="62" t="s">
        <v>10958</v>
      </c>
      <c r="D18684" s="182" t="s">
        <v>12553</v>
      </c>
      <c r="E18684" s="125">
        <v>135936</v>
      </c>
      <c r="F18684" s="125"/>
      <c r="G18684" s="125">
        <f t="shared" si="297"/>
        <v>-135936</v>
      </c>
      <c r="H18684" s="704" t="s">
        <v>12343</v>
      </c>
      <c r="J18684" s="39"/>
    </row>
    <row r="18685" spans="1:10" ht="15" x14ac:dyDescent="0.2">
      <c r="A18685" s="733">
        <v>45348</v>
      </c>
      <c r="B18685" s="62" t="s">
        <v>3945</v>
      </c>
      <c r="C18685" s="62" t="s">
        <v>391</v>
      </c>
      <c r="D18685" s="182" t="s">
        <v>12554</v>
      </c>
      <c r="E18685" s="125">
        <v>11000</v>
      </c>
      <c r="F18685" s="125"/>
      <c r="G18685" s="125">
        <f t="shared" si="297"/>
        <v>-11000</v>
      </c>
      <c r="H18685" s="704" t="s">
        <v>12343</v>
      </c>
      <c r="J18685" s="39"/>
    </row>
    <row r="18686" spans="1:10" ht="15" x14ac:dyDescent="0.2">
      <c r="A18686" s="733">
        <v>45348</v>
      </c>
      <c r="B18686" s="62" t="s">
        <v>9397</v>
      </c>
      <c r="C18686" s="62" t="s">
        <v>5740</v>
      </c>
      <c r="D18686" s="182" t="s">
        <v>369</v>
      </c>
      <c r="E18686" s="125">
        <v>5000</v>
      </c>
      <c r="F18686" s="125"/>
      <c r="G18686" s="125">
        <f t="shared" si="297"/>
        <v>-5000</v>
      </c>
      <c r="H18686" s="704" t="s">
        <v>12343</v>
      </c>
      <c r="J18686" s="39"/>
    </row>
    <row r="18687" spans="1:10" ht="15" x14ac:dyDescent="0.2">
      <c r="A18687" s="733">
        <v>45348</v>
      </c>
      <c r="B18687" s="62" t="s">
        <v>11864</v>
      </c>
      <c r="C18687" s="1048" t="s">
        <v>793</v>
      </c>
      <c r="D18687" s="1051" t="s">
        <v>12183</v>
      </c>
      <c r="E18687" s="1050">
        <v>25000</v>
      </c>
      <c r="F18687" s="125"/>
      <c r="G18687" s="125">
        <f t="shared" ref="G18687:G18750" si="298">F18687-E18687</f>
        <v>-25000</v>
      </c>
      <c r="H18687" s="704" t="s">
        <v>12343</v>
      </c>
      <c r="J18687" s="39"/>
    </row>
    <row r="18688" spans="1:10" ht="15" x14ac:dyDescent="0.2">
      <c r="A18688" s="733">
        <v>45348</v>
      </c>
      <c r="B18688" s="62" t="s">
        <v>11068</v>
      </c>
      <c r="C18688" s="1048" t="s">
        <v>793</v>
      </c>
      <c r="D18688" s="1051" t="s">
        <v>12183</v>
      </c>
      <c r="E18688" s="1050">
        <v>25000</v>
      </c>
      <c r="F18688" s="125"/>
      <c r="G18688" s="125">
        <f t="shared" si="298"/>
        <v>-25000</v>
      </c>
      <c r="H18688" s="704" t="s">
        <v>12343</v>
      </c>
      <c r="J18688" s="39"/>
    </row>
    <row r="18689" spans="1:10" ht="15" x14ac:dyDescent="0.2">
      <c r="A18689" s="733">
        <v>45348</v>
      </c>
      <c r="B18689" s="62" t="s">
        <v>10889</v>
      </c>
      <c r="C18689" s="1048" t="s">
        <v>793</v>
      </c>
      <c r="D18689" s="1051" t="s">
        <v>12184</v>
      </c>
      <c r="E18689" s="1050">
        <v>25000</v>
      </c>
      <c r="F18689" s="125"/>
      <c r="G18689" s="125">
        <f t="shared" si="298"/>
        <v>-25000</v>
      </c>
      <c r="H18689" s="704" t="s">
        <v>12343</v>
      </c>
      <c r="J18689" s="39"/>
    </row>
    <row r="18690" spans="1:10" ht="15" x14ac:dyDescent="0.2">
      <c r="A18690" s="733">
        <v>45348</v>
      </c>
      <c r="B18690" s="62" t="s">
        <v>10220</v>
      </c>
      <c r="C18690" s="1048" t="s">
        <v>793</v>
      </c>
      <c r="D18690" s="1051" t="s">
        <v>12184</v>
      </c>
      <c r="E18690" s="1050">
        <v>25000</v>
      </c>
      <c r="F18690" s="125"/>
      <c r="G18690" s="125">
        <f t="shared" si="298"/>
        <v>-25000</v>
      </c>
      <c r="H18690" s="704" t="s">
        <v>12343</v>
      </c>
      <c r="J18690" s="39"/>
    </row>
    <row r="18691" spans="1:10" ht="15" x14ac:dyDescent="0.2">
      <c r="A18691" s="733">
        <v>45348</v>
      </c>
      <c r="B18691" s="62" t="s">
        <v>25</v>
      </c>
      <c r="C18691" s="1048" t="s">
        <v>793</v>
      </c>
      <c r="D18691" s="1051" t="s">
        <v>12185</v>
      </c>
      <c r="E18691" s="1050">
        <v>105000</v>
      </c>
      <c r="F18691" s="125"/>
      <c r="G18691" s="125">
        <f t="shared" si="298"/>
        <v>-105000</v>
      </c>
      <c r="H18691" s="704" t="s">
        <v>12343</v>
      </c>
      <c r="J18691" s="39"/>
    </row>
    <row r="18692" spans="1:10" ht="15" x14ac:dyDescent="0.2">
      <c r="A18692" s="733">
        <v>45348</v>
      </c>
      <c r="B18692" s="1048" t="s">
        <v>11068</v>
      </c>
      <c r="C18692" s="1048" t="s">
        <v>793</v>
      </c>
      <c r="D18692" s="1051" t="s">
        <v>11815</v>
      </c>
      <c r="E18692" s="1050">
        <v>46250</v>
      </c>
      <c r="F18692" s="125"/>
      <c r="G18692" s="125">
        <f t="shared" si="298"/>
        <v>-46250</v>
      </c>
      <c r="H18692" s="704" t="s">
        <v>12343</v>
      </c>
      <c r="J18692" s="39"/>
    </row>
    <row r="18693" spans="1:10" ht="15" x14ac:dyDescent="0.2">
      <c r="A18693" s="733">
        <v>45348</v>
      </c>
      <c r="B18693" s="1048" t="s">
        <v>11114</v>
      </c>
      <c r="C18693" s="1048" t="s">
        <v>793</v>
      </c>
      <c r="D18693" s="1051" t="s">
        <v>10106</v>
      </c>
      <c r="E18693" s="1050">
        <v>36050</v>
      </c>
      <c r="F18693" s="125"/>
      <c r="G18693" s="125">
        <f t="shared" si="298"/>
        <v>-36050</v>
      </c>
      <c r="H18693" s="704" t="s">
        <v>12343</v>
      </c>
      <c r="J18693" s="39"/>
    </row>
    <row r="18694" spans="1:10" ht="15" x14ac:dyDescent="0.2">
      <c r="A18694" s="733">
        <v>45348</v>
      </c>
      <c r="B18694" s="1048" t="s">
        <v>103</v>
      </c>
      <c r="C18694" s="1048" t="s">
        <v>793</v>
      </c>
      <c r="D18694" s="1051" t="s">
        <v>10125</v>
      </c>
      <c r="E18694" s="1050">
        <v>267000</v>
      </c>
      <c r="F18694" s="125"/>
      <c r="G18694" s="125">
        <f t="shared" si="298"/>
        <v>-267000</v>
      </c>
      <c r="H18694" s="704" t="s">
        <v>12343</v>
      </c>
      <c r="J18694" s="39"/>
    </row>
    <row r="18695" spans="1:10" ht="15" x14ac:dyDescent="0.2">
      <c r="A18695" s="733">
        <v>45348</v>
      </c>
      <c r="B18695" s="1048" t="s">
        <v>8547</v>
      </c>
      <c r="C18695" s="1048" t="s">
        <v>793</v>
      </c>
      <c r="D18695" s="1051" t="s">
        <v>11818</v>
      </c>
      <c r="E18695" s="1050">
        <v>50430</v>
      </c>
      <c r="F18695" s="125"/>
      <c r="G18695" s="125">
        <f t="shared" si="298"/>
        <v>-50430</v>
      </c>
      <c r="H18695" s="704" t="s">
        <v>12343</v>
      </c>
      <c r="J18695" s="39"/>
    </row>
    <row r="18696" spans="1:10" ht="15" x14ac:dyDescent="0.2">
      <c r="A18696" s="733">
        <v>45348</v>
      </c>
      <c r="B18696" s="1048" t="s">
        <v>3945</v>
      </c>
      <c r="C18696" s="1048" t="s">
        <v>793</v>
      </c>
      <c r="D18696" s="1051" t="s">
        <v>12072</v>
      </c>
      <c r="E18696" s="1050">
        <v>131915.94827586209</v>
      </c>
      <c r="F18696" s="125"/>
      <c r="G18696" s="125">
        <f t="shared" si="298"/>
        <v>-131915.94827586209</v>
      </c>
      <c r="H18696" s="704" t="s">
        <v>12343</v>
      </c>
      <c r="J18696" s="39"/>
    </row>
    <row r="18697" spans="1:10" ht="15" x14ac:dyDescent="0.2">
      <c r="A18697" s="733">
        <v>45348</v>
      </c>
      <c r="B18697" s="1048" t="s">
        <v>11114</v>
      </c>
      <c r="C18697" s="1048" t="s">
        <v>793</v>
      </c>
      <c r="D18697" s="1051" t="s">
        <v>12613</v>
      </c>
      <c r="E18697" s="1050">
        <v>88680</v>
      </c>
      <c r="F18697" s="125"/>
      <c r="G18697" s="125">
        <f t="shared" si="298"/>
        <v>-88680</v>
      </c>
      <c r="H18697" s="704" t="s">
        <v>12343</v>
      </c>
      <c r="J18697" s="39"/>
    </row>
    <row r="18698" spans="1:10" ht="15" x14ac:dyDescent="0.2">
      <c r="A18698" s="733">
        <v>45348</v>
      </c>
      <c r="B18698" s="1048" t="s">
        <v>12596</v>
      </c>
      <c r="C18698" s="1048" t="s">
        <v>793</v>
      </c>
      <c r="D18698" s="1051" t="s">
        <v>12614</v>
      </c>
      <c r="E18698" s="1050">
        <v>71890</v>
      </c>
      <c r="F18698" s="125"/>
      <c r="G18698" s="125">
        <f t="shared" si="298"/>
        <v>-71890</v>
      </c>
      <c r="H18698" s="704" t="s">
        <v>12343</v>
      </c>
      <c r="J18698" s="39"/>
    </row>
    <row r="18699" spans="1:10" ht="15" x14ac:dyDescent="0.2">
      <c r="A18699" s="733">
        <v>45348</v>
      </c>
      <c r="B18699" s="1048" t="s">
        <v>10889</v>
      </c>
      <c r="C18699" s="1048" t="s">
        <v>793</v>
      </c>
      <c r="D18699" s="1051" t="s">
        <v>11814</v>
      </c>
      <c r="E18699" s="1050">
        <v>13800</v>
      </c>
      <c r="F18699" s="125"/>
      <c r="G18699" s="125">
        <f t="shared" si="298"/>
        <v>-13800</v>
      </c>
      <c r="H18699" s="704" t="s">
        <v>12343</v>
      </c>
      <c r="J18699" s="39"/>
    </row>
    <row r="18700" spans="1:10" ht="15" x14ac:dyDescent="0.2">
      <c r="A18700" s="733">
        <v>45348</v>
      </c>
      <c r="B18700" s="1048" t="s">
        <v>37</v>
      </c>
      <c r="C18700" s="1048" t="s">
        <v>793</v>
      </c>
      <c r="D18700" s="1051" t="s">
        <v>11813</v>
      </c>
      <c r="E18700" s="1050">
        <v>164698.27586206899</v>
      </c>
      <c r="F18700" s="125"/>
      <c r="G18700" s="125">
        <f t="shared" si="298"/>
        <v>-164698.27586206899</v>
      </c>
      <c r="H18700" s="704" t="s">
        <v>12343</v>
      </c>
      <c r="J18700" s="39"/>
    </row>
    <row r="18701" spans="1:10" ht="15" x14ac:dyDescent="0.2">
      <c r="A18701" s="733">
        <v>45348</v>
      </c>
      <c r="B18701" s="1048" t="s">
        <v>11864</v>
      </c>
      <c r="C18701" s="1048" t="s">
        <v>793</v>
      </c>
      <c r="D18701" s="1051" t="s">
        <v>12381</v>
      </c>
      <c r="E18701" s="1050">
        <v>70000</v>
      </c>
      <c r="F18701" s="125"/>
      <c r="G18701" s="125">
        <f t="shared" si="298"/>
        <v>-70000</v>
      </c>
      <c r="H18701" s="704" t="s">
        <v>12343</v>
      </c>
      <c r="J18701" s="39"/>
    </row>
    <row r="18702" spans="1:10" ht="15" x14ac:dyDescent="0.2">
      <c r="A18702" s="733">
        <v>45348</v>
      </c>
      <c r="B18702" s="1048" t="s">
        <v>10889</v>
      </c>
      <c r="C18702" s="1048" t="s">
        <v>793</v>
      </c>
      <c r="D18702" s="1051" t="s">
        <v>10737</v>
      </c>
      <c r="E18702" s="1050">
        <v>83000</v>
      </c>
      <c r="F18702" s="125"/>
      <c r="G18702" s="125">
        <f t="shared" si="298"/>
        <v>-83000</v>
      </c>
      <c r="H18702" s="704" t="s">
        <v>12343</v>
      </c>
      <c r="J18702" s="39"/>
    </row>
    <row r="18703" spans="1:10" ht="15" x14ac:dyDescent="0.2">
      <c r="A18703" s="733">
        <v>45348</v>
      </c>
      <c r="B18703" s="1048" t="s">
        <v>11068</v>
      </c>
      <c r="C18703" s="1048" t="s">
        <v>793</v>
      </c>
      <c r="D18703" s="1051" t="s">
        <v>10726</v>
      </c>
      <c r="E18703" s="1050">
        <v>20700</v>
      </c>
      <c r="F18703" s="125"/>
      <c r="G18703" s="125">
        <f t="shared" si="298"/>
        <v>-20700</v>
      </c>
      <c r="H18703" s="704" t="s">
        <v>12343</v>
      </c>
      <c r="J18703" s="39"/>
    </row>
    <row r="18704" spans="1:10" ht="15" x14ac:dyDescent="0.2">
      <c r="A18704" s="733">
        <v>45348</v>
      </c>
      <c r="B18704" s="1048" t="s">
        <v>11068</v>
      </c>
      <c r="C18704" s="1048" t="s">
        <v>793</v>
      </c>
      <c r="D18704" s="1051" t="s">
        <v>12616</v>
      </c>
      <c r="E18704" s="1050">
        <v>39100</v>
      </c>
      <c r="F18704" s="125"/>
      <c r="G18704" s="125">
        <f t="shared" si="298"/>
        <v>-39100</v>
      </c>
      <c r="H18704" s="704" t="s">
        <v>12343</v>
      </c>
      <c r="J18704" s="39"/>
    </row>
    <row r="18705" spans="1:10" ht="15" x14ac:dyDescent="0.2">
      <c r="A18705" s="733">
        <v>45348</v>
      </c>
      <c r="B18705" s="1048" t="s">
        <v>11068</v>
      </c>
      <c r="C18705" s="1048" t="s">
        <v>793</v>
      </c>
      <c r="D18705" s="1051" t="s">
        <v>12617</v>
      </c>
      <c r="E18705" s="1050">
        <v>34300</v>
      </c>
      <c r="F18705" s="125"/>
      <c r="G18705" s="125">
        <f t="shared" si="298"/>
        <v>-34300</v>
      </c>
      <c r="H18705" s="704" t="s">
        <v>12343</v>
      </c>
      <c r="J18705" s="39"/>
    </row>
    <row r="18706" spans="1:10" ht="15" x14ac:dyDescent="0.2">
      <c r="A18706" s="733">
        <v>45348</v>
      </c>
      <c r="B18706" s="1048" t="s">
        <v>3944</v>
      </c>
      <c r="C18706" s="1048" t="s">
        <v>793</v>
      </c>
      <c r="D18706" s="1051" t="s">
        <v>12379</v>
      </c>
      <c r="E18706" s="1050">
        <v>140338.36206896551</v>
      </c>
      <c r="F18706" s="125"/>
      <c r="G18706" s="125">
        <f t="shared" si="298"/>
        <v>-140338.36206896551</v>
      </c>
      <c r="H18706" s="704" t="s">
        <v>12343</v>
      </c>
      <c r="J18706" s="39"/>
    </row>
    <row r="18707" spans="1:10" ht="15" x14ac:dyDescent="0.2">
      <c r="A18707" s="733">
        <v>45348</v>
      </c>
      <c r="B18707" s="1048" t="s">
        <v>10889</v>
      </c>
      <c r="C18707" s="1048" t="s">
        <v>793</v>
      </c>
      <c r="D18707" s="1051" t="s">
        <v>12142</v>
      </c>
      <c r="E18707" s="1050">
        <v>57930</v>
      </c>
      <c r="F18707" s="125"/>
      <c r="G18707" s="125">
        <f t="shared" si="298"/>
        <v>-57930</v>
      </c>
      <c r="H18707" s="704" t="s">
        <v>12343</v>
      </c>
      <c r="J18707" s="39"/>
    </row>
    <row r="18708" spans="1:10" ht="15" x14ac:dyDescent="0.2">
      <c r="A18708" s="733">
        <v>45348</v>
      </c>
      <c r="B18708" s="1048" t="s">
        <v>10889</v>
      </c>
      <c r="C18708" s="1048" t="s">
        <v>793</v>
      </c>
      <c r="D18708" s="1051" t="s">
        <v>11849</v>
      </c>
      <c r="E18708" s="1050">
        <v>28500</v>
      </c>
      <c r="F18708" s="125"/>
      <c r="G18708" s="125">
        <f t="shared" si="298"/>
        <v>-28500</v>
      </c>
      <c r="H18708" s="704" t="s">
        <v>12343</v>
      </c>
      <c r="J18708" s="39"/>
    </row>
    <row r="18709" spans="1:10" ht="15" x14ac:dyDescent="0.2">
      <c r="A18709" s="733">
        <v>45348</v>
      </c>
      <c r="B18709" s="1048" t="s">
        <v>11864</v>
      </c>
      <c r="C18709" s="1048" t="s">
        <v>793</v>
      </c>
      <c r="D18709" s="1051" t="s">
        <v>12382</v>
      </c>
      <c r="E18709" s="1050">
        <v>60000</v>
      </c>
      <c r="F18709" s="125"/>
      <c r="G18709" s="125">
        <f t="shared" si="298"/>
        <v>-60000</v>
      </c>
      <c r="H18709" s="704" t="s">
        <v>12343</v>
      </c>
      <c r="J18709" s="39"/>
    </row>
    <row r="18710" spans="1:10" ht="15" x14ac:dyDescent="0.2">
      <c r="A18710" s="733">
        <v>45348</v>
      </c>
      <c r="B18710" s="1048" t="s">
        <v>10889</v>
      </c>
      <c r="C18710" s="1048" t="s">
        <v>793</v>
      </c>
      <c r="D18710" s="1051" t="s">
        <v>11566</v>
      </c>
      <c r="E18710" s="1050">
        <v>40650</v>
      </c>
      <c r="F18710" s="125"/>
      <c r="G18710" s="125">
        <f t="shared" si="298"/>
        <v>-40650</v>
      </c>
      <c r="H18710" s="704" t="s">
        <v>12343</v>
      </c>
      <c r="J18710" s="39"/>
    </row>
    <row r="18711" spans="1:10" ht="15" x14ac:dyDescent="0.2">
      <c r="A18711" s="733">
        <v>45348</v>
      </c>
      <c r="B18711" s="1048" t="s">
        <v>3945</v>
      </c>
      <c r="C18711" s="1048" t="s">
        <v>793</v>
      </c>
      <c r="D18711" s="1051" t="s">
        <v>12651</v>
      </c>
      <c r="E18711" s="1050">
        <v>28000</v>
      </c>
      <c r="F18711" s="125"/>
      <c r="G18711" s="125">
        <f t="shared" si="298"/>
        <v>-28000</v>
      </c>
      <c r="H18711" s="704" t="s">
        <v>12343</v>
      </c>
      <c r="J18711" s="39"/>
    </row>
    <row r="18712" spans="1:10" ht="15" x14ac:dyDescent="0.2">
      <c r="A18712" s="733">
        <v>45348</v>
      </c>
      <c r="B18712" s="1048" t="s">
        <v>8547</v>
      </c>
      <c r="C18712" s="1048" t="s">
        <v>793</v>
      </c>
      <c r="D18712" s="1051" t="s">
        <v>10735</v>
      </c>
      <c r="E18712" s="1050">
        <v>51750</v>
      </c>
      <c r="F18712" s="125"/>
      <c r="G18712" s="125">
        <f t="shared" si="298"/>
        <v>-51750</v>
      </c>
      <c r="H18712" s="704" t="s">
        <v>12343</v>
      </c>
      <c r="J18712" s="39"/>
    </row>
    <row r="18713" spans="1:10" ht="15" x14ac:dyDescent="0.2">
      <c r="A18713" s="733">
        <v>45348</v>
      </c>
      <c r="B18713" s="1048" t="s">
        <v>11864</v>
      </c>
      <c r="C18713" s="1048" t="s">
        <v>793</v>
      </c>
      <c r="D18713" s="1051" t="s">
        <v>12652</v>
      </c>
      <c r="E18713" s="1050">
        <v>64150</v>
      </c>
      <c r="F18713" s="125"/>
      <c r="G18713" s="125">
        <f t="shared" si="298"/>
        <v>-64150</v>
      </c>
      <c r="H18713" s="704" t="s">
        <v>12343</v>
      </c>
      <c r="J18713" s="39"/>
    </row>
    <row r="18714" spans="1:10" ht="15" x14ac:dyDescent="0.2">
      <c r="A18714" s="733">
        <v>45348</v>
      </c>
      <c r="B18714" s="1048" t="s">
        <v>11707</v>
      </c>
      <c r="C18714" s="1048" t="s">
        <v>793</v>
      </c>
      <c r="D18714" s="1051" t="s">
        <v>12374</v>
      </c>
      <c r="E18714" s="1050">
        <v>678905.17241379316</v>
      </c>
      <c r="F18714" s="125"/>
      <c r="G18714" s="125">
        <f t="shared" si="298"/>
        <v>-678905.17241379316</v>
      </c>
      <c r="H18714" s="704" t="s">
        <v>12343</v>
      </c>
      <c r="J18714" s="39"/>
    </row>
    <row r="18715" spans="1:10" ht="15" x14ac:dyDescent="0.2">
      <c r="A18715" s="733">
        <v>45348</v>
      </c>
      <c r="B18715" s="1048" t="s">
        <v>12494</v>
      </c>
      <c r="C18715" s="1048" t="s">
        <v>793</v>
      </c>
      <c r="D18715" s="1051" t="s">
        <v>11816</v>
      </c>
      <c r="E18715" s="1050">
        <v>76200</v>
      </c>
      <c r="F18715" s="125"/>
      <c r="G18715" s="125">
        <f t="shared" si="298"/>
        <v>-76200</v>
      </c>
      <c r="H18715" s="704" t="s">
        <v>12343</v>
      </c>
      <c r="J18715" s="39"/>
    </row>
    <row r="18716" spans="1:10" ht="15" x14ac:dyDescent="0.2">
      <c r="A18716" s="733">
        <v>45348</v>
      </c>
      <c r="B18716" s="1048" t="s">
        <v>10167</v>
      </c>
      <c r="C18716" s="1048" t="s">
        <v>793</v>
      </c>
      <c r="D18716" s="1051" t="s">
        <v>8421</v>
      </c>
      <c r="E18716" s="1050">
        <v>5000</v>
      </c>
      <c r="F18716" s="125"/>
      <c r="G18716" s="125">
        <f t="shared" si="298"/>
        <v>-5000</v>
      </c>
      <c r="H18716" s="704" t="s">
        <v>12343</v>
      </c>
      <c r="J18716" s="39"/>
    </row>
    <row r="18717" spans="1:10" ht="15" customHeight="1" x14ac:dyDescent="0.2">
      <c r="A18717" s="733">
        <v>45348</v>
      </c>
      <c r="B18717" s="1048" t="s">
        <v>11707</v>
      </c>
      <c r="C18717" s="1048" t="s">
        <v>793</v>
      </c>
      <c r="D18717" s="1051" t="s">
        <v>12701</v>
      </c>
      <c r="E18717" s="1050">
        <v>3500</v>
      </c>
      <c r="F18717" s="125"/>
      <c r="G18717" s="125">
        <f t="shared" si="298"/>
        <v>-3500</v>
      </c>
      <c r="H18717" s="704" t="s">
        <v>12343</v>
      </c>
      <c r="J18717" s="39"/>
    </row>
    <row r="18718" spans="1:10" ht="15" customHeight="1" x14ac:dyDescent="0.2">
      <c r="A18718" s="733">
        <v>45348</v>
      </c>
      <c r="B18718" s="1048" t="s">
        <v>11707</v>
      </c>
      <c r="C18718" s="1048" t="s">
        <v>793</v>
      </c>
      <c r="D18718" s="1051" t="s">
        <v>12702</v>
      </c>
      <c r="E18718" s="1050">
        <v>32500</v>
      </c>
      <c r="F18718" s="125"/>
      <c r="G18718" s="125">
        <f t="shared" si="298"/>
        <v>-32500</v>
      </c>
      <c r="H18718" s="704" t="s">
        <v>12343</v>
      </c>
      <c r="J18718" s="39"/>
    </row>
    <row r="18719" spans="1:10" ht="15" customHeight="1" x14ac:dyDescent="0.2">
      <c r="A18719" s="733">
        <v>45348</v>
      </c>
      <c r="B18719" s="62" t="s">
        <v>11072</v>
      </c>
      <c r="C18719" s="62" t="s">
        <v>10972</v>
      </c>
      <c r="D18719" s="182" t="s">
        <v>12555</v>
      </c>
      <c r="E18719" s="125">
        <v>1350</v>
      </c>
      <c r="F18719" s="125"/>
      <c r="G18719" s="125">
        <f t="shared" si="298"/>
        <v>-1350</v>
      </c>
      <c r="H18719" s="704" t="s">
        <v>12343</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12343</v>
      </c>
      <c r="J18720" s="39"/>
    </row>
    <row r="18721" spans="1:10" ht="15" x14ac:dyDescent="0.2">
      <c r="A18721" s="733">
        <v>45348</v>
      </c>
      <c r="B18721" s="62" t="s">
        <v>10889</v>
      </c>
      <c r="C18721" s="62" t="s">
        <v>10972</v>
      </c>
      <c r="D18721" s="182" t="s">
        <v>12556</v>
      </c>
      <c r="E18721" s="125">
        <v>1950</v>
      </c>
      <c r="F18721" s="125"/>
      <c r="G18721" s="125">
        <f t="shared" si="298"/>
        <v>-1950</v>
      </c>
      <c r="H18721" s="704" t="s">
        <v>12343</v>
      </c>
      <c r="J18721" s="39"/>
    </row>
    <row r="18722" spans="1:10" ht="15" x14ac:dyDescent="0.2">
      <c r="A18722" s="733">
        <v>45348</v>
      </c>
      <c r="B18722" s="62" t="s">
        <v>103</v>
      </c>
      <c r="C18722" s="62" t="s">
        <v>103</v>
      </c>
      <c r="D18722" s="182" t="s">
        <v>12519</v>
      </c>
      <c r="E18722" s="125">
        <v>5500</v>
      </c>
      <c r="F18722" s="125"/>
      <c r="G18722" s="125">
        <f t="shared" si="298"/>
        <v>-5500</v>
      </c>
      <c r="H18722" s="704" t="s">
        <v>12343</v>
      </c>
      <c r="J18722" s="39"/>
    </row>
    <row r="18723" spans="1:10" ht="15" x14ac:dyDescent="0.2">
      <c r="A18723" s="733">
        <v>45349</v>
      </c>
      <c r="B18723" s="62" t="s">
        <v>8547</v>
      </c>
      <c r="C18723" s="62" t="s">
        <v>12557</v>
      </c>
      <c r="D18723" s="182" t="s">
        <v>12558</v>
      </c>
      <c r="E18723" s="125">
        <v>30000</v>
      </c>
      <c r="F18723" s="125"/>
      <c r="G18723" s="125">
        <f t="shared" si="298"/>
        <v>-30000</v>
      </c>
      <c r="H18723" s="704" t="s">
        <v>12343</v>
      </c>
      <c r="J18723" s="39"/>
    </row>
    <row r="18724" spans="1:10" ht="36" x14ac:dyDescent="0.2">
      <c r="A18724" s="733">
        <v>45349</v>
      </c>
      <c r="B18724" s="62" t="s">
        <v>10889</v>
      </c>
      <c r="C18724" s="62" t="s">
        <v>10841</v>
      </c>
      <c r="D18724" s="182" t="s">
        <v>12559</v>
      </c>
      <c r="E18724" s="125">
        <v>200000</v>
      </c>
      <c r="F18724" s="125"/>
      <c r="G18724" s="125">
        <f t="shared" si="298"/>
        <v>-200000</v>
      </c>
      <c r="H18724" s="704" t="s">
        <v>12343</v>
      </c>
      <c r="J18724" s="39"/>
    </row>
    <row r="18725" spans="1:10" ht="15" x14ac:dyDescent="0.2">
      <c r="A18725" s="733">
        <v>45349</v>
      </c>
      <c r="B18725" s="62" t="s">
        <v>10220</v>
      </c>
      <c r="C18725" s="62" t="s">
        <v>8362</v>
      </c>
      <c r="D18725" s="182" t="s">
        <v>369</v>
      </c>
      <c r="E18725" s="125">
        <v>7600</v>
      </c>
      <c r="F18725" s="125"/>
      <c r="G18725" s="125">
        <f t="shared" si="298"/>
        <v>-7600</v>
      </c>
      <c r="H18725" s="704" t="s">
        <v>12343</v>
      </c>
      <c r="J18725" s="39"/>
    </row>
    <row r="18726" spans="1:10" ht="15" x14ac:dyDescent="0.2">
      <c r="A18726" s="733">
        <v>45349</v>
      </c>
      <c r="B18726" s="62" t="s">
        <v>11068</v>
      </c>
      <c r="C18726" s="62" t="s">
        <v>11602</v>
      </c>
      <c r="D18726" s="182" t="s">
        <v>12574</v>
      </c>
      <c r="E18726" s="125">
        <v>6500</v>
      </c>
      <c r="F18726" s="125"/>
      <c r="G18726" s="125">
        <f t="shared" si="298"/>
        <v>-6500</v>
      </c>
      <c r="H18726" s="704" t="s">
        <v>12343</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12343</v>
      </c>
      <c r="J18727" s="39"/>
    </row>
    <row r="18728" spans="1:10" ht="15" x14ac:dyDescent="0.2">
      <c r="A18728" s="733">
        <v>45349</v>
      </c>
      <c r="B18728" s="62" t="s">
        <v>11864</v>
      </c>
      <c r="C18728" s="62" t="s">
        <v>10846</v>
      </c>
      <c r="D18728" s="182" t="s">
        <v>12576</v>
      </c>
      <c r="E18728" s="125">
        <v>1333000</v>
      </c>
      <c r="F18728" s="125"/>
      <c r="G18728" s="125">
        <f t="shared" si="298"/>
        <v>-1333000</v>
      </c>
      <c r="H18728" s="704" t="s">
        <v>12343</v>
      </c>
      <c r="J18728" s="39"/>
    </row>
    <row r="18729" spans="1:10" ht="15" x14ac:dyDescent="0.2">
      <c r="A18729" s="733">
        <v>45349</v>
      </c>
      <c r="B18729" s="62" t="s">
        <v>12329</v>
      </c>
      <c r="C18729" s="62" t="s">
        <v>11078</v>
      </c>
      <c r="D18729" s="182" t="s">
        <v>10709</v>
      </c>
      <c r="E18729" s="125">
        <v>50000</v>
      </c>
      <c r="F18729" s="125"/>
      <c r="G18729" s="125">
        <f t="shared" si="298"/>
        <v>-50000</v>
      </c>
      <c r="H18729" s="704" t="s">
        <v>12343</v>
      </c>
      <c r="J18729" s="39"/>
    </row>
    <row r="18730" spans="1:10" ht="15" x14ac:dyDescent="0.2">
      <c r="A18730" s="733">
        <v>45350</v>
      </c>
      <c r="B18730" s="62" t="s">
        <v>8864</v>
      </c>
      <c r="C18730" s="62" t="s">
        <v>391</v>
      </c>
      <c r="D18730" s="182" t="s">
        <v>12577</v>
      </c>
      <c r="E18730" s="125">
        <v>6000</v>
      </c>
      <c r="F18730" s="125"/>
      <c r="G18730" s="125">
        <f t="shared" si="298"/>
        <v>-6000</v>
      </c>
      <c r="H18730" s="704" t="s">
        <v>12343</v>
      </c>
      <c r="J18730" s="39"/>
    </row>
    <row r="18731" spans="1:10" ht="15" customHeight="1" x14ac:dyDescent="0.2">
      <c r="A18731" s="733">
        <v>45350</v>
      </c>
      <c r="B18731" s="62" t="s">
        <v>37</v>
      </c>
      <c r="C18731" s="62" t="s">
        <v>391</v>
      </c>
      <c r="D18731" s="182" t="s">
        <v>12578</v>
      </c>
      <c r="E18731" s="125">
        <v>5000</v>
      </c>
      <c r="F18731" s="125"/>
      <c r="G18731" s="125">
        <f t="shared" si="298"/>
        <v>-5000</v>
      </c>
      <c r="H18731" s="704" t="s">
        <v>12343</v>
      </c>
      <c r="J18731" s="39"/>
    </row>
    <row r="18732" spans="1:10" ht="15" x14ac:dyDescent="0.2">
      <c r="A18732" s="733">
        <v>45350</v>
      </c>
      <c r="B18732" s="62" t="s">
        <v>11604</v>
      </c>
      <c r="C18732" s="62" t="s">
        <v>391</v>
      </c>
      <c r="D18732" s="182" t="s">
        <v>12579</v>
      </c>
      <c r="E18732" s="125">
        <v>5000</v>
      </c>
      <c r="F18732" s="125"/>
      <c r="G18732" s="125">
        <f t="shared" si="298"/>
        <v>-5000</v>
      </c>
      <c r="H18732" s="704" t="s">
        <v>12343</v>
      </c>
      <c r="J18732" s="39"/>
    </row>
    <row r="18733" spans="1:10" ht="15" customHeight="1" x14ac:dyDescent="0.2">
      <c r="A18733" s="733">
        <v>45350</v>
      </c>
      <c r="B18733" s="62" t="s">
        <v>10139</v>
      </c>
      <c r="C18733" s="62" t="s">
        <v>391</v>
      </c>
      <c r="D18733" s="182" t="s">
        <v>12580</v>
      </c>
      <c r="E18733" s="125">
        <v>5500</v>
      </c>
      <c r="F18733" s="125"/>
      <c r="G18733" s="125">
        <f t="shared" si="298"/>
        <v>-5500</v>
      </c>
      <c r="H18733" s="704" t="s">
        <v>12343</v>
      </c>
      <c r="J18733" s="39"/>
    </row>
    <row r="18734" spans="1:10" ht="15" x14ac:dyDescent="0.2">
      <c r="A18734" s="733">
        <v>45350</v>
      </c>
      <c r="B18734" s="62" t="s">
        <v>11068</v>
      </c>
      <c r="C18734" s="62" t="s">
        <v>391</v>
      </c>
      <c r="D18734" s="182" t="s">
        <v>12581</v>
      </c>
      <c r="E18734" s="125">
        <v>12000</v>
      </c>
      <c r="F18734" s="125"/>
      <c r="G18734" s="125">
        <f t="shared" si="298"/>
        <v>-12000</v>
      </c>
      <c r="H18734" s="704" t="s">
        <v>12343</v>
      </c>
      <c r="J18734" s="39"/>
    </row>
    <row r="18735" spans="1:10" ht="15" x14ac:dyDescent="0.2">
      <c r="A18735" s="733">
        <v>45350</v>
      </c>
      <c r="B18735" s="62" t="s">
        <v>103</v>
      </c>
      <c r="C18735" s="62" t="s">
        <v>391</v>
      </c>
      <c r="D18735" s="182" t="s">
        <v>12582</v>
      </c>
      <c r="E18735" s="125">
        <v>3150</v>
      </c>
      <c r="F18735" s="125"/>
      <c r="G18735" s="125">
        <f t="shared" si="298"/>
        <v>-3150</v>
      </c>
      <c r="H18735" s="704" t="s">
        <v>12343</v>
      </c>
      <c r="J18735" s="39"/>
    </row>
    <row r="18736" spans="1:10" ht="15" x14ac:dyDescent="0.2">
      <c r="A18736" s="733">
        <v>45350</v>
      </c>
      <c r="B18736" s="62" t="s">
        <v>12494</v>
      </c>
      <c r="C18736" s="62" t="s">
        <v>391</v>
      </c>
      <c r="D18736" s="182" t="s">
        <v>12583</v>
      </c>
      <c r="E18736" s="125">
        <v>13000</v>
      </c>
      <c r="F18736" s="125"/>
      <c r="G18736" s="125">
        <f t="shared" si="298"/>
        <v>-13000</v>
      </c>
      <c r="H18736" s="704" t="s">
        <v>12343</v>
      </c>
      <c r="J18736" s="39"/>
    </row>
    <row r="18737" spans="1:10" ht="15" x14ac:dyDescent="0.2">
      <c r="A18737" s="733">
        <v>45350</v>
      </c>
      <c r="B18737" s="62" t="s">
        <v>103</v>
      </c>
      <c r="C18737" s="62" t="s">
        <v>5740</v>
      </c>
      <c r="D18737" s="182" t="s">
        <v>10325</v>
      </c>
      <c r="E18737" s="125">
        <v>250</v>
      </c>
      <c r="F18737" s="125"/>
      <c r="G18737" s="125">
        <f t="shared" si="298"/>
        <v>-250</v>
      </c>
      <c r="H18737" s="704" t="s">
        <v>12343</v>
      </c>
      <c r="J18737" s="39"/>
    </row>
    <row r="18738" spans="1:10" ht="15" x14ac:dyDescent="0.2">
      <c r="A18738" s="733">
        <v>45350</v>
      </c>
      <c r="B18738" s="62" t="s">
        <v>103</v>
      </c>
      <c r="C18738" s="62" t="s">
        <v>103</v>
      </c>
      <c r="D18738" s="182" t="s">
        <v>12519</v>
      </c>
      <c r="E18738" s="125">
        <v>1000</v>
      </c>
      <c r="F18738" s="125"/>
      <c r="G18738" s="125">
        <f t="shared" si="298"/>
        <v>-1000</v>
      </c>
      <c r="H18738" s="704" t="s">
        <v>12343</v>
      </c>
      <c r="J18738" s="39"/>
    </row>
    <row r="18739" spans="1:10" ht="15" x14ac:dyDescent="0.2">
      <c r="A18739" s="733">
        <v>45350</v>
      </c>
      <c r="B18739" s="62" t="s">
        <v>11864</v>
      </c>
      <c r="C18739" s="62" t="s">
        <v>11364</v>
      </c>
      <c r="D18739" s="182" t="s">
        <v>10709</v>
      </c>
      <c r="E18739" s="125">
        <v>70000</v>
      </c>
      <c r="F18739" s="125"/>
      <c r="G18739" s="125">
        <f t="shared" si="298"/>
        <v>-70000</v>
      </c>
      <c r="H18739" s="704" t="s">
        <v>12343</v>
      </c>
      <c r="J18739" s="39"/>
    </row>
    <row r="18740" spans="1:10" ht="15" x14ac:dyDescent="0.2">
      <c r="A18740" s="733">
        <v>45350</v>
      </c>
      <c r="B18740" s="62" t="s">
        <v>11864</v>
      </c>
      <c r="C18740" s="62" t="s">
        <v>11364</v>
      </c>
      <c r="D18740" s="182" t="s">
        <v>10709</v>
      </c>
      <c r="E18740" s="125">
        <v>130000</v>
      </c>
      <c r="F18740" s="125"/>
      <c r="G18740" s="125">
        <f t="shared" si="298"/>
        <v>-130000</v>
      </c>
      <c r="H18740" s="704" t="s">
        <v>12343</v>
      </c>
      <c r="J18740" s="39"/>
    </row>
    <row r="18741" spans="1:10" ht="15" x14ac:dyDescent="0.2">
      <c r="A18741" s="733">
        <v>45350</v>
      </c>
      <c r="B18741" s="62" t="s">
        <v>10889</v>
      </c>
      <c r="C18741" s="62" t="s">
        <v>10972</v>
      </c>
      <c r="D18741" s="182" t="s">
        <v>12424</v>
      </c>
      <c r="E18741" s="125">
        <v>54400</v>
      </c>
      <c r="F18741" s="125"/>
      <c r="G18741" s="125">
        <f t="shared" si="298"/>
        <v>-54400</v>
      </c>
      <c r="H18741" s="704" t="s">
        <v>12343</v>
      </c>
      <c r="J18741" s="39"/>
    </row>
    <row r="18742" spans="1:10" ht="15" x14ac:dyDescent="0.2">
      <c r="A18742" s="733">
        <v>45350</v>
      </c>
      <c r="B18742" s="62" t="s">
        <v>11068</v>
      </c>
      <c r="C18742" s="62" t="s">
        <v>11694</v>
      </c>
      <c r="D18742" s="182" t="s">
        <v>12424</v>
      </c>
      <c r="E18742" s="125">
        <v>100000</v>
      </c>
      <c r="F18742" s="125"/>
      <c r="G18742" s="125">
        <f t="shared" si="298"/>
        <v>-100000</v>
      </c>
      <c r="H18742" s="704" t="s">
        <v>12343</v>
      </c>
      <c r="J18742" s="39"/>
    </row>
    <row r="18743" spans="1:10" ht="15" x14ac:dyDescent="0.2">
      <c r="A18743" s="733">
        <v>45351</v>
      </c>
      <c r="B18743" s="62" t="s">
        <v>11864</v>
      </c>
      <c r="C18743" s="62" t="s">
        <v>11008</v>
      </c>
      <c r="D18743" s="182" t="s">
        <v>12590</v>
      </c>
      <c r="E18743" s="125">
        <v>100000</v>
      </c>
      <c r="F18743" s="125"/>
      <c r="G18743" s="125">
        <f t="shared" si="298"/>
        <v>-100000</v>
      </c>
      <c r="H18743" s="704" t="s">
        <v>12343</v>
      </c>
      <c r="J18743" s="39"/>
    </row>
    <row r="18744" spans="1:10" ht="24" x14ac:dyDescent="0.2">
      <c r="A18744" s="733">
        <v>45351</v>
      </c>
      <c r="B18744" s="62" t="s">
        <v>10139</v>
      </c>
      <c r="C18744" s="62" t="s">
        <v>12589</v>
      </c>
      <c r="D18744" s="182" t="s">
        <v>12591</v>
      </c>
      <c r="E18744" s="125">
        <v>70000</v>
      </c>
      <c r="F18744" s="125"/>
      <c r="G18744" s="125">
        <f t="shared" si="298"/>
        <v>-70000</v>
      </c>
      <c r="H18744" s="704" t="s">
        <v>12343</v>
      </c>
      <c r="J18744" s="39"/>
    </row>
    <row r="18745" spans="1:10" ht="15" x14ac:dyDescent="0.2">
      <c r="A18745" s="733">
        <v>45351</v>
      </c>
      <c r="B18745" s="62" t="s">
        <v>103</v>
      </c>
      <c r="C18745" s="62" t="s">
        <v>103</v>
      </c>
      <c r="D18745" s="182" t="s">
        <v>12519</v>
      </c>
      <c r="E18745" s="125">
        <v>7000</v>
      </c>
      <c r="F18745" s="125"/>
      <c r="G18745" s="125">
        <f t="shared" si="298"/>
        <v>-7000</v>
      </c>
      <c r="H18745" s="704" t="s">
        <v>12343</v>
      </c>
      <c r="J18745" s="39"/>
    </row>
    <row r="18746" spans="1:10" ht="15" x14ac:dyDescent="0.2">
      <c r="A18746" s="733">
        <v>45351</v>
      </c>
      <c r="B18746" s="62" t="s">
        <v>11068</v>
      </c>
      <c r="C18746" s="62" t="s">
        <v>5740</v>
      </c>
      <c r="D18746" s="182" t="s">
        <v>369</v>
      </c>
      <c r="E18746" s="125">
        <v>3000</v>
      </c>
      <c r="F18746" s="125"/>
      <c r="G18746" s="125">
        <f t="shared" si="298"/>
        <v>-3000</v>
      </c>
      <c r="H18746" s="704" t="s">
        <v>12343</v>
      </c>
      <c r="J18746" s="39"/>
    </row>
    <row r="18747" spans="1:10" ht="15" x14ac:dyDescent="0.2">
      <c r="A18747" s="733">
        <v>45351</v>
      </c>
      <c r="B18747" s="62" t="s">
        <v>12473</v>
      </c>
      <c r="C18747" s="62" t="s">
        <v>391</v>
      </c>
      <c r="D18747" s="182" t="s">
        <v>12592</v>
      </c>
      <c r="E18747" s="125">
        <v>450</v>
      </c>
      <c r="F18747" s="125"/>
      <c r="G18747" s="125">
        <f t="shared" si="298"/>
        <v>-450</v>
      </c>
      <c r="H18747" s="704" t="s">
        <v>12343</v>
      </c>
      <c r="J18747" s="39"/>
    </row>
    <row r="18748" spans="1:10" ht="15" x14ac:dyDescent="0.2">
      <c r="A18748" s="733">
        <v>45351</v>
      </c>
      <c r="B18748" s="62" t="s">
        <v>10889</v>
      </c>
      <c r="C18748" s="62" t="s">
        <v>10972</v>
      </c>
      <c r="D18748" s="182" t="s">
        <v>12593</v>
      </c>
      <c r="E18748" s="125">
        <v>17400</v>
      </c>
      <c r="F18748" s="125"/>
      <c r="G18748" s="125">
        <f t="shared" si="298"/>
        <v>-17400</v>
      </c>
      <c r="H18748" s="704" t="s">
        <v>12343</v>
      </c>
      <c r="J18748" s="39"/>
    </row>
    <row r="18749" spans="1:10" ht="15" x14ac:dyDescent="0.2">
      <c r="A18749" s="733">
        <v>45351</v>
      </c>
      <c r="B18749" s="62" t="s">
        <v>10220</v>
      </c>
      <c r="C18749" s="62" t="s">
        <v>10972</v>
      </c>
      <c r="D18749" s="182" t="s">
        <v>12594</v>
      </c>
      <c r="E18749" s="125">
        <v>9500</v>
      </c>
      <c r="F18749" s="125"/>
      <c r="G18749" s="125">
        <f t="shared" si="298"/>
        <v>-9500</v>
      </c>
      <c r="H18749" s="704" t="s">
        <v>12343</v>
      </c>
      <c r="J18749" s="39"/>
    </row>
    <row r="18750" spans="1:10" ht="15" x14ac:dyDescent="0.2">
      <c r="A18750" s="733">
        <v>45351</v>
      </c>
      <c r="B18750" s="62" t="s">
        <v>10889</v>
      </c>
      <c r="C18750" s="62" t="s">
        <v>285</v>
      </c>
      <c r="D18750" s="182" t="s">
        <v>12595</v>
      </c>
      <c r="E18750" s="125">
        <v>1000</v>
      </c>
      <c r="F18750" s="125"/>
      <c r="G18750" s="125">
        <f t="shared" si="298"/>
        <v>-1000</v>
      </c>
      <c r="H18750" s="704" t="s">
        <v>12343</v>
      </c>
      <c r="J18750" s="39"/>
    </row>
    <row r="18751" spans="1:10" ht="15" x14ac:dyDescent="0.2">
      <c r="A18751" s="733">
        <v>45351</v>
      </c>
      <c r="B18751" s="62" t="s">
        <v>12596</v>
      </c>
      <c r="C18751" s="62" t="s">
        <v>4007</v>
      </c>
      <c r="D18751" s="182" t="s">
        <v>12597</v>
      </c>
      <c r="E18751" s="125">
        <v>50000</v>
      </c>
      <c r="F18751" s="125"/>
      <c r="G18751" s="125">
        <f t="shared" ref="G18751:G18814" si="299">F18751-E18751</f>
        <v>-50000</v>
      </c>
      <c r="H18751" s="704" t="s">
        <v>12343</v>
      </c>
      <c r="J18751" s="39"/>
    </row>
    <row r="18752" spans="1:10" ht="15" x14ac:dyDescent="0.2">
      <c r="A18752" s="733">
        <v>45351</v>
      </c>
      <c r="B18752" s="62" t="s">
        <v>12596</v>
      </c>
      <c r="C18752" s="62" t="s">
        <v>391</v>
      </c>
      <c r="D18752" s="182" t="s">
        <v>12598</v>
      </c>
      <c r="E18752" s="125">
        <v>10000</v>
      </c>
      <c r="F18752" s="125"/>
      <c r="G18752" s="125">
        <f t="shared" si="299"/>
        <v>-10000</v>
      </c>
      <c r="H18752" s="704" t="s">
        <v>12343</v>
      </c>
      <c r="J18752" s="39"/>
    </row>
    <row r="18753" spans="1:10" ht="15" x14ac:dyDescent="0.2">
      <c r="A18753" s="733">
        <v>45351</v>
      </c>
      <c r="B18753" s="62" t="s">
        <v>12596</v>
      </c>
      <c r="C18753" s="62" t="s">
        <v>285</v>
      </c>
      <c r="D18753" s="182" t="s">
        <v>12599</v>
      </c>
      <c r="E18753" s="125">
        <v>5000</v>
      </c>
      <c r="F18753" s="125"/>
      <c r="G18753" s="125">
        <f t="shared" si="299"/>
        <v>-5000</v>
      </c>
      <c r="H18753" s="704" t="s">
        <v>12343</v>
      </c>
      <c r="J18753" s="39"/>
    </row>
    <row r="18754" spans="1:10" ht="15" x14ac:dyDescent="0.2">
      <c r="A18754" s="733">
        <v>45351</v>
      </c>
      <c r="B18754" s="62" t="s">
        <v>11864</v>
      </c>
      <c r="C18754" s="62" t="s">
        <v>391</v>
      </c>
      <c r="D18754" s="182" t="s">
        <v>12600</v>
      </c>
      <c r="E18754" s="125">
        <v>1000</v>
      </c>
      <c r="F18754" s="125"/>
      <c r="G18754" s="125">
        <f t="shared" si="299"/>
        <v>-1000</v>
      </c>
      <c r="H18754" s="704" t="s">
        <v>12343</v>
      </c>
      <c r="J18754" s="39"/>
    </row>
    <row r="18755" spans="1:10" ht="15" x14ac:dyDescent="0.2">
      <c r="A18755" s="733">
        <v>45351</v>
      </c>
      <c r="B18755" s="62" t="s">
        <v>11864</v>
      </c>
      <c r="C18755" s="62" t="s">
        <v>5740</v>
      </c>
      <c r="D18755" s="182" t="s">
        <v>369</v>
      </c>
      <c r="E18755" s="125">
        <v>270</v>
      </c>
      <c r="F18755" s="125"/>
      <c r="G18755" s="125">
        <f t="shared" si="299"/>
        <v>-270</v>
      </c>
      <c r="H18755" s="704" t="s">
        <v>12343</v>
      </c>
      <c r="J18755" s="39"/>
    </row>
    <row r="18756" spans="1:10" ht="15" x14ac:dyDescent="0.2">
      <c r="A18756" s="733">
        <v>45351</v>
      </c>
      <c r="B18756" s="62" t="s">
        <v>11068</v>
      </c>
      <c r="C18756" s="62" t="s">
        <v>12435</v>
      </c>
      <c r="D18756" s="182" t="s">
        <v>1156</v>
      </c>
      <c r="E18756" s="125">
        <v>10000</v>
      </c>
      <c r="F18756" s="125"/>
      <c r="G18756" s="125">
        <f t="shared" si="299"/>
        <v>-10000</v>
      </c>
      <c r="H18756" s="704" t="s">
        <v>12343</v>
      </c>
      <c r="J18756" s="39"/>
    </row>
    <row r="18757" spans="1:10" ht="15" x14ac:dyDescent="0.2">
      <c r="A18757" s="733">
        <v>45351</v>
      </c>
      <c r="B18757" s="62" t="s">
        <v>11072</v>
      </c>
      <c r="C18757" s="62" t="s">
        <v>10972</v>
      </c>
      <c r="D18757" s="182" t="s">
        <v>4965</v>
      </c>
      <c r="E18757" s="125">
        <v>18480</v>
      </c>
      <c r="F18757" s="125"/>
      <c r="G18757" s="125">
        <f t="shared" si="299"/>
        <v>-18480</v>
      </c>
      <c r="H18757" s="704" t="s">
        <v>12343</v>
      </c>
      <c r="J18757" s="39"/>
    </row>
    <row r="18758" spans="1:10" ht="15" x14ac:dyDescent="0.2">
      <c r="A18758" s="733">
        <v>45351</v>
      </c>
      <c r="B18758" s="62" t="s">
        <v>12494</v>
      </c>
      <c r="C18758" s="62" t="s">
        <v>10972</v>
      </c>
      <c r="D18758" s="182" t="s">
        <v>4965</v>
      </c>
      <c r="E18758" s="125">
        <v>7700</v>
      </c>
      <c r="F18758" s="125"/>
      <c r="G18758" s="125">
        <f t="shared" si="299"/>
        <v>-7700</v>
      </c>
      <c r="H18758" s="704" t="s">
        <v>12343</v>
      </c>
      <c r="J18758" s="39"/>
    </row>
    <row r="18759" spans="1:10" ht="15" x14ac:dyDescent="0.2">
      <c r="A18759" s="733">
        <v>45351</v>
      </c>
      <c r="B18759" s="62" t="s">
        <v>12494</v>
      </c>
      <c r="C18759" s="62" t="s">
        <v>10972</v>
      </c>
      <c r="D18759" s="182" t="s">
        <v>4965</v>
      </c>
      <c r="E18759" s="125">
        <v>135454</v>
      </c>
      <c r="F18759" s="125"/>
      <c r="G18759" s="125">
        <f t="shared" si="299"/>
        <v>-135454</v>
      </c>
      <c r="H18759" s="704" t="s">
        <v>12343</v>
      </c>
      <c r="J18759" s="39"/>
    </row>
    <row r="18760" spans="1:10" ht="15" x14ac:dyDescent="0.2">
      <c r="A18760" s="733">
        <v>45351</v>
      </c>
      <c r="B18760" s="62" t="s">
        <v>10889</v>
      </c>
      <c r="C18760" s="62" t="s">
        <v>10972</v>
      </c>
      <c r="D18760" s="182" t="s">
        <v>4965</v>
      </c>
      <c r="E18760" s="125">
        <v>690</v>
      </c>
      <c r="F18760" s="125"/>
      <c r="G18760" s="125">
        <f t="shared" si="299"/>
        <v>-690</v>
      </c>
      <c r="H18760" s="704" t="s">
        <v>12343</v>
      </c>
      <c r="J18760" s="39"/>
    </row>
    <row r="18761" spans="1:10" ht="15" x14ac:dyDescent="0.2">
      <c r="A18761" s="733">
        <v>45351</v>
      </c>
      <c r="B18761" s="62" t="s">
        <v>12494</v>
      </c>
      <c r="C18761" s="62" t="s">
        <v>10972</v>
      </c>
      <c r="D18761" s="182" t="s">
        <v>4965</v>
      </c>
      <c r="E18761" s="125">
        <v>46440</v>
      </c>
      <c r="F18761" s="125"/>
      <c r="G18761" s="125">
        <f t="shared" si="299"/>
        <v>-46440</v>
      </c>
      <c r="H18761" s="704" t="s">
        <v>12343</v>
      </c>
      <c r="J18761" s="39"/>
    </row>
    <row r="18762" spans="1:10" ht="15" x14ac:dyDescent="0.2">
      <c r="A18762" s="733">
        <v>45351</v>
      </c>
      <c r="B18762" s="62" t="s">
        <v>103</v>
      </c>
      <c r="C18762" s="62" t="s">
        <v>2995</v>
      </c>
      <c r="D18762" s="182" t="s">
        <v>12601</v>
      </c>
      <c r="E18762" s="125">
        <v>5330</v>
      </c>
      <c r="F18762" s="125"/>
      <c r="G18762" s="125">
        <f t="shared" si="299"/>
        <v>-5330</v>
      </c>
      <c r="H18762" s="704" t="s">
        <v>12343</v>
      </c>
      <c r="J18762" s="39"/>
    </row>
    <row r="18763" spans="1:10" ht="15" x14ac:dyDescent="0.2">
      <c r="A18763" s="733">
        <v>45351</v>
      </c>
      <c r="B18763" s="62" t="s">
        <v>12329</v>
      </c>
      <c r="C18763" s="62" t="s">
        <v>11405</v>
      </c>
      <c r="D18763" s="182" t="s">
        <v>10709</v>
      </c>
      <c r="E18763" s="125">
        <v>100000</v>
      </c>
      <c r="F18763" s="125"/>
      <c r="G18763" s="125">
        <f t="shared" si="299"/>
        <v>-100000</v>
      </c>
      <c r="H18763" s="704" t="s">
        <v>12343</v>
      </c>
      <c r="J18763" s="39"/>
    </row>
    <row r="18764" spans="1:10" ht="15" x14ac:dyDescent="0.2">
      <c r="A18764" s="732">
        <v>45328</v>
      </c>
      <c r="B18764" s="173" t="s">
        <v>12586</v>
      </c>
      <c r="C18764" s="173" t="s">
        <v>12359</v>
      </c>
      <c r="D18764" s="227" t="s">
        <v>12360</v>
      </c>
      <c r="E18764" s="235">
        <v>330000</v>
      </c>
      <c r="F18764" s="235"/>
      <c r="G18764" s="235">
        <f t="shared" si="299"/>
        <v>-330000</v>
      </c>
      <c r="H18764" s="708" t="s">
        <v>12343</v>
      </c>
    </row>
    <row r="18765" spans="1:10" ht="15" x14ac:dyDescent="0.2">
      <c r="A18765" s="732">
        <v>45328</v>
      </c>
      <c r="B18765" s="173" t="s">
        <v>11586</v>
      </c>
      <c r="C18765" s="173" t="s">
        <v>11852</v>
      </c>
      <c r="D18765" s="227" t="s">
        <v>12361</v>
      </c>
      <c r="E18765" s="235">
        <v>81000</v>
      </c>
      <c r="F18765" s="235"/>
      <c r="G18765" s="235">
        <f t="shared" si="299"/>
        <v>-81000</v>
      </c>
      <c r="H18765" s="708" t="s">
        <v>12343</v>
      </c>
    </row>
    <row r="18766" spans="1:10" ht="15" x14ac:dyDescent="0.2">
      <c r="A18766" s="732">
        <v>45328</v>
      </c>
      <c r="B18766" s="173" t="s">
        <v>11864</v>
      </c>
      <c r="C18766" s="173" t="s">
        <v>11269</v>
      </c>
      <c r="D18766" s="227" t="s">
        <v>12362</v>
      </c>
      <c r="E18766" s="235">
        <v>200000</v>
      </c>
      <c r="F18766" s="235"/>
      <c r="G18766" s="235">
        <f t="shared" si="299"/>
        <v>-200000</v>
      </c>
      <c r="H18766" s="708" t="s">
        <v>12343</v>
      </c>
    </row>
    <row r="18767" spans="1:10" ht="24" x14ac:dyDescent="0.2">
      <c r="A18767" s="732">
        <v>45341</v>
      </c>
      <c r="B18767" s="173" t="s">
        <v>103</v>
      </c>
      <c r="C18767" s="173" t="s">
        <v>12535</v>
      </c>
      <c r="D18767" s="227" t="s">
        <v>12537</v>
      </c>
      <c r="E18767" s="235">
        <v>100000</v>
      </c>
      <c r="F18767" s="235"/>
      <c r="G18767" s="235">
        <f t="shared" si="299"/>
        <v>-100000</v>
      </c>
      <c r="H18767" s="708" t="s">
        <v>12343</v>
      </c>
    </row>
    <row r="18768" spans="1:10" ht="15" x14ac:dyDescent="0.2">
      <c r="A18768" s="732">
        <v>45341</v>
      </c>
      <c r="B18768" s="173" t="s">
        <v>10459</v>
      </c>
      <c r="C18768" s="173" t="s">
        <v>9448</v>
      </c>
      <c r="D18768" s="227" t="s">
        <v>12536</v>
      </c>
      <c r="E18768" s="235">
        <v>90000</v>
      </c>
      <c r="F18768" s="235"/>
      <c r="G18768" s="235">
        <f t="shared" si="299"/>
        <v>-90000</v>
      </c>
      <c r="H18768" s="708" t="s">
        <v>12343</v>
      </c>
    </row>
    <row r="18769" spans="1:8" ht="15" x14ac:dyDescent="0.2">
      <c r="A18769" s="732">
        <v>45341</v>
      </c>
      <c r="B18769" s="173" t="s">
        <v>12329</v>
      </c>
      <c r="C18769" s="173" t="s">
        <v>12017</v>
      </c>
      <c r="D18769" s="227" t="s">
        <v>12539</v>
      </c>
      <c r="E18769" s="235">
        <v>653892</v>
      </c>
      <c r="F18769" s="235"/>
      <c r="G18769" s="235">
        <f t="shared" si="299"/>
        <v>-653892</v>
      </c>
      <c r="H18769" s="708" t="s">
        <v>12343</v>
      </c>
    </row>
    <row r="18770" spans="1:8" ht="15" x14ac:dyDescent="0.2">
      <c r="A18770" s="732">
        <v>45342</v>
      </c>
      <c r="B18770" s="173" t="s">
        <v>9757</v>
      </c>
      <c r="C18770" s="173" t="s">
        <v>11405</v>
      </c>
      <c r="D18770" s="227" t="s">
        <v>12540</v>
      </c>
      <c r="E18770" s="235">
        <v>100000</v>
      </c>
      <c r="F18770" s="235"/>
      <c r="G18770" s="235">
        <f t="shared" si="299"/>
        <v>-100000</v>
      </c>
      <c r="H18770" s="708" t="s">
        <v>12343</v>
      </c>
    </row>
    <row r="18771" spans="1:8" ht="15" x14ac:dyDescent="0.2">
      <c r="A18771" s="732">
        <v>45342</v>
      </c>
      <c r="B18771" s="173" t="s">
        <v>12329</v>
      </c>
      <c r="C18771" s="173" t="s">
        <v>11405</v>
      </c>
      <c r="D18771" s="227" t="s">
        <v>12541</v>
      </c>
      <c r="E18771" s="235">
        <v>145000</v>
      </c>
      <c r="F18771" s="235"/>
      <c r="G18771" s="235">
        <f t="shared" si="299"/>
        <v>-145000</v>
      </c>
      <c r="H18771" s="708" t="s">
        <v>12343</v>
      </c>
    </row>
    <row r="18772" spans="1:8" ht="15" x14ac:dyDescent="0.2">
      <c r="A18772" s="732">
        <v>45343</v>
      </c>
      <c r="B18772" s="173" t="s">
        <v>12586</v>
      </c>
      <c r="C18772" s="173" t="s">
        <v>9537</v>
      </c>
      <c r="D18772" s="227" t="s">
        <v>12542</v>
      </c>
      <c r="E18772" s="235">
        <v>50000</v>
      </c>
      <c r="F18772" s="235"/>
      <c r="G18772" s="235">
        <f t="shared" si="299"/>
        <v>-50000</v>
      </c>
      <c r="H18772" s="708" t="s">
        <v>12343</v>
      </c>
    </row>
    <row r="18773" spans="1:8" ht="24" x14ac:dyDescent="0.2">
      <c r="A18773" s="732">
        <v>45343</v>
      </c>
      <c r="B18773" s="173" t="s">
        <v>103</v>
      </c>
      <c r="C18773" s="173" t="s">
        <v>12535</v>
      </c>
      <c r="D18773" s="227" t="s">
        <v>12543</v>
      </c>
      <c r="E18773" s="235">
        <v>150000</v>
      </c>
      <c r="F18773" s="235"/>
      <c r="G18773" s="235">
        <f t="shared" si="299"/>
        <v>-150000</v>
      </c>
      <c r="H18773" s="708" t="s">
        <v>12343</v>
      </c>
    </row>
    <row r="18774" spans="1:8" ht="15" x14ac:dyDescent="0.2">
      <c r="A18774" s="732">
        <v>45348</v>
      </c>
      <c r="B18774" s="173" t="s">
        <v>12172</v>
      </c>
      <c r="C18774" s="173" t="s">
        <v>11085</v>
      </c>
      <c r="D18774" s="227" t="s">
        <v>12562</v>
      </c>
      <c r="E18774" s="235">
        <v>35400</v>
      </c>
      <c r="F18774" s="235"/>
      <c r="G18774" s="235">
        <f t="shared" si="299"/>
        <v>-35400</v>
      </c>
      <c r="H18774" s="708" t="s">
        <v>12343</v>
      </c>
    </row>
    <row r="18775" spans="1:8" ht="24" x14ac:dyDescent="0.2">
      <c r="A18775" s="732">
        <v>45350</v>
      </c>
      <c r="B18775" s="173" t="s">
        <v>11068</v>
      </c>
      <c r="C18775" s="173" t="s">
        <v>1197</v>
      </c>
      <c r="D18775" s="227" t="s">
        <v>12584</v>
      </c>
      <c r="E18775" s="235">
        <v>638634</v>
      </c>
      <c r="F18775" s="235"/>
      <c r="G18775" s="235">
        <f t="shared" si="299"/>
        <v>-638634</v>
      </c>
      <c r="H18775" s="708" t="s">
        <v>12343</v>
      </c>
    </row>
    <row r="18776" spans="1:8" ht="15" x14ac:dyDescent="0.2">
      <c r="A18776" s="729">
        <v>45324</v>
      </c>
      <c r="B18776" s="93" t="s">
        <v>37</v>
      </c>
      <c r="C18776" s="93" t="s">
        <v>558</v>
      </c>
      <c r="D18776" s="890" t="s">
        <v>12344</v>
      </c>
      <c r="E18776" s="175"/>
      <c r="F18776" s="175">
        <v>246087</v>
      </c>
      <c r="G18776" s="175">
        <f t="shared" si="299"/>
        <v>246087</v>
      </c>
      <c r="H18776" s="701" t="s">
        <v>12343</v>
      </c>
    </row>
    <row r="18777" spans="1:8" ht="15" x14ac:dyDescent="0.2">
      <c r="A18777" s="729">
        <v>45324</v>
      </c>
      <c r="B18777" s="93" t="s">
        <v>37</v>
      </c>
      <c r="C18777" s="93" t="s">
        <v>558</v>
      </c>
      <c r="D18777" s="890" t="s">
        <v>12345</v>
      </c>
      <c r="E18777" s="175"/>
      <c r="F18777" s="175">
        <v>246087</v>
      </c>
      <c r="G18777" s="175">
        <f t="shared" si="299"/>
        <v>246087</v>
      </c>
      <c r="H18777" s="701" t="s">
        <v>12343</v>
      </c>
    </row>
    <row r="18778" spans="1:8" ht="15" x14ac:dyDescent="0.2">
      <c r="A18778" s="729">
        <v>45324</v>
      </c>
      <c r="B18778" s="93" t="s">
        <v>37</v>
      </c>
      <c r="C18778" s="93" t="s">
        <v>558</v>
      </c>
      <c r="D18778" s="890" t="s">
        <v>12346</v>
      </c>
      <c r="E18778" s="175"/>
      <c r="F18778" s="175">
        <v>246087</v>
      </c>
      <c r="G18778" s="175">
        <f t="shared" si="299"/>
        <v>246087</v>
      </c>
      <c r="H18778" s="701" t="s">
        <v>12343</v>
      </c>
    </row>
    <row r="18779" spans="1:8" ht="15" x14ac:dyDescent="0.2">
      <c r="A18779" s="729">
        <v>45324</v>
      </c>
      <c r="B18779" s="93" t="s">
        <v>37</v>
      </c>
      <c r="C18779" s="93" t="s">
        <v>558</v>
      </c>
      <c r="D18779" s="890" t="s">
        <v>12347</v>
      </c>
      <c r="E18779" s="175"/>
      <c r="F18779" s="175">
        <v>178973</v>
      </c>
      <c r="G18779" s="175">
        <f t="shared" si="299"/>
        <v>178973</v>
      </c>
      <c r="H18779" s="701" t="s">
        <v>12343</v>
      </c>
    </row>
    <row r="18780" spans="1:8" ht="15" x14ac:dyDescent="0.2">
      <c r="A18780" s="729">
        <v>45329</v>
      </c>
      <c r="B18780" s="93" t="s">
        <v>9397</v>
      </c>
      <c r="C18780" s="93" t="s">
        <v>558</v>
      </c>
      <c r="D18780" s="890" t="s">
        <v>12625</v>
      </c>
      <c r="E18780" s="175"/>
      <c r="F18780" s="175">
        <v>677861</v>
      </c>
      <c r="G18780" s="175">
        <f t="shared" si="299"/>
        <v>677861</v>
      </c>
      <c r="H18780" s="701" t="s">
        <v>12343</v>
      </c>
    </row>
    <row r="18781" spans="1:8" ht="15" x14ac:dyDescent="0.2">
      <c r="A18781" s="729">
        <v>45332</v>
      </c>
      <c r="B18781" s="93" t="s">
        <v>3944</v>
      </c>
      <c r="C18781" s="93" t="s">
        <v>558</v>
      </c>
      <c r="D18781" s="890" t="s">
        <v>12395</v>
      </c>
      <c r="E18781" s="175"/>
      <c r="F18781" s="175">
        <v>333522</v>
      </c>
      <c r="G18781" s="175">
        <f t="shared" si="299"/>
        <v>333522</v>
      </c>
      <c r="H18781" s="701" t="s">
        <v>12343</v>
      </c>
    </row>
    <row r="18782" spans="1:8" ht="15" x14ac:dyDescent="0.2">
      <c r="A18782" s="729">
        <v>45336</v>
      </c>
      <c r="B18782" s="93" t="s">
        <v>3945</v>
      </c>
      <c r="C18782" s="93" t="s">
        <v>558</v>
      </c>
      <c r="D18782" s="890" t="s">
        <v>12588</v>
      </c>
      <c r="E18782" s="175"/>
      <c r="F18782" s="175">
        <v>359992</v>
      </c>
      <c r="G18782" s="175">
        <f t="shared" si="299"/>
        <v>359992</v>
      </c>
      <c r="H18782" s="701" t="s">
        <v>12343</v>
      </c>
    </row>
    <row r="18783" spans="1:8" ht="15" x14ac:dyDescent="0.2">
      <c r="A18783" s="729">
        <v>45342</v>
      </c>
      <c r="B18783" s="93" t="s">
        <v>8034</v>
      </c>
      <c r="C18783" s="93" t="s">
        <v>558</v>
      </c>
      <c r="D18783" s="890" t="s">
        <v>12484</v>
      </c>
      <c r="E18783" s="175"/>
      <c r="F18783" s="175">
        <v>5000000</v>
      </c>
      <c r="G18783" s="175">
        <f t="shared" si="299"/>
        <v>5000000</v>
      </c>
      <c r="H18783" s="701" t="s">
        <v>12343</v>
      </c>
    </row>
    <row r="18784" spans="1:8" ht="15" x14ac:dyDescent="0.2">
      <c r="A18784" s="729">
        <v>45344</v>
      </c>
      <c r="B18784" s="93" t="s">
        <v>9974</v>
      </c>
      <c r="C18784" s="93" t="s">
        <v>558</v>
      </c>
      <c r="D18784" s="890" t="s">
        <v>12485</v>
      </c>
      <c r="E18784" s="175"/>
      <c r="F18784" s="175">
        <v>1800000</v>
      </c>
      <c r="G18784" s="175">
        <f t="shared" si="299"/>
        <v>1800000</v>
      </c>
      <c r="H18784" s="701" t="s">
        <v>12343</v>
      </c>
    </row>
    <row r="18785" spans="1:10" ht="24" x14ac:dyDescent="0.2">
      <c r="A18785" s="729">
        <v>45344</v>
      </c>
      <c r="B18785" s="93" t="s">
        <v>11072</v>
      </c>
      <c r="C18785" s="93" t="s">
        <v>558</v>
      </c>
      <c r="D18785" s="800" t="s">
        <v>12486</v>
      </c>
      <c r="E18785" s="175"/>
      <c r="F18785" s="175">
        <v>2092916</v>
      </c>
      <c r="G18785" s="175">
        <f t="shared" si="299"/>
        <v>2092916</v>
      </c>
      <c r="H18785" s="701" t="s">
        <v>12343</v>
      </c>
    </row>
    <row r="18786" spans="1:10" ht="15" x14ac:dyDescent="0.2">
      <c r="A18786" s="729">
        <v>45344</v>
      </c>
      <c r="B18786" s="93" t="s">
        <v>37</v>
      </c>
      <c r="C18786" s="93" t="s">
        <v>558</v>
      </c>
      <c r="D18786" s="890" t="s">
        <v>12487</v>
      </c>
      <c r="E18786" s="175"/>
      <c r="F18786" s="175">
        <v>246087</v>
      </c>
      <c r="G18786" s="175">
        <f t="shared" si="299"/>
        <v>246087</v>
      </c>
      <c r="H18786" s="701" t="s">
        <v>12343</v>
      </c>
    </row>
    <row r="18787" spans="1:10" ht="15" x14ac:dyDescent="0.2">
      <c r="A18787" s="729">
        <v>45345</v>
      </c>
      <c r="B18787" s="93" t="s">
        <v>9974</v>
      </c>
      <c r="C18787" s="93" t="s">
        <v>558</v>
      </c>
      <c r="D18787" s="890" t="s">
        <v>12485</v>
      </c>
      <c r="E18787" s="175"/>
      <c r="F18787" s="175">
        <v>900000</v>
      </c>
      <c r="G18787" s="175">
        <f t="shared" si="299"/>
        <v>900000</v>
      </c>
      <c r="H18787" s="701" t="s">
        <v>12343</v>
      </c>
    </row>
    <row r="18788" spans="1:10" ht="15" x14ac:dyDescent="0.2">
      <c r="A18788" s="729">
        <v>45345</v>
      </c>
      <c r="B18788" s="93" t="s">
        <v>9974</v>
      </c>
      <c r="C18788" s="93" t="s">
        <v>558</v>
      </c>
      <c r="D18788" s="890" t="s">
        <v>12485</v>
      </c>
      <c r="E18788" s="175"/>
      <c r="F18788" s="175">
        <v>900000</v>
      </c>
      <c r="G18788" s="175">
        <f t="shared" si="299"/>
        <v>900000</v>
      </c>
      <c r="H18788" s="701" t="s">
        <v>12343</v>
      </c>
    </row>
    <row r="18789" spans="1:10" ht="24" x14ac:dyDescent="0.2">
      <c r="A18789" s="729">
        <v>45345</v>
      </c>
      <c r="B18789" s="93" t="s">
        <v>11707</v>
      </c>
      <c r="C18789" s="93" t="s">
        <v>558</v>
      </c>
      <c r="D18789" s="800" t="s">
        <v>12770</v>
      </c>
      <c r="E18789" s="175"/>
      <c r="F18789" s="175">
        <v>1460000</v>
      </c>
      <c r="G18789" s="175">
        <f t="shared" si="299"/>
        <v>1460000</v>
      </c>
      <c r="H18789" s="701" t="s">
        <v>12343</v>
      </c>
    </row>
    <row r="18790" spans="1:10" ht="36" x14ac:dyDescent="0.2">
      <c r="A18790" s="729">
        <v>45349</v>
      </c>
      <c r="B18790" s="93" t="s">
        <v>11480</v>
      </c>
      <c r="C18790" s="93" t="s">
        <v>558</v>
      </c>
      <c r="D18790" s="800" t="s">
        <v>12560</v>
      </c>
      <c r="E18790" s="175"/>
      <c r="F18790" s="175">
        <v>200000</v>
      </c>
      <c r="G18790" s="175">
        <f t="shared" si="299"/>
        <v>200000</v>
      </c>
      <c r="H18790" s="701" t="s">
        <v>12343</v>
      </c>
    </row>
    <row r="18791" spans="1:10" ht="24" customHeight="1" x14ac:dyDescent="0.2">
      <c r="A18791" s="729">
        <v>45351</v>
      </c>
      <c r="B18791" s="93" t="s">
        <v>11072</v>
      </c>
      <c r="C18791" s="93" t="s">
        <v>558</v>
      </c>
      <c r="D18791" s="800" t="s">
        <v>12584</v>
      </c>
      <c r="E18791" s="175"/>
      <c r="F18791" s="175">
        <v>638634</v>
      </c>
      <c r="G18791" s="175">
        <f t="shared" si="299"/>
        <v>638634</v>
      </c>
      <c r="H18791" s="701" t="s">
        <v>12343</v>
      </c>
    </row>
    <row r="18792" spans="1:10" ht="15" customHeight="1" x14ac:dyDescent="0.2">
      <c r="A18792" s="733">
        <v>45353</v>
      </c>
      <c r="B18792" s="62" t="s">
        <v>11072</v>
      </c>
      <c r="C18792" s="62" t="s">
        <v>9537</v>
      </c>
      <c r="D18792" s="182" t="s">
        <v>8192</v>
      </c>
      <c r="E18792" s="125">
        <v>2000</v>
      </c>
      <c r="F18792" s="125"/>
      <c r="G18792" s="125">
        <f t="shared" si="299"/>
        <v>-2000</v>
      </c>
      <c r="H18792" s="704" t="s">
        <v>12621</v>
      </c>
      <c r="J18792" s="39"/>
    </row>
    <row r="18793" spans="1:10" ht="15" customHeight="1" x14ac:dyDescent="0.2">
      <c r="A18793" s="733">
        <v>45353</v>
      </c>
      <c r="B18793" s="62" t="s">
        <v>103</v>
      </c>
      <c r="C18793" s="62" t="s">
        <v>103</v>
      </c>
      <c r="D18793" s="182" t="s">
        <v>12519</v>
      </c>
      <c r="E18793" s="125">
        <v>6000</v>
      </c>
      <c r="F18793" s="125"/>
      <c r="G18793" s="125">
        <f t="shared" si="299"/>
        <v>-6000</v>
      </c>
      <c r="H18793" s="704" t="s">
        <v>12621</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12621</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12621</v>
      </c>
      <c r="J18795" s="39"/>
    </row>
    <row r="18796" spans="1:10" ht="15" x14ac:dyDescent="0.2">
      <c r="A18796" s="733">
        <v>45353</v>
      </c>
      <c r="B18796" s="62" t="s">
        <v>11864</v>
      </c>
      <c r="C18796" s="62" t="s">
        <v>5740</v>
      </c>
      <c r="D18796" s="182" t="s">
        <v>12602</v>
      </c>
      <c r="E18796" s="125">
        <v>5000</v>
      </c>
      <c r="F18796" s="125"/>
      <c r="G18796" s="125">
        <f t="shared" si="299"/>
        <v>-5000</v>
      </c>
      <c r="H18796" s="704" t="s">
        <v>12621</v>
      </c>
      <c r="J18796" s="39"/>
    </row>
    <row r="18797" spans="1:10" ht="24" x14ac:dyDescent="0.2">
      <c r="A18797" s="733">
        <v>45353</v>
      </c>
      <c r="B18797" s="62" t="s">
        <v>12494</v>
      </c>
      <c r="C18797" s="62" t="s">
        <v>12603</v>
      </c>
      <c r="D18797" s="182" t="s">
        <v>12604</v>
      </c>
      <c r="E18797" s="125">
        <v>50000</v>
      </c>
      <c r="F18797" s="125"/>
      <c r="G18797" s="125">
        <f t="shared" si="299"/>
        <v>-50000</v>
      </c>
      <c r="H18797" s="704" t="s">
        <v>12621</v>
      </c>
      <c r="J18797" s="39"/>
    </row>
    <row r="18798" spans="1:10" ht="15" x14ac:dyDescent="0.2">
      <c r="A18798" s="733">
        <v>45353</v>
      </c>
      <c r="B18798" s="62" t="s">
        <v>11707</v>
      </c>
      <c r="C18798" s="62" t="s">
        <v>10972</v>
      </c>
      <c r="D18798" s="182" t="s">
        <v>6485</v>
      </c>
      <c r="E18798" s="125">
        <v>14460</v>
      </c>
      <c r="F18798" s="125"/>
      <c r="G18798" s="125">
        <f t="shared" si="299"/>
        <v>-14460</v>
      </c>
      <c r="H18798" s="704" t="s">
        <v>12621</v>
      </c>
      <c r="J18798" s="39"/>
    </row>
    <row r="18799" spans="1:10" ht="15" x14ac:dyDescent="0.2">
      <c r="A18799" s="733">
        <v>45353</v>
      </c>
      <c r="B18799" s="62" t="s">
        <v>103</v>
      </c>
      <c r="C18799" s="62" t="s">
        <v>12605</v>
      </c>
      <c r="D18799" s="182" t="s">
        <v>12606</v>
      </c>
      <c r="E18799" s="125">
        <v>3000</v>
      </c>
      <c r="F18799" s="125"/>
      <c r="G18799" s="125">
        <f t="shared" si="299"/>
        <v>-3000</v>
      </c>
      <c r="H18799" s="704" t="s">
        <v>12621</v>
      </c>
      <c r="J18799" s="39"/>
    </row>
    <row r="18800" spans="1:10" ht="15" x14ac:dyDescent="0.2">
      <c r="A18800" s="733">
        <v>45353</v>
      </c>
      <c r="B18800" s="62" t="s">
        <v>11068</v>
      </c>
      <c r="C18800" s="62" t="s">
        <v>5740</v>
      </c>
      <c r="D18800" s="182" t="s">
        <v>369</v>
      </c>
      <c r="E18800" s="125">
        <v>1200</v>
      </c>
      <c r="F18800" s="125"/>
      <c r="G18800" s="125">
        <f t="shared" si="299"/>
        <v>-1200</v>
      </c>
      <c r="H18800" s="704" t="s">
        <v>12621</v>
      </c>
      <c r="J18800" s="39"/>
    </row>
    <row r="18801" spans="1:10" ht="15" x14ac:dyDescent="0.2">
      <c r="A18801" s="733">
        <v>45355</v>
      </c>
      <c r="B18801" s="62" t="s">
        <v>25</v>
      </c>
      <c r="C18801" s="62" t="s">
        <v>8141</v>
      </c>
      <c r="D18801" s="182" t="s">
        <v>6309</v>
      </c>
      <c r="E18801" s="125">
        <v>865</v>
      </c>
      <c r="F18801" s="125"/>
      <c r="G18801" s="125">
        <f t="shared" si="299"/>
        <v>-865</v>
      </c>
      <c r="H18801" s="704" t="s">
        <v>12621</v>
      </c>
      <c r="J18801" s="39"/>
    </row>
    <row r="18802" spans="1:10" ht="15" x14ac:dyDescent="0.2">
      <c r="A18802" s="733">
        <v>45355</v>
      </c>
      <c r="B18802" s="62" t="s">
        <v>103</v>
      </c>
      <c r="C18802" s="62" t="s">
        <v>8141</v>
      </c>
      <c r="D18802" s="182" t="s">
        <v>6309</v>
      </c>
      <c r="E18802" s="125">
        <v>745</v>
      </c>
      <c r="F18802" s="125"/>
      <c r="G18802" s="125">
        <f t="shared" si="299"/>
        <v>-745</v>
      </c>
      <c r="H18802" s="704" t="s">
        <v>12621</v>
      </c>
      <c r="J18802" s="39"/>
    </row>
    <row r="18803" spans="1:10" ht="15" x14ac:dyDescent="0.2">
      <c r="A18803" s="733">
        <v>45355</v>
      </c>
      <c r="B18803" s="62" t="s">
        <v>103</v>
      </c>
      <c r="C18803" s="62" t="s">
        <v>103</v>
      </c>
      <c r="D18803" s="182" t="s">
        <v>12519</v>
      </c>
      <c r="E18803" s="125">
        <v>3000</v>
      </c>
      <c r="F18803" s="125"/>
      <c r="G18803" s="125">
        <f t="shared" si="299"/>
        <v>-3000</v>
      </c>
      <c r="H18803" s="704" t="s">
        <v>12621</v>
      </c>
      <c r="J18803" s="39"/>
    </row>
    <row r="18804" spans="1:10" ht="15" x14ac:dyDescent="0.2">
      <c r="A18804" s="733">
        <v>45355</v>
      </c>
      <c r="B18804" s="62" t="s">
        <v>11068</v>
      </c>
      <c r="C18804" s="62" t="s">
        <v>12607</v>
      </c>
      <c r="D18804" s="182" t="s">
        <v>1156</v>
      </c>
      <c r="E18804" s="125">
        <v>10000</v>
      </c>
      <c r="F18804" s="125"/>
      <c r="G18804" s="125">
        <f t="shared" si="299"/>
        <v>-10000</v>
      </c>
      <c r="H18804" s="704" t="s">
        <v>12621</v>
      </c>
      <c r="J18804" s="39"/>
    </row>
    <row r="18805" spans="1:10" ht="15" x14ac:dyDescent="0.2">
      <c r="A18805" s="733">
        <v>45355</v>
      </c>
      <c r="B18805" s="62" t="s">
        <v>11864</v>
      </c>
      <c r="C18805" s="62" t="s">
        <v>430</v>
      </c>
      <c r="D18805" s="182" t="s">
        <v>12608</v>
      </c>
      <c r="E18805" s="125">
        <v>225000</v>
      </c>
      <c r="F18805" s="125"/>
      <c r="G18805" s="125">
        <f t="shared" si="299"/>
        <v>-225000</v>
      </c>
      <c r="H18805" s="704" t="s">
        <v>12621</v>
      </c>
      <c r="J18805" s="39"/>
    </row>
    <row r="18806" spans="1:10" ht="15" x14ac:dyDescent="0.2">
      <c r="A18806" s="733">
        <v>45355</v>
      </c>
      <c r="B18806" s="62" t="s">
        <v>11864</v>
      </c>
      <c r="C18806" s="62" t="s">
        <v>10972</v>
      </c>
      <c r="D18806" s="182" t="s">
        <v>12609</v>
      </c>
      <c r="E18806" s="125">
        <v>10000</v>
      </c>
      <c r="F18806" s="125"/>
      <c r="G18806" s="125">
        <f t="shared" si="299"/>
        <v>-10000</v>
      </c>
      <c r="H18806" s="704" t="s">
        <v>12621</v>
      </c>
      <c r="J18806" s="39"/>
    </row>
    <row r="18807" spans="1:10" ht="15" x14ac:dyDescent="0.2">
      <c r="A18807" s="733">
        <v>45355</v>
      </c>
      <c r="B18807" s="62" t="s">
        <v>11864</v>
      </c>
      <c r="C18807" s="62" t="s">
        <v>5386</v>
      </c>
      <c r="D18807" s="182" t="s">
        <v>12610</v>
      </c>
      <c r="E18807" s="125">
        <v>6000</v>
      </c>
      <c r="F18807" s="125"/>
      <c r="G18807" s="125">
        <f t="shared" si="299"/>
        <v>-6000</v>
      </c>
      <c r="H18807" s="704" t="s">
        <v>12621</v>
      </c>
      <c r="J18807" s="39"/>
    </row>
    <row r="18808" spans="1:10" ht="15" x14ac:dyDescent="0.2">
      <c r="A18808" s="733">
        <v>45355</v>
      </c>
      <c r="B18808" s="62" t="s">
        <v>103</v>
      </c>
      <c r="C18808" s="62" t="s">
        <v>10577</v>
      </c>
      <c r="D18808" s="182" t="s">
        <v>1156</v>
      </c>
      <c r="E18808" s="125">
        <v>7000</v>
      </c>
      <c r="F18808" s="125"/>
      <c r="G18808" s="125">
        <f t="shared" si="299"/>
        <v>-7000</v>
      </c>
      <c r="H18808" s="704" t="s">
        <v>12621</v>
      </c>
      <c r="J18808" s="39"/>
    </row>
    <row r="18809" spans="1:10" ht="15" x14ac:dyDescent="0.2">
      <c r="A18809" s="733">
        <v>45355</v>
      </c>
      <c r="B18809" s="62" t="s">
        <v>103</v>
      </c>
      <c r="C18809" s="62" t="s">
        <v>103</v>
      </c>
      <c r="D18809" s="182" t="s">
        <v>12385</v>
      </c>
      <c r="E18809" s="125">
        <v>1000</v>
      </c>
      <c r="F18809" s="125"/>
      <c r="G18809" s="125">
        <f t="shared" si="299"/>
        <v>-1000</v>
      </c>
      <c r="H18809" s="704" t="s">
        <v>12621</v>
      </c>
      <c r="J18809" s="39"/>
    </row>
    <row r="18810" spans="1:10" ht="15" x14ac:dyDescent="0.2">
      <c r="A18810" s="733">
        <v>45356</v>
      </c>
      <c r="B18810" s="62" t="s">
        <v>12586</v>
      </c>
      <c r="C18810" s="62" t="s">
        <v>10972</v>
      </c>
      <c r="D18810" s="182" t="s">
        <v>12611</v>
      </c>
      <c r="E18810" s="125">
        <v>4800</v>
      </c>
      <c r="F18810" s="125"/>
      <c r="G18810" s="125">
        <f t="shared" si="299"/>
        <v>-4800</v>
      </c>
      <c r="H18810" s="704" t="s">
        <v>12621</v>
      </c>
      <c r="J18810" s="39"/>
    </row>
    <row r="18811" spans="1:10" ht="15" x14ac:dyDescent="0.2">
      <c r="A18811" s="733">
        <v>45356</v>
      </c>
      <c r="B18811" s="62" t="s">
        <v>10889</v>
      </c>
      <c r="C18811" s="62" t="s">
        <v>285</v>
      </c>
      <c r="D18811" s="182" t="s">
        <v>8651</v>
      </c>
      <c r="E18811" s="125">
        <v>500</v>
      </c>
      <c r="F18811" s="125"/>
      <c r="G18811" s="125">
        <f t="shared" si="299"/>
        <v>-500</v>
      </c>
      <c r="H18811" s="704" t="s">
        <v>12621</v>
      </c>
      <c r="J18811" s="39"/>
    </row>
    <row r="18812" spans="1:10" ht="15" x14ac:dyDescent="0.2">
      <c r="A18812" s="733">
        <v>45356</v>
      </c>
      <c r="B18812" s="62" t="s">
        <v>103</v>
      </c>
      <c r="C18812" s="62" t="s">
        <v>103</v>
      </c>
      <c r="D18812" s="182" t="s">
        <v>12519</v>
      </c>
      <c r="E18812" s="125">
        <v>4000</v>
      </c>
      <c r="F18812" s="125"/>
      <c r="G18812" s="125">
        <f t="shared" si="299"/>
        <v>-4000</v>
      </c>
      <c r="H18812" s="704" t="s">
        <v>12621</v>
      </c>
      <c r="J18812" s="39"/>
    </row>
    <row r="18813" spans="1:10" ht="15" x14ac:dyDescent="0.2">
      <c r="A18813" s="733">
        <v>45356</v>
      </c>
      <c r="B18813" s="62" t="s">
        <v>11707</v>
      </c>
      <c r="C18813" s="62" t="s">
        <v>10972</v>
      </c>
      <c r="D18813" s="182" t="s">
        <v>12612</v>
      </c>
      <c r="E18813" s="125">
        <v>2400</v>
      </c>
      <c r="F18813" s="125"/>
      <c r="G18813" s="125">
        <f t="shared" si="299"/>
        <v>-2400</v>
      </c>
      <c r="H18813" s="704" t="s">
        <v>12621</v>
      </c>
      <c r="J18813" s="39"/>
    </row>
    <row r="18814" spans="1:10" ht="15" x14ac:dyDescent="0.2">
      <c r="A18814" s="733">
        <v>45356</v>
      </c>
      <c r="B18814" s="62" t="s">
        <v>12329</v>
      </c>
      <c r="C18814" s="62" t="s">
        <v>11078</v>
      </c>
      <c r="D18814" s="182" t="s">
        <v>1156</v>
      </c>
      <c r="E18814" s="125">
        <v>22000</v>
      </c>
      <c r="F18814" s="125"/>
      <c r="G18814" s="125">
        <f t="shared" si="299"/>
        <v>-22000</v>
      </c>
      <c r="H18814" s="704" t="s">
        <v>12621</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12621</v>
      </c>
      <c r="J18815" s="39"/>
    </row>
    <row r="18816" spans="1:10" ht="15" x14ac:dyDescent="0.2">
      <c r="A18816" s="733">
        <v>45356</v>
      </c>
      <c r="B18816" s="62" t="s">
        <v>12586</v>
      </c>
      <c r="C18816" s="62" t="s">
        <v>391</v>
      </c>
      <c r="D18816" s="182" t="s">
        <v>12615</v>
      </c>
      <c r="E18816" s="125">
        <v>12800</v>
      </c>
      <c r="F18816" s="125"/>
      <c r="G18816" s="125">
        <f t="shared" si="300"/>
        <v>-12800</v>
      </c>
      <c r="H18816" s="704" t="s">
        <v>12621</v>
      </c>
      <c r="J18816" s="39"/>
    </row>
    <row r="18817" spans="1:10" ht="15" x14ac:dyDescent="0.2">
      <c r="A18817" s="733">
        <v>45356</v>
      </c>
      <c r="B18817" s="62" t="s">
        <v>37</v>
      </c>
      <c r="C18817" s="62" t="s">
        <v>391</v>
      </c>
      <c r="D18817" s="182" t="s">
        <v>12690</v>
      </c>
      <c r="E18817" s="125">
        <v>5000</v>
      </c>
      <c r="F18817" s="125"/>
      <c r="G18817" s="125">
        <f t="shared" si="300"/>
        <v>-5000</v>
      </c>
      <c r="H18817" s="704" t="s">
        <v>12621</v>
      </c>
      <c r="J18817" s="39"/>
    </row>
    <row r="18818" spans="1:10" ht="15" x14ac:dyDescent="0.2">
      <c r="A18818" s="733">
        <v>45357</v>
      </c>
      <c r="B18818" s="62" t="s">
        <v>10764</v>
      </c>
      <c r="C18818" s="62" t="s">
        <v>391</v>
      </c>
      <c r="D18818" s="182" t="s">
        <v>12691</v>
      </c>
      <c r="E18818" s="125">
        <v>5000</v>
      </c>
      <c r="F18818" s="125"/>
      <c r="G18818" s="125">
        <f t="shared" si="300"/>
        <v>-5000</v>
      </c>
      <c r="H18818" s="704" t="s">
        <v>12621</v>
      </c>
      <c r="J18818" s="39"/>
    </row>
    <row r="18819" spans="1:10" ht="15" x14ac:dyDescent="0.2">
      <c r="A18819" s="733">
        <v>45357</v>
      </c>
      <c r="B18819" s="62" t="s">
        <v>103</v>
      </c>
      <c r="C18819" s="62" t="s">
        <v>103</v>
      </c>
      <c r="D18819" s="182" t="s">
        <v>12519</v>
      </c>
      <c r="E18819" s="125">
        <v>5000</v>
      </c>
      <c r="F18819" s="125"/>
      <c r="G18819" s="125">
        <f t="shared" si="300"/>
        <v>-5000</v>
      </c>
      <c r="H18819" s="704" t="s">
        <v>12621</v>
      </c>
      <c r="J18819" s="39"/>
    </row>
    <row r="18820" spans="1:10" ht="15" x14ac:dyDescent="0.2">
      <c r="A18820" s="733">
        <v>45357</v>
      </c>
      <c r="B18820" s="62" t="s">
        <v>103</v>
      </c>
      <c r="C18820" s="62" t="s">
        <v>12465</v>
      </c>
      <c r="D18820" s="182" t="s">
        <v>369</v>
      </c>
      <c r="E18820" s="125">
        <v>6000</v>
      </c>
      <c r="F18820" s="125"/>
      <c r="G18820" s="125">
        <f t="shared" si="300"/>
        <v>-6000</v>
      </c>
      <c r="H18820" s="704" t="s">
        <v>12621</v>
      </c>
      <c r="J18820" s="39"/>
    </row>
    <row r="18821" spans="1:10" ht="15" x14ac:dyDescent="0.2">
      <c r="A18821" s="733">
        <v>45357</v>
      </c>
      <c r="B18821" s="62" t="s">
        <v>103</v>
      </c>
      <c r="C18821" s="62" t="s">
        <v>1494</v>
      </c>
      <c r="D18821" s="182" t="s">
        <v>369</v>
      </c>
      <c r="E18821" s="125">
        <v>1700</v>
      </c>
      <c r="F18821" s="125"/>
      <c r="G18821" s="125">
        <f t="shared" si="300"/>
        <v>-1700</v>
      </c>
      <c r="H18821" s="704" t="s">
        <v>12621</v>
      </c>
      <c r="J18821" s="39"/>
    </row>
    <row r="18822" spans="1:10" ht="15" x14ac:dyDescent="0.2">
      <c r="A18822" s="733">
        <v>45357</v>
      </c>
      <c r="B18822" s="62" t="s">
        <v>11068</v>
      </c>
      <c r="C18822" s="62" t="s">
        <v>5740</v>
      </c>
      <c r="D18822" s="182" t="s">
        <v>369</v>
      </c>
      <c r="E18822" s="125">
        <v>1400</v>
      </c>
      <c r="F18822" s="125"/>
      <c r="G18822" s="125">
        <f t="shared" si="300"/>
        <v>-1400</v>
      </c>
      <c r="H18822" s="704" t="s">
        <v>12621</v>
      </c>
      <c r="J18822" s="39"/>
    </row>
    <row r="18823" spans="1:10" ht="15" x14ac:dyDescent="0.2">
      <c r="A18823" s="733">
        <v>45357</v>
      </c>
      <c r="B18823" s="62" t="s">
        <v>11068</v>
      </c>
      <c r="C18823" s="62" t="s">
        <v>10972</v>
      </c>
      <c r="D18823" s="182" t="s">
        <v>12618</v>
      </c>
      <c r="E18823" s="125">
        <v>950</v>
      </c>
      <c r="F18823" s="125"/>
      <c r="G18823" s="125">
        <f t="shared" si="300"/>
        <v>-950</v>
      </c>
      <c r="H18823" s="704" t="s">
        <v>12621</v>
      </c>
      <c r="J18823" s="39"/>
    </row>
    <row r="18824" spans="1:10" ht="15" x14ac:dyDescent="0.2">
      <c r="A18824" s="733">
        <v>45357</v>
      </c>
      <c r="B18824" s="62" t="s">
        <v>11068</v>
      </c>
      <c r="C18824" s="62" t="s">
        <v>10972</v>
      </c>
      <c r="D18824" s="182" t="s">
        <v>12654</v>
      </c>
      <c r="E18824" s="125">
        <v>21000</v>
      </c>
      <c r="F18824" s="125"/>
      <c r="G18824" s="125">
        <f t="shared" si="300"/>
        <v>-21000</v>
      </c>
      <c r="H18824" s="704" t="s">
        <v>12621</v>
      </c>
      <c r="J18824" s="39"/>
    </row>
    <row r="18825" spans="1:10" ht="15" customHeight="1" x14ac:dyDescent="0.2">
      <c r="A18825" s="733">
        <v>45357</v>
      </c>
      <c r="B18825" s="62" t="s">
        <v>25</v>
      </c>
      <c r="C18825" s="62" t="s">
        <v>2427</v>
      </c>
      <c r="D18825" s="182" t="s">
        <v>12619</v>
      </c>
      <c r="E18825" s="125">
        <v>150000</v>
      </c>
      <c r="F18825" s="125"/>
      <c r="G18825" s="125">
        <f t="shared" si="300"/>
        <v>-150000</v>
      </c>
      <c r="H18825" s="704" t="s">
        <v>12621</v>
      </c>
      <c r="J18825" s="39"/>
    </row>
    <row r="18826" spans="1:10" ht="15" x14ac:dyDescent="0.2">
      <c r="A18826" s="733">
        <v>45357</v>
      </c>
      <c r="B18826" s="62" t="s">
        <v>11707</v>
      </c>
      <c r="C18826" s="62" t="s">
        <v>10972</v>
      </c>
      <c r="D18826" s="182" t="s">
        <v>12620</v>
      </c>
      <c r="E18826" s="125">
        <v>21000</v>
      </c>
      <c r="F18826" s="125"/>
      <c r="G18826" s="125">
        <f t="shared" si="300"/>
        <v>-21000</v>
      </c>
      <c r="H18826" s="704" t="s">
        <v>12621</v>
      </c>
      <c r="J18826" s="39"/>
    </row>
    <row r="18827" spans="1:10" ht="15" x14ac:dyDescent="0.2">
      <c r="A18827" s="733">
        <v>45357</v>
      </c>
      <c r="B18827" s="62" t="s">
        <v>11707</v>
      </c>
      <c r="C18827" s="62" t="s">
        <v>12659</v>
      </c>
      <c r="D18827" s="182" t="s">
        <v>10709</v>
      </c>
      <c r="E18827" s="125">
        <v>40000</v>
      </c>
      <c r="F18827" s="125"/>
      <c r="G18827" s="125">
        <f t="shared" si="300"/>
        <v>-40000</v>
      </c>
      <c r="H18827" s="704" t="s">
        <v>12621</v>
      </c>
      <c r="J18827" s="39"/>
    </row>
    <row r="18828" spans="1:10" ht="15" x14ac:dyDescent="0.2">
      <c r="A18828" s="733">
        <v>45358</v>
      </c>
      <c r="B18828" s="62" t="s">
        <v>11707</v>
      </c>
      <c r="C18828" s="62" t="s">
        <v>10972</v>
      </c>
      <c r="D18828" s="182" t="s">
        <v>12620</v>
      </c>
      <c r="E18828" s="125">
        <v>9000</v>
      </c>
      <c r="F18828" s="125"/>
      <c r="G18828" s="125">
        <f t="shared" si="300"/>
        <v>-9000</v>
      </c>
      <c r="H18828" s="704" t="s">
        <v>12621</v>
      </c>
      <c r="J18828" s="39"/>
    </row>
    <row r="18829" spans="1:10" ht="15" x14ac:dyDescent="0.2">
      <c r="A18829" s="733">
        <v>45357</v>
      </c>
      <c r="B18829" s="62" t="s">
        <v>10889</v>
      </c>
      <c r="C18829" s="62" t="s">
        <v>10972</v>
      </c>
      <c r="D18829" s="182" t="s">
        <v>12655</v>
      </c>
      <c r="E18829" s="125">
        <v>15500</v>
      </c>
      <c r="F18829" s="125"/>
      <c r="G18829" s="125">
        <f t="shared" si="300"/>
        <v>-15500</v>
      </c>
      <c r="H18829" s="704" t="s">
        <v>12621</v>
      </c>
      <c r="J18829" s="39"/>
    </row>
    <row r="18830" spans="1:10" ht="15" x14ac:dyDescent="0.2">
      <c r="A18830" s="733">
        <v>45358</v>
      </c>
      <c r="B18830" s="62" t="s">
        <v>10889</v>
      </c>
      <c r="C18830" s="62" t="s">
        <v>285</v>
      </c>
      <c r="D18830" s="182" t="s">
        <v>12650</v>
      </c>
      <c r="E18830" s="125">
        <v>650</v>
      </c>
      <c r="F18830" s="125"/>
      <c r="G18830" s="125">
        <f t="shared" si="300"/>
        <v>-650</v>
      </c>
      <c r="H18830" s="704" t="s">
        <v>12621</v>
      </c>
      <c r="J18830" s="39"/>
    </row>
    <row r="18831" spans="1:10" ht="15" x14ac:dyDescent="0.2">
      <c r="A18831" s="733">
        <v>45358</v>
      </c>
      <c r="B18831" s="62" t="s">
        <v>8547</v>
      </c>
      <c r="C18831" s="62" t="s">
        <v>11942</v>
      </c>
      <c r="D18831" s="182" t="s">
        <v>12653</v>
      </c>
      <c r="E18831" s="125">
        <v>20000</v>
      </c>
      <c r="F18831" s="125"/>
      <c r="G18831" s="125">
        <f t="shared" si="300"/>
        <v>-20000</v>
      </c>
      <c r="H18831" s="704" t="s">
        <v>12621</v>
      </c>
      <c r="J18831" s="39"/>
    </row>
    <row r="18832" spans="1:10" ht="15" x14ac:dyDescent="0.2">
      <c r="A18832" s="733">
        <v>45358</v>
      </c>
      <c r="B18832" s="62" t="s">
        <v>11068</v>
      </c>
      <c r="C18832" s="62" t="s">
        <v>5740</v>
      </c>
      <c r="D18832" s="182" t="s">
        <v>369</v>
      </c>
      <c r="E18832" s="125">
        <v>800</v>
      </c>
      <c r="F18832" s="125"/>
      <c r="G18832" s="125">
        <f t="shared" si="300"/>
        <v>-800</v>
      </c>
      <c r="H18832" s="704" t="s">
        <v>12621</v>
      </c>
      <c r="J18832" s="39"/>
    </row>
    <row r="18833" spans="1:10" ht="15" x14ac:dyDescent="0.2">
      <c r="A18833" s="733">
        <v>45359</v>
      </c>
      <c r="B18833" s="62" t="s">
        <v>103</v>
      </c>
      <c r="C18833" s="62" t="s">
        <v>103</v>
      </c>
      <c r="D18833" s="182" t="s">
        <v>12519</v>
      </c>
      <c r="E18833" s="125">
        <v>4000</v>
      </c>
      <c r="F18833" s="125"/>
      <c r="G18833" s="125">
        <f t="shared" si="300"/>
        <v>-4000</v>
      </c>
      <c r="H18833" s="704" t="s">
        <v>12621</v>
      </c>
      <c r="J18833" s="39"/>
    </row>
    <row r="18834" spans="1:10" ht="15" x14ac:dyDescent="0.2">
      <c r="A18834" s="733">
        <v>45359</v>
      </c>
      <c r="B18834" s="62" t="s">
        <v>12656</v>
      </c>
      <c r="C18834" s="62" t="s">
        <v>10972</v>
      </c>
      <c r="D18834" s="182" t="s">
        <v>12657</v>
      </c>
      <c r="E18834" s="125">
        <v>182980</v>
      </c>
      <c r="F18834" s="125"/>
      <c r="G18834" s="125">
        <f t="shared" si="300"/>
        <v>-182980</v>
      </c>
      <c r="H18834" s="704" t="s">
        <v>12621</v>
      </c>
      <c r="J18834" s="39"/>
    </row>
    <row r="18835" spans="1:10" ht="15" x14ac:dyDescent="0.2">
      <c r="A18835" s="733">
        <v>45359</v>
      </c>
      <c r="B18835" s="62" t="s">
        <v>12656</v>
      </c>
      <c r="C18835" s="62" t="s">
        <v>5740</v>
      </c>
      <c r="D18835" s="182" t="s">
        <v>369</v>
      </c>
      <c r="E18835" s="125">
        <v>500</v>
      </c>
      <c r="F18835" s="125"/>
      <c r="G18835" s="125">
        <f t="shared" si="300"/>
        <v>-500</v>
      </c>
      <c r="H18835" s="704" t="s">
        <v>12621</v>
      </c>
      <c r="J18835" s="39"/>
    </row>
    <row r="18836" spans="1:10" ht="15" x14ac:dyDescent="0.2">
      <c r="A18836" s="733">
        <v>45359</v>
      </c>
      <c r="B18836" s="62" t="s">
        <v>12656</v>
      </c>
      <c r="C18836" s="62" t="s">
        <v>285</v>
      </c>
      <c r="D18836" s="182" t="s">
        <v>8651</v>
      </c>
      <c r="E18836" s="125">
        <v>500</v>
      </c>
      <c r="F18836" s="125"/>
      <c r="G18836" s="125">
        <f t="shared" si="300"/>
        <v>-500</v>
      </c>
      <c r="H18836" s="704" t="s">
        <v>12621</v>
      </c>
      <c r="J18836" s="39"/>
    </row>
    <row r="18837" spans="1:10" ht="15" x14ac:dyDescent="0.2">
      <c r="A18837" s="733">
        <v>45359</v>
      </c>
      <c r="B18837" s="62" t="s">
        <v>12656</v>
      </c>
      <c r="C18837" s="62" t="s">
        <v>11852</v>
      </c>
      <c r="D18837" s="182" t="s">
        <v>12658</v>
      </c>
      <c r="E18837" s="125">
        <v>10000</v>
      </c>
      <c r="F18837" s="125"/>
      <c r="G18837" s="125">
        <f t="shared" si="300"/>
        <v>-10000</v>
      </c>
      <c r="H18837" s="704" t="s">
        <v>12621</v>
      </c>
      <c r="J18837" s="39"/>
    </row>
    <row r="18838" spans="1:10" ht="15" x14ac:dyDescent="0.2">
      <c r="A18838" s="733">
        <v>45359</v>
      </c>
      <c r="B18838" s="62" t="s">
        <v>12656</v>
      </c>
      <c r="C18838" s="62" t="s">
        <v>5740</v>
      </c>
      <c r="D18838" s="182" t="s">
        <v>369</v>
      </c>
      <c r="E18838" s="125">
        <v>1500</v>
      </c>
      <c r="F18838" s="125"/>
      <c r="G18838" s="125">
        <f t="shared" si="300"/>
        <v>-1500</v>
      </c>
      <c r="H18838" s="704" t="s">
        <v>12621</v>
      </c>
      <c r="J18838" s="39"/>
    </row>
    <row r="18839" spans="1:10" ht="15" x14ac:dyDescent="0.2">
      <c r="A18839" s="733">
        <v>45359</v>
      </c>
      <c r="B18839" s="62" t="s">
        <v>11068</v>
      </c>
      <c r="C18839" s="62" t="s">
        <v>10972</v>
      </c>
      <c r="D18839" s="182" t="s">
        <v>12660</v>
      </c>
      <c r="E18839" s="125">
        <v>233500</v>
      </c>
      <c r="F18839" s="125"/>
      <c r="G18839" s="125">
        <f t="shared" si="300"/>
        <v>-233500</v>
      </c>
      <c r="H18839" s="704" t="s">
        <v>12621</v>
      </c>
      <c r="J18839" s="39"/>
    </row>
    <row r="18840" spans="1:10" ht="15" x14ac:dyDescent="0.2">
      <c r="A18840" s="733">
        <v>45359</v>
      </c>
      <c r="B18840" s="62" t="s">
        <v>11068</v>
      </c>
      <c r="C18840" s="62" t="s">
        <v>10972</v>
      </c>
      <c r="D18840" s="182" t="s">
        <v>12661</v>
      </c>
      <c r="E18840" s="125">
        <v>35600</v>
      </c>
      <c r="F18840" s="125"/>
      <c r="G18840" s="125">
        <f t="shared" si="300"/>
        <v>-35600</v>
      </c>
      <c r="H18840" s="704" t="s">
        <v>12621</v>
      </c>
      <c r="J18840" s="39"/>
    </row>
    <row r="18841" spans="1:10" ht="15" x14ac:dyDescent="0.2">
      <c r="A18841" s="733">
        <v>45359</v>
      </c>
      <c r="B18841" s="62" t="s">
        <v>11864</v>
      </c>
      <c r="C18841" s="62" t="s">
        <v>10972</v>
      </c>
      <c r="D18841" s="182" t="s">
        <v>12662</v>
      </c>
      <c r="E18841" s="125">
        <v>32000</v>
      </c>
      <c r="F18841" s="125"/>
      <c r="G18841" s="125">
        <f t="shared" si="300"/>
        <v>-32000</v>
      </c>
      <c r="H18841" s="704" t="s">
        <v>12621</v>
      </c>
      <c r="J18841" s="39"/>
    </row>
    <row r="18842" spans="1:10" ht="15" x14ac:dyDescent="0.2">
      <c r="A18842" s="733">
        <v>45359</v>
      </c>
      <c r="B18842" s="62" t="s">
        <v>11068</v>
      </c>
      <c r="C18842" s="62" t="s">
        <v>10972</v>
      </c>
      <c r="D18842" s="182" t="s">
        <v>12663</v>
      </c>
      <c r="E18842" s="125">
        <v>12000</v>
      </c>
      <c r="F18842" s="125"/>
      <c r="G18842" s="125">
        <f t="shared" si="300"/>
        <v>-12000</v>
      </c>
      <c r="H18842" s="704" t="s">
        <v>12621</v>
      </c>
      <c r="J18842" s="39"/>
    </row>
    <row r="18843" spans="1:10" ht="15" x14ac:dyDescent="0.2">
      <c r="A18843" s="733">
        <v>45360</v>
      </c>
      <c r="B18843" s="62" t="s">
        <v>103</v>
      </c>
      <c r="C18843" s="62" t="s">
        <v>103</v>
      </c>
      <c r="D18843" s="182" t="s">
        <v>12519</v>
      </c>
      <c r="E18843" s="125">
        <v>3000</v>
      </c>
      <c r="F18843" s="125"/>
      <c r="G18843" s="125">
        <f t="shared" si="300"/>
        <v>-3000</v>
      </c>
      <c r="H18843" s="704" t="s">
        <v>12621</v>
      </c>
      <c r="J18843" s="39"/>
    </row>
    <row r="18844" spans="1:10" ht="15" x14ac:dyDescent="0.2">
      <c r="A18844" s="733">
        <v>45360</v>
      </c>
      <c r="B18844" s="62" t="s">
        <v>8547</v>
      </c>
      <c r="C18844" s="62" t="s">
        <v>3103</v>
      </c>
      <c r="D18844" s="182" t="s">
        <v>12717</v>
      </c>
      <c r="E18844" s="125">
        <v>10000</v>
      </c>
      <c r="F18844" s="125"/>
      <c r="G18844" s="125">
        <f t="shared" si="300"/>
        <v>-10000</v>
      </c>
      <c r="H18844" s="704" t="s">
        <v>12621</v>
      </c>
      <c r="J18844" s="39"/>
    </row>
    <row r="18845" spans="1:10" ht="15" x14ac:dyDescent="0.2">
      <c r="A18845" s="733">
        <v>45360</v>
      </c>
      <c r="B18845" s="62" t="s">
        <v>11068</v>
      </c>
      <c r="C18845" s="62" t="s">
        <v>10972</v>
      </c>
      <c r="D18845" s="182" t="s">
        <v>12664</v>
      </c>
      <c r="E18845" s="125">
        <v>1050</v>
      </c>
      <c r="F18845" s="125"/>
      <c r="G18845" s="125">
        <f t="shared" si="300"/>
        <v>-1050</v>
      </c>
      <c r="H18845" s="704" t="s">
        <v>12621</v>
      </c>
      <c r="J18845" s="39"/>
    </row>
    <row r="18846" spans="1:10" ht="15" x14ac:dyDescent="0.2">
      <c r="A18846" s="733">
        <v>45360</v>
      </c>
      <c r="B18846" s="62" t="s">
        <v>11068</v>
      </c>
      <c r="C18846" s="62" t="s">
        <v>103</v>
      </c>
      <c r="D18846" s="182" t="s">
        <v>12665</v>
      </c>
      <c r="E18846" s="125">
        <v>12000</v>
      </c>
      <c r="F18846" s="125"/>
      <c r="G18846" s="125">
        <f t="shared" si="300"/>
        <v>-12000</v>
      </c>
      <c r="H18846" s="704" t="s">
        <v>12621</v>
      </c>
      <c r="J18846" s="39"/>
    </row>
    <row r="18847" spans="1:10" ht="15" x14ac:dyDescent="0.2">
      <c r="A18847" s="733">
        <v>45360</v>
      </c>
      <c r="B18847" s="62" t="s">
        <v>11864</v>
      </c>
      <c r="C18847" s="62" t="s">
        <v>11008</v>
      </c>
      <c r="D18847" s="182" t="s">
        <v>10709</v>
      </c>
      <c r="E18847" s="125">
        <v>100000</v>
      </c>
      <c r="F18847" s="125"/>
      <c r="G18847" s="125">
        <f t="shared" si="300"/>
        <v>-100000</v>
      </c>
      <c r="H18847" s="704" t="s">
        <v>12621</v>
      </c>
      <c r="J18847" s="39"/>
    </row>
    <row r="18848" spans="1:10" ht="15" x14ac:dyDescent="0.2">
      <c r="A18848" s="733">
        <v>45360</v>
      </c>
      <c r="B18848" s="62" t="s">
        <v>9974</v>
      </c>
      <c r="C18848" s="62" t="s">
        <v>6422</v>
      </c>
      <c r="D18848" s="182" t="s">
        <v>12424</v>
      </c>
      <c r="E18848" s="125">
        <v>40000</v>
      </c>
      <c r="F18848" s="125"/>
      <c r="G18848" s="125">
        <f t="shared" si="300"/>
        <v>-40000</v>
      </c>
      <c r="H18848" s="704" t="s">
        <v>12621</v>
      </c>
      <c r="J18848" s="39"/>
    </row>
    <row r="18849" spans="1:10" ht="15" x14ac:dyDescent="0.2">
      <c r="A18849" s="733">
        <v>45360</v>
      </c>
      <c r="B18849" s="62" t="s">
        <v>11068</v>
      </c>
      <c r="C18849" s="62" t="s">
        <v>12435</v>
      </c>
      <c r="D18849" s="182" t="s">
        <v>12674</v>
      </c>
      <c r="E18849" s="125">
        <v>10000</v>
      </c>
      <c r="F18849" s="125"/>
      <c r="G18849" s="125">
        <f t="shared" si="300"/>
        <v>-10000</v>
      </c>
      <c r="H18849" s="704" t="s">
        <v>12621</v>
      </c>
      <c r="J18849" s="39"/>
    </row>
    <row r="18850" spans="1:10" ht="15" x14ac:dyDescent="0.2">
      <c r="A18850" s="733">
        <v>45362</v>
      </c>
      <c r="B18850" s="62" t="s">
        <v>3945</v>
      </c>
      <c r="C18850" s="62" t="s">
        <v>5740</v>
      </c>
      <c r="D18850" s="182" t="s">
        <v>12666</v>
      </c>
      <c r="E18850" s="125">
        <v>3000</v>
      </c>
      <c r="F18850" s="125"/>
      <c r="G18850" s="125">
        <f t="shared" si="300"/>
        <v>-3000</v>
      </c>
      <c r="H18850" s="704" t="s">
        <v>12621</v>
      </c>
      <c r="J18850" s="39"/>
    </row>
    <row r="18851" spans="1:10" ht="15" x14ac:dyDescent="0.2">
      <c r="A18851" s="733">
        <v>45362</v>
      </c>
      <c r="B18851" s="62" t="s">
        <v>11068</v>
      </c>
      <c r="C18851" s="62" t="s">
        <v>10972</v>
      </c>
      <c r="D18851" s="182" t="s">
        <v>9905</v>
      </c>
      <c r="E18851" s="125">
        <v>19650</v>
      </c>
      <c r="F18851" s="125"/>
      <c r="G18851" s="125">
        <f t="shared" si="300"/>
        <v>-19650</v>
      </c>
      <c r="H18851" s="704" t="s">
        <v>12621</v>
      </c>
      <c r="J18851" s="39"/>
    </row>
    <row r="18852" spans="1:10" ht="15" x14ac:dyDescent="0.2">
      <c r="A18852" s="733">
        <v>45362</v>
      </c>
      <c r="B18852" s="62" t="s">
        <v>11068</v>
      </c>
      <c r="C18852" s="62" t="s">
        <v>6782</v>
      </c>
      <c r="D18852" s="182" t="s">
        <v>12267</v>
      </c>
      <c r="E18852" s="125">
        <v>250000</v>
      </c>
      <c r="F18852" s="125"/>
      <c r="G18852" s="125">
        <f t="shared" si="300"/>
        <v>-250000</v>
      </c>
      <c r="H18852" s="704" t="s">
        <v>12621</v>
      </c>
      <c r="J18852" s="39"/>
    </row>
    <row r="18853" spans="1:10" ht="15" x14ac:dyDescent="0.2">
      <c r="A18853" s="733">
        <v>45362</v>
      </c>
      <c r="B18853" s="62" t="s">
        <v>10889</v>
      </c>
      <c r="C18853" s="62" t="s">
        <v>391</v>
      </c>
      <c r="D18853" s="182" t="s">
        <v>3990</v>
      </c>
      <c r="E18853" s="125">
        <v>2800</v>
      </c>
      <c r="F18853" s="125"/>
      <c r="G18853" s="125">
        <f t="shared" si="300"/>
        <v>-2800</v>
      </c>
      <c r="H18853" s="704" t="s">
        <v>12621</v>
      </c>
      <c r="J18853" s="39"/>
    </row>
    <row r="18854" spans="1:10" ht="15" x14ac:dyDescent="0.2">
      <c r="A18854" s="733">
        <v>45362</v>
      </c>
      <c r="B18854" s="62" t="s">
        <v>11864</v>
      </c>
      <c r="C18854" s="62" t="s">
        <v>11364</v>
      </c>
      <c r="D18854" s="182" t="s">
        <v>12267</v>
      </c>
      <c r="E18854" s="125">
        <v>125000</v>
      </c>
      <c r="F18854" s="125"/>
      <c r="G18854" s="125">
        <f t="shared" si="300"/>
        <v>-125000</v>
      </c>
      <c r="H18854" s="704" t="s">
        <v>12621</v>
      </c>
      <c r="J18854" s="39"/>
    </row>
    <row r="18855" spans="1:10" ht="15" x14ac:dyDescent="0.2">
      <c r="A18855" s="733">
        <v>45362</v>
      </c>
      <c r="B18855" s="62" t="s">
        <v>11864</v>
      </c>
      <c r="C18855" s="62" t="s">
        <v>10972</v>
      </c>
      <c r="D18855" s="182" t="s">
        <v>12681</v>
      </c>
      <c r="E18855" s="125">
        <v>47000</v>
      </c>
      <c r="F18855" s="125"/>
      <c r="G18855" s="125">
        <f t="shared" si="300"/>
        <v>-47000</v>
      </c>
      <c r="H18855" s="704" t="s">
        <v>12621</v>
      </c>
      <c r="J18855" s="39"/>
    </row>
    <row r="18856" spans="1:10" ht="15" x14ac:dyDescent="0.2">
      <c r="A18856" s="733">
        <v>45362</v>
      </c>
      <c r="B18856" s="62" t="s">
        <v>3945</v>
      </c>
      <c r="C18856" s="62" t="s">
        <v>5740</v>
      </c>
      <c r="D18856" s="182" t="s">
        <v>12666</v>
      </c>
      <c r="E18856" s="125">
        <v>3000</v>
      </c>
      <c r="F18856" s="125"/>
      <c r="G18856" s="125">
        <f t="shared" si="300"/>
        <v>-3000</v>
      </c>
      <c r="H18856" s="704" t="s">
        <v>12621</v>
      </c>
      <c r="J18856" s="39"/>
    </row>
    <row r="18857" spans="1:10" ht="15" x14ac:dyDescent="0.2">
      <c r="A18857" s="733">
        <v>45362</v>
      </c>
      <c r="B18857" s="62" t="s">
        <v>11864</v>
      </c>
      <c r="C18857" s="62" t="s">
        <v>5740</v>
      </c>
      <c r="D18857" s="182" t="s">
        <v>369</v>
      </c>
      <c r="E18857" s="125">
        <v>2000</v>
      </c>
      <c r="F18857" s="125"/>
      <c r="G18857" s="125">
        <f t="shared" si="300"/>
        <v>-2000</v>
      </c>
      <c r="H18857" s="704" t="s">
        <v>12621</v>
      </c>
      <c r="J18857" s="39"/>
    </row>
    <row r="18858" spans="1:10" ht="15" x14ac:dyDescent="0.2">
      <c r="A18858" s="733">
        <v>45362</v>
      </c>
      <c r="B18858" s="62" t="s">
        <v>103</v>
      </c>
      <c r="C18858" s="62" t="s">
        <v>103</v>
      </c>
      <c r="D18858" s="182" t="s">
        <v>12519</v>
      </c>
      <c r="E18858" s="125">
        <v>2000</v>
      </c>
      <c r="F18858" s="125"/>
      <c r="G18858" s="125">
        <f t="shared" si="300"/>
        <v>-2000</v>
      </c>
      <c r="H18858" s="704" t="s">
        <v>12621</v>
      </c>
      <c r="J18858" s="39"/>
    </row>
    <row r="18859" spans="1:10" ht="15" x14ac:dyDescent="0.2">
      <c r="A18859" s="733">
        <v>45362</v>
      </c>
      <c r="B18859" s="62" t="s">
        <v>12596</v>
      </c>
      <c r="C18859" s="62" t="s">
        <v>5740</v>
      </c>
      <c r="D18859" s="182" t="s">
        <v>12682</v>
      </c>
      <c r="E18859" s="125">
        <v>500</v>
      </c>
      <c r="F18859" s="125"/>
      <c r="G18859" s="125">
        <f t="shared" si="300"/>
        <v>-500</v>
      </c>
      <c r="H18859" s="704" t="s">
        <v>12621</v>
      </c>
      <c r="J18859" s="39"/>
    </row>
    <row r="18860" spans="1:10" ht="15" x14ac:dyDescent="0.2">
      <c r="A18860" s="733">
        <v>45362</v>
      </c>
      <c r="B18860" s="62" t="s">
        <v>13282</v>
      </c>
      <c r="C18860" s="62" t="s">
        <v>5740</v>
      </c>
      <c r="D18860" s="182" t="s">
        <v>12682</v>
      </c>
      <c r="E18860" s="125">
        <v>550</v>
      </c>
      <c r="F18860" s="125"/>
      <c r="G18860" s="125">
        <f t="shared" si="300"/>
        <v>-550</v>
      </c>
      <c r="H18860" s="704" t="s">
        <v>12621</v>
      </c>
      <c r="J18860" s="39"/>
    </row>
    <row r="18861" spans="1:10" ht="15" x14ac:dyDescent="0.2">
      <c r="A18861" s="733">
        <v>45362</v>
      </c>
      <c r="B18861" s="62" t="s">
        <v>11864</v>
      </c>
      <c r="C18861" s="62" t="s">
        <v>10972</v>
      </c>
      <c r="D18861" s="182" t="s">
        <v>9534</v>
      </c>
      <c r="E18861" s="125">
        <v>2500</v>
      </c>
      <c r="F18861" s="125"/>
      <c r="G18861" s="125">
        <f t="shared" si="300"/>
        <v>-2500</v>
      </c>
      <c r="H18861" s="704" t="s">
        <v>12621</v>
      </c>
      <c r="J18861" s="39"/>
    </row>
    <row r="18862" spans="1:10" ht="15" x14ac:dyDescent="0.2">
      <c r="A18862" s="733">
        <v>45362</v>
      </c>
      <c r="B18862" s="62" t="s">
        <v>11864</v>
      </c>
      <c r="C18862" s="62" t="s">
        <v>5740</v>
      </c>
      <c r="D18862" s="182" t="s">
        <v>12683</v>
      </c>
      <c r="E18862" s="125">
        <v>1500</v>
      </c>
      <c r="F18862" s="125"/>
      <c r="G18862" s="125">
        <f t="shared" si="300"/>
        <v>-1500</v>
      </c>
      <c r="H18862" s="704" t="s">
        <v>12621</v>
      </c>
      <c r="J18862" s="39"/>
    </row>
    <row r="18863" spans="1:10" ht="15" x14ac:dyDescent="0.2">
      <c r="A18863" s="733">
        <v>45362</v>
      </c>
      <c r="B18863" s="62" t="s">
        <v>11114</v>
      </c>
      <c r="C18863" s="62" t="s">
        <v>10972</v>
      </c>
      <c r="D18863" s="182" t="s">
        <v>12684</v>
      </c>
      <c r="E18863" s="125">
        <v>2000</v>
      </c>
      <c r="F18863" s="125"/>
      <c r="G18863" s="125">
        <f t="shared" si="300"/>
        <v>-2000</v>
      </c>
      <c r="H18863" s="704" t="s">
        <v>12621</v>
      </c>
      <c r="J18863" s="39"/>
    </row>
    <row r="18864" spans="1:10" ht="15" x14ac:dyDescent="0.2">
      <c r="A18864" s="733">
        <v>45362</v>
      </c>
      <c r="B18864" s="62" t="s">
        <v>103</v>
      </c>
      <c r="C18864" s="62" t="s">
        <v>103</v>
      </c>
      <c r="D18864" s="182" t="s">
        <v>12685</v>
      </c>
      <c r="E18864" s="125">
        <v>8000</v>
      </c>
      <c r="F18864" s="125"/>
      <c r="G18864" s="125">
        <f t="shared" si="300"/>
        <v>-8000</v>
      </c>
      <c r="H18864" s="704" t="s">
        <v>12621</v>
      </c>
      <c r="J18864" s="39"/>
    </row>
    <row r="18865" spans="1:10" ht="15" x14ac:dyDescent="0.2">
      <c r="A18865" s="733">
        <v>45362</v>
      </c>
      <c r="B18865" s="62" t="s">
        <v>12673</v>
      </c>
      <c r="C18865" s="62" t="s">
        <v>5409</v>
      </c>
      <c r="D18865" s="182" t="s">
        <v>12686</v>
      </c>
      <c r="E18865" s="125">
        <v>5000</v>
      </c>
      <c r="F18865" s="125"/>
      <c r="G18865" s="125">
        <f t="shared" si="300"/>
        <v>-5000</v>
      </c>
      <c r="H18865" s="704" t="s">
        <v>12621</v>
      </c>
      <c r="J18865" s="39"/>
    </row>
    <row r="18866" spans="1:10" ht="15" x14ac:dyDescent="0.2">
      <c r="A18866" s="733">
        <v>45363</v>
      </c>
      <c r="B18866" s="62" t="s">
        <v>11068</v>
      </c>
      <c r="C18866" s="62" t="s">
        <v>11529</v>
      </c>
      <c r="D18866" s="182" t="s">
        <v>12687</v>
      </c>
      <c r="E18866" s="125">
        <v>60600</v>
      </c>
      <c r="F18866" s="125"/>
      <c r="G18866" s="125">
        <f t="shared" si="300"/>
        <v>-60600</v>
      </c>
      <c r="H18866" s="704" t="s">
        <v>12621</v>
      </c>
      <c r="J18866" s="39"/>
    </row>
    <row r="18867" spans="1:10" ht="15" x14ac:dyDescent="0.2">
      <c r="A18867" s="733">
        <v>45363</v>
      </c>
      <c r="B18867" s="62" t="s">
        <v>11068</v>
      </c>
      <c r="C18867" s="62" t="s">
        <v>10972</v>
      </c>
      <c r="D18867" s="182" t="s">
        <v>12688</v>
      </c>
      <c r="E18867" s="125">
        <v>9600</v>
      </c>
      <c r="F18867" s="125"/>
      <c r="G18867" s="125">
        <f t="shared" si="300"/>
        <v>-9600</v>
      </c>
      <c r="H18867" s="704" t="s">
        <v>12621</v>
      </c>
      <c r="J18867" s="39"/>
    </row>
    <row r="18868" spans="1:10" ht="15" x14ac:dyDescent="0.2">
      <c r="A18868" s="733">
        <v>45363</v>
      </c>
      <c r="B18868" s="62" t="s">
        <v>11864</v>
      </c>
      <c r="C18868" s="62" t="s">
        <v>10972</v>
      </c>
      <c r="D18868" s="182" t="s">
        <v>12689</v>
      </c>
      <c r="E18868" s="125">
        <v>39950</v>
      </c>
      <c r="F18868" s="125"/>
      <c r="G18868" s="125">
        <f t="shared" si="300"/>
        <v>-39950</v>
      </c>
      <c r="H18868" s="704" t="s">
        <v>12621</v>
      </c>
      <c r="J18868" s="39"/>
    </row>
    <row r="18869" spans="1:10" ht="15" x14ac:dyDescent="0.2">
      <c r="A18869" s="733">
        <v>45363</v>
      </c>
      <c r="B18869" s="62" t="s">
        <v>11864</v>
      </c>
      <c r="C18869" s="62" t="s">
        <v>5740</v>
      </c>
      <c r="D18869" s="182" t="s">
        <v>369</v>
      </c>
      <c r="E18869" s="125">
        <v>2000</v>
      </c>
      <c r="F18869" s="125"/>
      <c r="G18869" s="125">
        <f t="shared" si="300"/>
        <v>-2000</v>
      </c>
      <c r="H18869" s="704" t="s">
        <v>12621</v>
      </c>
      <c r="J18869" s="39"/>
    </row>
    <row r="18870" spans="1:10" ht="15" x14ac:dyDescent="0.2">
      <c r="A18870" s="733">
        <v>45363</v>
      </c>
      <c r="B18870" s="62" t="s">
        <v>11068</v>
      </c>
      <c r="C18870" s="62" t="s">
        <v>5740</v>
      </c>
      <c r="D18870" s="182" t="s">
        <v>369</v>
      </c>
      <c r="E18870" s="125">
        <v>1500</v>
      </c>
      <c r="F18870" s="125"/>
      <c r="G18870" s="125">
        <f t="shared" si="300"/>
        <v>-1500</v>
      </c>
      <c r="H18870" s="704" t="s">
        <v>12621</v>
      </c>
      <c r="J18870" s="39"/>
    </row>
    <row r="18871" spans="1:10" ht="15" x14ac:dyDescent="0.2">
      <c r="A18871" s="733">
        <v>45363</v>
      </c>
      <c r="B18871" s="62" t="s">
        <v>11068</v>
      </c>
      <c r="C18871" s="62" t="s">
        <v>10972</v>
      </c>
      <c r="D18871" s="182" t="s">
        <v>12693</v>
      </c>
      <c r="E18871" s="125">
        <v>18000</v>
      </c>
      <c r="F18871" s="125"/>
      <c r="G18871" s="125">
        <f t="shared" si="300"/>
        <v>-18000</v>
      </c>
      <c r="H18871" s="704" t="s">
        <v>12621</v>
      </c>
      <c r="J18871" s="39"/>
    </row>
    <row r="18872" spans="1:10" ht="15" x14ac:dyDescent="0.2">
      <c r="A18872" s="733">
        <v>45364</v>
      </c>
      <c r="B18872" s="62" t="s">
        <v>11864</v>
      </c>
      <c r="C18872" s="62" t="s">
        <v>5386</v>
      </c>
      <c r="D18872" s="182" t="s">
        <v>12694</v>
      </c>
      <c r="E18872" s="125">
        <v>2400</v>
      </c>
      <c r="F18872" s="125"/>
      <c r="G18872" s="125">
        <f t="shared" si="300"/>
        <v>-2400</v>
      </c>
      <c r="H18872" s="704" t="s">
        <v>12621</v>
      </c>
      <c r="J18872" s="39"/>
    </row>
    <row r="18873" spans="1:10" ht="15" x14ac:dyDescent="0.2">
      <c r="A18873" s="733">
        <v>45364</v>
      </c>
      <c r="B18873" s="62" t="s">
        <v>11707</v>
      </c>
      <c r="C18873" s="62" t="s">
        <v>5740</v>
      </c>
      <c r="D18873" s="182" t="s">
        <v>369</v>
      </c>
      <c r="E18873" s="125">
        <v>2000</v>
      </c>
      <c r="F18873" s="125"/>
      <c r="G18873" s="125">
        <f t="shared" si="300"/>
        <v>-2000</v>
      </c>
      <c r="H18873" s="704" t="s">
        <v>12621</v>
      </c>
      <c r="J18873" s="39"/>
    </row>
    <row r="18874" spans="1:10" ht="15" x14ac:dyDescent="0.2">
      <c r="A18874" s="733">
        <v>45364</v>
      </c>
      <c r="B18874" s="62" t="s">
        <v>103</v>
      </c>
      <c r="C18874" s="62" t="s">
        <v>8221</v>
      </c>
      <c r="D18874" s="182" t="s">
        <v>1156</v>
      </c>
      <c r="E18874" s="125">
        <v>5000</v>
      </c>
      <c r="F18874" s="125"/>
      <c r="G18874" s="125">
        <f t="shared" si="300"/>
        <v>-5000</v>
      </c>
      <c r="H18874" s="704" t="s">
        <v>12621</v>
      </c>
      <c r="J18874" s="39"/>
    </row>
    <row r="18875" spans="1:10" ht="15" x14ac:dyDescent="0.2">
      <c r="A18875" s="733">
        <v>45364</v>
      </c>
      <c r="B18875" s="62" t="s">
        <v>11707</v>
      </c>
      <c r="C18875" s="62" t="s">
        <v>1494</v>
      </c>
      <c r="D18875" s="182" t="s">
        <v>12695</v>
      </c>
      <c r="E18875" s="125">
        <v>4860</v>
      </c>
      <c r="F18875" s="125"/>
      <c r="G18875" s="125">
        <f t="shared" si="300"/>
        <v>-4860</v>
      </c>
      <c r="H18875" s="704" t="s">
        <v>12621</v>
      </c>
      <c r="J18875" s="39"/>
    </row>
    <row r="18876" spans="1:10" ht="15" x14ac:dyDescent="0.2">
      <c r="A18876" s="733">
        <v>45364</v>
      </c>
      <c r="B18876" s="62" t="s">
        <v>11707</v>
      </c>
      <c r="C18876" s="62" t="s">
        <v>10972</v>
      </c>
      <c r="D18876" s="182" t="s">
        <v>12696</v>
      </c>
      <c r="E18876" s="125">
        <v>63240</v>
      </c>
      <c r="F18876" s="125"/>
      <c r="G18876" s="125">
        <f t="shared" si="300"/>
        <v>-63240</v>
      </c>
      <c r="H18876" s="704" t="s">
        <v>12621</v>
      </c>
      <c r="J18876" s="39"/>
    </row>
    <row r="18877" spans="1:10" ht="15" x14ac:dyDescent="0.2">
      <c r="A18877" s="733">
        <v>45364</v>
      </c>
      <c r="B18877" s="62" t="s">
        <v>11707</v>
      </c>
      <c r="C18877" s="62" t="s">
        <v>10972</v>
      </c>
      <c r="D18877" s="182" t="s">
        <v>12697</v>
      </c>
      <c r="E18877" s="125">
        <v>5280</v>
      </c>
      <c r="F18877" s="125"/>
      <c r="G18877" s="125">
        <f t="shared" si="300"/>
        <v>-5280</v>
      </c>
      <c r="H18877" s="704" t="s">
        <v>12621</v>
      </c>
      <c r="J18877" s="39"/>
    </row>
    <row r="18878" spans="1:10" ht="15" x14ac:dyDescent="0.2">
      <c r="A18878" s="733">
        <v>45364</v>
      </c>
      <c r="B18878" s="62" t="s">
        <v>11864</v>
      </c>
      <c r="C18878" s="62" t="s">
        <v>8082</v>
      </c>
      <c r="D18878" s="182" t="s">
        <v>12698</v>
      </c>
      <c r="E18878" s="125">
        <v>250000</v>
      </c>
      <c r="F18878" s="125"/>
      <c r="G18878" s="125">
        <f t="shared" si="300"/>
        <v>-250000</v>
      </c>
      <c r="H18878" s="704" t="s">
        <v>12621</v>
      </c>
      <c r="J18878" s="39"/>
    </row>
    <row r="18879" spans="1:10" ht="48" x14ac:dyDescent="0.2">
      <c r="A18879" s="733">
        <v>45364</v>
      </c>
      <c r="B18879" s="62" t="s">
        <v>103</v>
      </c>
      <c r="C18879" s="62" t="s">
        <v>12699</v>
      </c>
      <c r="D18879" s="182" t="s">
        <v>12806</v>
      </c>
      <c r="E18879" s="125">
        <v>50000</v>
      </c>
      <c r="F18879" s="125"/>
      <c r="G18879" s="125">
        <f t="shared" ref="G18879:G18942" si="301">F18879-E18879</f>
        <v>-50000</v>
      </c>
      <c r="H18879" s="704" t="s">
        <v>12621</v>
      </c>
      <c r="J18879" s="39"/>
    </row>
    <row r="18880" spans="1:10" ht="24" x14ac:dyDescent="0.2">
      <c r="A18880" s="733">
        <v>45364</v>
      </c>
      <c r="B18880" s="62" t="s">
        <v>9344</v>
      </c>
      <c r="C18880" s="62" t="s">
        <v>10972</v>
      </c>
      <c r="D18880" s="182" t="s">
        <v>12700</v>
      </c>
      <c r="E18880" s="125">
        <v>25500</v>
      </c>
      <c r="F18880" s="125"/>
      <c r="G18880" s="125">
        <f t="shared" si="301"/>
        <v>-25500</v>
      </c>
      <c r="H18880" s="704" t="s">
        <v>12621</v>
      </c>
      <c r="J18880" s="39"/>
    </row>
    <row r="18881" spans="1:10" ht="15" customHeight="1" x14ac:dyDescent="0.2">
      <c r="A18881" s="733">
        <v>45364</v>
      </c>
      <c r="B18881" s="62" t="s">
        <v>25</v>
      </c>
      <c r="C18881" s="62" t="s">
        <v>4064</v>
      </c>
      <c r="D18881" s="182" t="s">
        <v>12703</v>
      </c>
      <c r="E18881" s="125">
        <v>900</v>
      </c>
      <c r="F18881" s="125"/>
      <c r="G18881" s="125">
        <f t="shared" si="301"/>
        <v>-900</v>
      </c>
      <c r="H18881" s="704" t="s">
        <v>12621</v>
      </c>
      <c r="J18881" s="39"/>
    </row>
    <row r="18882" spans="1:10" ht="15" x14ac:dyDescent="0.2">
      <c r="A18882" s="733">
        <v>45364</v>
      </c>
      <c r="B18882" s="62" t="s">
        <v>103</v>
      </c>
      <c r="C18882" s="62" t="s">
        <v>103</v>
      </c>
      <c r="D18882" s="182" t="s">
        <v>12519</v>
      </c>
      <c r="E18882" s="125">
        <v>1000</v>
      </c>
      <c r="F18882" s="125"/>
      <c r="G18882" s="125">
        <f t="shared" si="301"/>
        <v>-1000</v>
      </c>
      <c r="H18882" s="704" t="s">
        <v>12621</v>
      </c>
      <c r="J18882" s="39"/>
    </row>
    <row r="18883" spans="1:10" ht="15" customHeight="1" x14ac:dyDescent="0.2">
      <c r="A18883" s="733">
        <v>45365</v>
      </c>
      <c r="B18883" s="62" t="s">
        <v>11864</v>
      </c>
      <c r="C18883" s="62" t="s">
        <v>10972</v>
      </c>
      <c r="D18883" s="182" t="s">
        <v>12704</v>
      </c>
      <c r="E18883" s="125">
        <v>1800</v>
      </c>
      <c r="F18883" s="125"/>
      <c r="G18883" s="125">
        <f t="shared" si="301"/>
        <v>-1800</v>
      </c>
      <c r="H18883" s="704" t="s">
        <v>12621</v>
      </c>
      <c r="J18883" s="39"/>
    </row>
    <row r="18884" spans="1:10" ht="15" x14ac:dyDescent="0.2">
      <c r="A18884" s="733">
        <v>45365</v>
      </c>
      <c r="B18884" s="62" t="s">
        <v>11864</v>
      </c>
      <c r="C18884" s="62" t="s">
        <v>10972</v>
      </c>
      <c r="D18884" s="182" t="s">
        <v>12706</v>
      </c>
      <c r="E18884" s="125">
        <v>1250</v>
      </c>
      <c r="F18884" s="125"/>
      <c r="G18884" s="125">
        <f t="shared" si="301"/>
        <v>-1250</v>
      </c>
      <c r="H18884" s="704" t="s">
        <v>12621</v>
      </c>
      <c r="J18884" s="39"/>
    </row>
    <row r="18885" spans="1:10" ht="15" x14ac:dyDescent="0.2">
      <c r="A18885" s="733">
        <v>45365</v>
      </c>
      <c r="B18885" s="62" t="s">
        <v>25</v>
      </c>
      <c r="C18885" s="62" t="s">
        <v>8141</v>
      </c>
      <c r="D18885" s="182" t="s">
        <v>6342</v>
      </c>
      <c r="E18885" s="125">
        <v>2905</v>
      </c>
      <c r="F18885" s="125"/>
      <c r="G18885" s="125">
        <f t="shared" si="301"/>
        <v>-2905</v>
      </c>
      <c r="H18885" s="704" t="s">
        <v>12621</v>
      </c>
      <c r="J18885" s="39"/>
    </row>
    <row r="18886" spans="1:10" ht="15" x14ac:dyDescent="0.2">
      <c r="A18886" s="733">
        <v>45365</v>
      </c>
      <c r="B18886" s="62" t="s">
        <v>103</v>
      </c>
      <c r="C18886" s="62" t="s">
        <v>8141</v>
      </c>
      <c r="D18886" s="182" t="s">
        <v>6342</v>
      </c>
      <c r="E18886" s="125">
        <v>9220</v>
      </c>
      <c r="F18886" s="125"/>
      <c r="G18886" s="125">
        <f t="shared" si="301"/>
        <v>-9220</v>
      </c>
      <c r="H18886" s="704" t="s">
        <v>12621</v>
      </c>
      <c r="J18886" s="39"/>
    </row>
    <row r="18887" spans="1:10" ht="15" x14ac:dyDescent="0.2">
      <c r="A18887" s="733">
        <v>45365</v>
      </c>
      <c r="B18887" s="62" t="s">
        <v>11864</v>
      </c>
      <c r="C18887" s="62" t="s">
        <v>5740</v>
      </c>
      <c r="D18887" s="182" t="s">
        <v>369</v>
      </c>
      <c r="E18887" s="125">
        <v>3000</v>
      </c>
      <c r="F18887" s="125"/>
      <c r="G18887" s="125">
        <f t="shared" si="301"/>
        <v>-3000</v>
      </c>
      <c r="H18887" s="704" t="s">
        <v>12621</v>
      </c>
      <c r="J18887" s="39"/>
    </row>
    <row r="18888" spans="1:10" ht="15" x14ac:dyDescent="0.2">
      <c r="A18888" s="733">
        <v>45365</v>
      </c>
      <c r="B18888" s="62" t="s">
        <v>11864</v>
      </c>
      <c r="C18888" s="62" t="s">
        <v>5740</v>
      </c>
      <c r="D18888" s="182" t="s">
        <v>12707</v>
      </c>
      <c r="E18888" s="125">
        <v>250</v>
      </c>
      <c r="F18888" s="125"/>
      <c r="G18888" s="125">
        <f t="shared" si="301"/>
        <v>-250</v>
      </c>
      <c r="H18888" s="704" t="s">
        <v>12621</v>
      </c>
      <c r="J18888" s="39"/>
    </row>
    <row r="18889" spans="1:10" ht="15" x14ac:dyDescent="0.2">
      <c r="A18889" s="733">
        <v>45365</v>
      </c>
      <c r="B18889" s="62" t="s">
        <v>10889</v>
      </c>
      <c r="C18889" s="62" t="s">
        <v>5740</v>
      </c>
      <c r="D18889" s="182" t="s">
        <v>12708</v>
      </c>
      <c r="E18889" s="125">
        <v>300</v>
      </c>
      <c r="F18889" s="125"/>
      <c r="G18889" s="125">
        <f t="shared" si="301"/>
        <v>-300</v>
      </c>
      <c r="H18889" s="704" t="s">
        <v>12621</v>
      </c>
      <c r="J18889" s="39"/>
    </row>
    <row r="18890" spans="1:10" ht="15" x14ac:dyDescent="0.2">
      <c r="A18890" s="733">
        <v>45365</v>
      </c>
      <c r="B18890" s="62" t="s">
        <v>11864</v>
      </c>
      <c r="C18890" s="62" t="s">
        <v>285</v>
      </c>
      <c r="D18890" s="182" t="s">
        <v>12709</v>
      </c>
      <c r="E18890" s="125">
        <v>1000</v>
      </c>
      <c r="F18890" s="125"/>
      <c r="G18890" s="125">
        <f t="shared" si="301"/>
        <v>-1000</v>
      </c>
      <c r="H18890" s="704" t="s">
        <v>12621</v>
      </c>
      <c r="J18890" s="39"/>
    </row>
    <row r="18891" spans="1:10" ht="15" x14ac:dyDescent="0.2">
      <c r="A18891" s="733">
        <v>45365</v>
      </c>
      <c r="B18891" s="62" t="s">
        <v>103</v>
      </c>
      <c r="C18891" s="62" t="s">
        <v>103</v>
      </c>
      <c r="D18891" s="182" t="s">
        <v>12519</v>
      </c>
      <c r="E18891" s="125">
        <v>1000</v>
      </c>
      <c r="F18891" s="125"/>
      <c r="G18891" s="125">
        <f t="shared" si="301"/>
        <v>-1000</v>
      </c>
      <c r="H18891" s="704" t="s">
        <v>12621</v>
      </c>
      <c r="J18891" s="39"/>
    </row>
    <row r="18892" spans="1:10" ht="15" x14ac:dyDescent="0.2">
      <c r="A18892" s="733">
        <v>45365</v>
      </c>
      <c r="B18892" s="62" t="s">
        <v>11864</v>
      </c>
      <c r="C18892" s="62" t="s">
        <v>5740</v>
      </c>
      <c r="D18892" s="182" t="s">
        <v>369</v>
      </c>
      <c r="E18892" s="125">
        <v>250</v>
      </c>
      <c r="F18892" s="125"/>
      <c r="G18892" s="125">
        <f t="shared" si="301"/>
        <v>-250</v>
      </c>
      <c r="H18892" s="704" t="s">
        <v>12621</v>
      </c>
      <c r="J18892" s="39"/>
    </row>
    <row r="18893" spans="1:10" ht="15" x14ac:dyDescent="0.2">
      <c r="A18893" s="733">
        <v>45365</v>
      </c>
      <c r="B18893" s="62" t="s">
        <v>11068</v>
      </c>
      <c r="C18893" s="62" t="s">
        <v>11694</v>
      </c>
      <c r="D18893" s="182" t="s">
        <v>12710</v>
      </c>
      <c r="E18893" s="125">
        <v>100000</v>
      </c>
      <c r="F18893" s="125"/>
      <c r="G18893" s="125">
        <f t="shared" si="301"/>
        <v>-100000</v>
      </c>
      <c r="H18893" s="704" t="s">
        <v>12621</v>
      </c>
      <c r="J18893" s="39"/>
    </row>
    <row r="18894" spans="1:10" ht="15" x14ac:dyDescent="0.2">
      <c r="A18894" s="733">
        <v>45365</v>
      </c>
      <c r="B18894" s="62" t="s">
        <v>11423</v>
      </c>
      <c r="C18894" s="62" t="s">
        <v>11852</v>
      </c>
      <c r="D18894" s="182" t="s">
        <v>10709</v>
      </c>
      <c r="E18894" s="125">
        <v>75000</v>
      </c>
      <c r="F18894" s="125"/>
      <c r="G18894" s="125">
        <f t="shared" si="301"/>
        <v>-75000</v>
      </c>
      <c r="H18894" s="704" t="s">
        <v>12621</v>
      </c>
      <c r="J18894" s="39"/>
    </row>
    <row r="18895" spans="1:10" ht="15" x14ac:dyDescent="0.2">
      <c r="A18895" s="733">
        <v>45365</v>
      </c>
      <c r="B18895" s="62" t="s">
        <v>25</v>
      </c>
      <c r="C18895" s="62" t="s">
        <v>391</v>
      </c>
      <c r="D18895" s="182" t="s">
        <v>12831</v>
      </c>
      <c r="E18895" s="125">
        <v>32800</v>
      </c>
      <c r="F18895" s="125"/>
      <c r="G18895" s="125">
        <f t="shared" si="301"/>
        <v>-32800</v>
      </c>
      <c r="H18895" s="704" t="s">
        <v>12621</v>
      </c>
      <c r="J18895" s="39"/>
    </row>
    <row r="18896" spans="1:10" ht="15" x14ac:dyDescent="0.2">
      <c r="A18896" s="733">
        <v>45365</v>
      </c>
      <c r="B18896" s="62" t="s">
        <v>25</v>
      </c>
      <c r="C18896" s="62" t="s">
        <v>7593</v>
      </c>
      <c r="D18896" s="182" t="s">
        <v>11354</v>
      </c>
      <c r="E18896" s="125">
        <v>85000</v>
      </c>
      <c r="F18896" s="125"/>
      <c r="G18896" s="125">
        <f t="shared" si="301"/>
        <v>-85000</v>
      </c>
      <c r="H18896" s="704" t="s">
        <v>12621</v>
      </c>
      <c r="J18896" s="39"/>
    </row>
    <row r="18897" spans="1:10" ht="15" x14ac:dyDescent="0.2">
      <c r="A18897" s="733">
        <v>45366</v>
      </c>
      <c r="B18897" s="62" t="s">
        <v>12494</v>
      </c>
      <c r="C18897" s="62" t="s">
        <v>10972</v>
      </c>
      <c r="D18897" s="182" t="s">
        <v>4965</v>
      </c>
      <c r="E18897" s="125">
        <v>193890</v>
      </c>
      <c r="F18897" s="125"/>
      <c r="G18897" s="125">
        <f t="shared" si="301"/>
        <v>-193890</v>
      </c>
      <c r="H18897" s="704" t="s">
        <v>12621</v>
      </c>
      <c r="J18897" s="39"/>
    </row>
    <row r="18898" spans="1:10" ht="15" x14ac:dyDescent="0.2">
      <c r="A18898" s="733">
        <v>45366</v>
      </c>
      <c r="B18898" s="62" t="s">
        <v>12494</v>
      </c>
      <c r="C18898" s="62" t="s">
        <v>10972</v>
      </c>
      <c r="D18898" s="182" t="s">
        <v>4965</v>
      </c>
      <c r="E18898" s="125">
        <v>116460</v>
      </c>
      <c r="F18898" s="125"/>
      <c r="G18898" s="125">
        <f t="shared" si="301"/>
        <v>-116460</v>
      </c>
      <c r="H18898" s="704" t="s">
        <v>12621</v>
      </c>
      <c r="J18898" s="39"/>
    </row>
    <row r="18899" spans="1:10" ht="15" x14ac:dyDescent="0.2">
      <c r="A18899" s="733">
        <v>45366</v>
      </c>
      <c r="B18899" s="62" t="s">
        <v>12494</v>
      </c>
      <c r="C18899" s="62" t="s">
        <v>10972</v>
      </c>
      <c r="D18899" s="182" t="s">
        <v>4965</v>
      </c>
      <c r="E18899" s="125">
        <v>11790</v>
      </c>
      <c r="F18899" s="125"/>
      <c r="G18899" s="125">
        <f t="shared" si="301"/>
        <v>-11790</v>
      </c>
      <c r="H18899" s="704" t="s">
        <v>12621</v>
      </c>
      <c r="J18899" s="39"/>
    </row>
    <row r="18900" spans="1:10" ht="15" x14ac:dyDescent="0.2">
      <c r="A18900" s="733">
        <v>45366</v>
      </c>
      <c r="B18900" s="62" t="s">
        <v>12494</v>
      </c>
      <c r="C18900" s="62" t="s">
        <v>10972</v>
      </c>
      <c r="D18900" s="182" t="s">
        <v>4965</v>
      </c>
      <c r="E18900" s="125">
        <v>2300</v>
      </c>
      <c r="F18900" s="125"/>
      <c r="G18900" s="125">
        <f t="shared" si="301"/>
        <v>-2300</v>
      </c>
      <c r="H18900" s="704" t="s">
        <v>12621</v>
      </c>
      <c r="J18900" s="39"/>
    </row>
    <row r="18901" spans="1:10" ht="15" x14ac:dyDescent="0.2">
      <c r="A18901" s="733">
        <v>45366</v>
      </c>
      <c r="B18901" s="62" t="s">
        <v>11864</v>
      </c>
      <c r="C18901" s="62" t="s">
        <v>10972</v>
      </c>
      <c r="D18901" s="182" t="s">
        <v>12711</v>
      </c>
      <c r="E18901" s="125">
        <v>15600</v>
      </c>
      <c r="F18901" s="125"/>
      <c r="G18901" s="125">
        <f t="shared" si="301"/>
        <v>-15600</v>
      </c>
      <c r="H18901" s="704" t="s">
        <v>12621</v>
      </c>
      <c r="J18901" s="39"/>
    </row>
    <row r="18902" spans="1:10" ht="15" x14ac:dyDescent="0.2">
      <c r="A18902" s="733">
        <v>45366</v>
      </c>
      <c r="B18902" s="62" t="s">
        <v>10889</v>
      </c>
      <c r="C18902" s="62" t="s">
        <v>10972</v>
      </c>
      <c r="D18902" s="182" t="s">
        <v>12712</v>
      </c>
      <c r="E18902" s="125">
        <v>1000</v>
      </c>
      <c r="F18902" s="125"/>
      <c r="G18902" s="125">
        <f t="shared" si="301"/>
        <v>-1000</v>
      </c>
      <c r="H18902" s="704" t="s">
        <v>12621</v>
      </c>
      <c r="J18902" s="39"/>
    </row>
    <row r="18903" spans="1:10" ht="15" x14ac:dyDescent="0.2">
      <c r="A18903" s="733">
        <v>45366</v>
      </c>
      <c r="B18903" s="62" t="s">
        <v>11864</v>
      </c>
      <c r="C18903" s="62" t="s">
        <v>10972</v>
      </c>
      <c r="D18903" s="182" t="s">
        <v>12713</v>
      </c>
      <c r="E18903" s="125">
        <v>7500</v>
      </c>
      <c r="F18903" s="125"/>
      <c r="G18903" s="125">
        <f t="shared" si="301"/>
        <v>-7500</v>
      </c>
      <c r="H18903" s="704" t="s">
        <v>12621</v>
      </c>
      <c r="J18903" s="39"/>
    </row>
    <row r="18904" spans="1:10" ht="15" x14ac:dyDescent="0.2">
      <c r="A18904" s="733">
        <v>45366</v>
      </c>
      <c r="B18904" s="62" t="s">
        <v>11864</v>
      </c>
      <c r="C18904" s="62" t="s">
        <v>10972</v>
      </c>
      <c r="D18904" s="182" t="s">
        <v>12714</v>
      </c>
      <c r="E18904" s="125">
        <v>540</v>
      </c>
      <c r="F18904" s="125"/>
      <c r="G18904" s="125">
        <f t="shared" si="301"/>
        <v>-540</v>
      </c>
      <c r="H18904" s="704" t="s">
        <v>12621</v>
      </c>
      <c r="J18904" s="39"/>
    </row>
    <row r="18905" spans="1:10" ht="24" x14ac:dyDescent="0.2">
      <c r="A18905" s="733">
        <v>45366</v>
      </c>
      <c r="B18905" s="62" t="s">
        <v>11068</v>
      </c>
      <c r="C18905" s="62" t="s">
        <v>10472</v>
      </c>
      <c r="D18905" s="182" t="s">
        <v>12716</v>
      </c>
      <c r="E18905" s="125">
        <v>500000</v>
      </c>
      <c r="F18905" s="125"/>
      <c r="G18905" s="125">
        <f t="shared" si="301"/>
        <v>-500000</v>
      </c>
      <c r="H18905" s="704" t="s">
        <v>12621</v>
      </c>
      <c r="J18905" s="39"/>
    </row>
    <row r="18906" spans="1:10" ht="15" x14ac:dyDescent="0.2">
      <c r="A18906" s="733">
        <v>45366</v>
      </c>
      <c r="B18906" s="62" t="s">
        <v>11864</v>
      </c>
      <c r="C18906" s="62" t="s">
        <v>12718</v>
      </c>
      <c r="D18906" s="182" t="s">
        <v>12189</v>
      </c>
      <c r="E18906" s="125">
        <v>250000</v>
      </c>
      <c r="F18906" s="125"/>
      <c r="G18906" s="125">
        <f t="shared" si="301"/>
        <v>-250000</v>
      </c>
      <c r="H18906" s="704" t="s">
        <v>12621</v>
      </c>
      <c r="J18906" s="39"/>
    </row>
    <row r="18907" spans="1:10" ht="15" customHeight="1" x14ac:dyDescent="0.2">
      <c r="A18907" s="733">
        <v>45366</v>
      </c>
      <c r="B18907" s="62" t="s">
        <v>9344</v>
      </c>
      <c r="C18907" s="62" t="s">
        <v>391</v>
      </c>
      <c r="D18907" s="182" t="s">
        <v>12432</v>
      </c>
      <c r="E18907" s="125">
        <v>1500</v>
      </c>
      <c r="F18907" s="125"/>
      <c r="G18907" s="125">
        <f t="shared" si="301"/>
        <v>-1500</v>
      </c>
      <c r="H18907" s="704" t="s">
        <v>12621</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12621</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12621</v>
      </c>
      <c r="J18909" s="39"/>
    </row>
    <row r="18910" spans="1:10" ht="15" customHeight="1" x14ac:dyDescent="0.2">
      <c r="A18910" s="733">
        <v>45367</v>
      </c>
      <c r="B18910" s="62" t="s">
        <v>11707</v>
      </c>
      <c r="C18910" s="62" t="s">
        <v>7831</v>
      </c>
      <c r="D18910" s="182" t="s">
        <v>12719</v>
      </c>
      <c r="E18910" s="125">
        <v>12400</v>
      </c>
      <c r="F18910" s="125"/>
      <c r="G18910" s="125">
        <f t="shared" si="301"/>
        <v>-12400</v>
      </c>
      <c r="H18910" s="704" t="s">
        <v>12621</v>
      </c>
      <c r="J18910" s="39"/>
    </row>
    <row r="18911" spans="1:10" ht="15" x14ac:dyDescent="0.2">
      <c r="A18911" s="733">
        <v>45367</v>
      </c>
      <c r="B18911" s="62" t="s">
        <v>10889</v>
      </c>
      <c r="C18911" s="62" t="s">
        <v>10972</v>
      </c>
      <c r="D18911" s="182" t="s">
        <v>12720</v>
      </c>
      <c r="E18911" s="125">
        <v>950</v>
      </c>
      <c r="F18911" s="125"/>
      <c r="G18911" s="125">
        <f t="shared" si="301"/>
        <v>-950</v>
      </c>
      <c r="H18911" s="704" t="s">
        <v>12621</v>
      </c>
      <c r="J18911" s="39"/>
    </row>
    <row r="18912" spans="1:10" ht="15" x14ac:dyDescent="0.2">
      <c r="A18912" s="733">
        <v>45367</v>
      </c>
      <c r="B18912" s="62" t="s">
        <v>10220</v>
      </c>
      <c r="C18912" s="62" t="s">
        <v>2189</v>
      </c>
      <c r="D18912" s="182" t="s">
        <v>12721</v>
      </c>
      <c r="E18912" s="125">
        <v>9500</v>
      </c>
      <c r="F18912" s="125"/>
      <c r="G18912" s="125">
        <f t="shared" si="301"/>
        <v>-9500</v>
      </c>
      <c r="H18912" s="704" t="s">
        <v>12621</v>
      </c>
      <c r="J18912" s="39"/>
    </row>
    <row r="18913" spans="1:10" ht="15" x14ac:dyDescent="0.2">
      <c r="A18913" s="733">
        <v>45367</v>
      </c>
      <c r="B18913" s="62" t="s">
        <v>10889</v>
      </c>
      <c r="C18913" s="62" t="s">
        <v>5740</v>
      </c>
      <c r="D18913" s="182" t="s">
        <v>369</v>
      </c>
      <c r="E18913" s="125">
        <v>500</v>
      </c>
      <c r="F18913" s="125"/>
      <c r="G18913" s="125">
        <f t="shared" si="301"/>
        <v>-500</v>
      </c>
      <c r="H18913" s="704" t="s">
        <v>12621</v>
      </c>
      <c r="J18913" s="39"/>
    </row>
    <row r="18914" spans="1:10" ht="15" x14ac:dyDescent="0.2">
      <c r="A18914" s="733">
        <v>45367</v>
      </c>
      <c r="B18914" s="62" t="s">
        <v>11864</v>
      </c>
      <c r="C18914" s="75" t="s">
        <v>8223</v>
      </c>
      <c r="D18914" s="182" t="s">
        <v>12424</v>
      </c>
      <c r="E18914" s="125">
        <v>58470</v>
      </c>
      <c r="F18914" s="125"/>
      <c r="G18914" s="125">
        <f t="shared" si="301"/>
        <v>-58470</v>
      </c>
      <c r="H18914" s="704" t="s">
        <v>12621</v>
      </c>
      <c r="J18914" s="39"/>
    </row>
    <row r="18915" spans="1:10" ht="15" x14ac:dyDescent="0.2">
      <c r="A18915" s="733">
        <v>45367</v>
      </c>
      <c r="B18915" s="62" t="s">
        <v>11114</v>
      </c>
      <c r="C18915" s="62" t="s">
        <v>391</v>
      </c>
      <c r="D18915" s="182" t="s">
        <v>5383</v>
      </c>
      <c r="E18915" s="125">
        <v>5000</v>
      </c>
      <c r="F18915" s="125"/>
      <c r="G18915" s="125">
        <f t="shared" si="301"/>
        <v>-5000</v>
      </c>
      <c r="H18915" s="704" t="s">
        <v>12621</v>
      </c>
      <c r="J18915" s="39"/>
    </row>
    <row r="18916" spans="1:10" ht="15" x14ac:dyDescent="0.2">
      <c r="A18916" s="733">
        <v>45367</v>
      </c>
      <c r="B18916" s="62" t="s">
        <v>12596</v>
      </c>
      <c r="C18916" s="62" t="s">
        <v>391</v>
      </c>
      <c r="D18916" s="182" t="s">
        <v>5383</v>
      </c>
      <c r="E18916" s="125">
        <v>6340</v>
      </c>
      <c r="F18916" s="125"/>
      <c r="G18916" s="125">
        <f t="shared" si="301"/>
        <v>-6340</v>
      </c>
      <c r="H18916" s="704" t="s">
        <v>12621</v>
      </c>
      <c r="J18916" s="39"/>
    </row>
    <row r="18917" spans="1:10" ht="15" x14ac:dyDescent="0.2">
      <c r="A18917" s="733">
        <v>45367</v>
      </c>
      <c r="B18917" s="62" t="s">
        <v>10139</v>
      </c>
      <c r="C18917" s="62" t="s">
        <v>391</v>
      </c>
      <c r="D18917" s="182" t="s">
        <v>5383</v>
      </c>
      <c r="E18917" s="125">
        <v>2100</v>
      </c>
      <c r="F18917" s="125"/>
      <c r="G18917" s="125">
        <f t="shared" si="301"/>
        <v>-2100</v>
      </c>
      <c r="H18917" s="704" t="s">
        <v>12621</v>
      </c>
      <c r="J18917" s="39"/>
    </row>
    <row r="18918" spans="1:10" ht="15" x14ac:dyDescent="0.2">
      <c r="A18918" s="733">
        <v>45367</v>
      </c>
      <c r="B18918" s="62" t="s">
        <v>37</v>
      </c>
      <c r="C18918" s="62" t="s">
        <v>391</v>
      </c>
      <c r="D18918" s="182" t="s">
        <v>5383</v>
      </c>
      <c r="E18918" s="125">
        <v>3000</v>
      </c>
      <c r="F18918" s="125"/>
      <c r="G18918" s="125">
        <f t="shared" si="301"/>
        <v>-3000</v>
      </c>
      <c r="H18918" s="704" t="s">
        <v>12621</v>
      </c>
      <c r="J18918" s="39"/>
    </row>
    <row r="18919" spans="1:10" ht="15" x14ac:dyDescent="0.2">
      <c r="A18919" s="733">
        <v>45367</v>
      </c>
      <c r="B18919" s="62" t="s">
        <v>25</v>
      </c>
      <c r="C18919" s="62" t="s">
        <v>391</v>
      </c>
      <c r="D18919" s="182" t="s">
        <v>12731</v>
      </c>
      <c r="E18919" s="125">
        <v>10900</v>
      </c>
      <c r="F18919" s="125"/>
      <c r="G18919" s="125">
        <f t="shared" si="301"/>
        <v>-10900</v>
      </c>
      <c r="H18919" s="704" t="s">
        <v>12621</v>
      </c>
      <c r="J18919" s="39"/>
    </row>
    <row r="18920" spans="1:10" ht="15" x14ac:dyDescent="0.2">
      <c r="A18920" s="733">
        <v>45367</v>
      </c>
      <c r="B18920" s="62" t="s">
        <v>11864</v>
      </c>
      <c r="C18920" s="62" t="s">
        <v>7465</v>
      </c>
      <c r="D18920" s="182" t="s">
        <v>12722</v>
      </c>
      <c r="E18920" s="125">
        <v>2000000</v>
      </c>
      <c r="F18920" s="125"/>
      <c r="G18920" s="125">
        <f t="shared" si="301"/>
        <v>-2000000</v>
      </c>
      <c r="H18920" s="704" t="s">
        <v>12621</v>
      </c>
      <c r="J18920" s="39"/>
    </row>
    <row r="18921" spans="1:10" ht="15" customHeight="1" x14ac:dyDescent="0.2">
      <c r="A18921" s="733">
        <v>45369</v>
      </c>
      <c r="B18921" s="62" t="s">
        <v>37</v>
      </c>
      <c r="C18921" s="62" t="s">
        <v>3002</v>
      </c>
      <c r="D18921" s="182" t="s">
        <v>12724</v>
      </c>
      <c r="E18921" s="125">
        <v>1557</v>
      </c>
      <c r="F18921" s="125"/>
      <c r="G18921" s="125">
        <f t="shared" si="301"/>
        <v>-1557</v>
      </c>
      <c r="H18921" s="704" t="s">
        <v>12621</v>
      </c>
      <c r="J18921" s="39"/>
    </row>
    <row r="18922" spans="1:10" ht="15" x14ac:dyDescent="0.2">
      <c r="A18922" s="733">
        <v>45369</v>
      </c>
      <c r="B18922" s="62" t="s">
        <v>11586</v>
      </c>
      <c r="C18922" s="62" t="s">
        <v>8384</v>
      </c>
      <c r="D18922" s="182" t="s">
        <v>13012</v>
      </c>
      <c r="E18922" s="125">
        <v>100000</v>
      </c>
      <c r="F18922" s="125"/>
      <c r="G18922" s="125">
        <f t="shared" si="301"/>
        <v>-100000</v>
      </c>
      <c r="H18922" s="704" t="s">
        <v>12621</v>
      </c>
      <c r="J18922" s="39"/>
    </row>
    <row r="18923" spans="1:10" ht="15" customHeight="1" x14ac:dyDescent="0.2">
      <c r="A18923" s="733">
        <v>45369</v>
      </c>
      <c r="B18923" s="62" t="s">
        <v>12329</v>
      </c>
      <c r="C18923" s="62" t="s">
        <v>8384</v>
      </c>
      <c r="D18923" s="182" t="s">
        <v>13012</v>
      </c>
      <c r="E18923" s="125">
        <v>900000</v>
      </c>
      <c r="F18923" s="125"/>
      <c r="G18923" s="125">
        <f t="shared" si="301"/>
        <v>-900000</v>
      </c>
      <c r="H18923" s="704" t="s">
        <v>12621</v>
      </c>
      <c r="J18923" s="39"/>
    </row>
    <row r="18924" spans="1:10" ht="24" x14ac:dyDescent="0.2">
      <c r="A18924" s="733">
        <v>45369</v>
      </c>
      <c r="B18924" s="62" t="s">
        <v>11068</v>
      </c>
      <c r="C18924" s="62" t="s">
        <v>10472</v>
      </c>
      <c r="D18924" s="182" t="s">
        <v>12726</v>
      </c>
      <c r="E18924" s="125">
        <v>791000</v>
      </c>
      <c r="F18924" s="125"/>
      <c r="G18924" s="125">
        <f t="shared" si="301"/>
        <v>-791000</v>
      </c>
      <c r="H18924" s="704" t="s">
        <v>12621</v>
      </c>
      <c r="J18924" s="39"/>
    </row>
    <row r="18925" spans="1:10" ht="15" x14ac:dyDescent="0.2">
      <c r="A18925" s="733">
        <v>45369</v>
      </c>
      <c r="B18925" s="62" t="s">
        <v>11068</v>
      </c>
      <c r="C18925" s="62" t="s">
        <v>10972</v>
      </c>
      <c r="D18925" s="182" t="s">
        <v>12727</v>
      </c>
      <c r="E18925" s="125">
        <v>38000</v>
      </c>
      <c r="F18925" s="125"/>
      <c r="G18925" s="125">
        <f t="shared" si="301"/>
        <v>-38000</v>
      </c>
      <c r="H18925" s="704" t="s">
        <v>12621</v>
      </c>
      <c r="J18925" s="39"/>
    </row>
    <row r="18926" spans="1:10" ht="15" x14ac:dyDescent="0.2">
      <c r="A18926" s="733">
        <v>45370</v>
      </c>
      <c r="B18926" s="62" t="s">
        <v>12329</v>
      </c>
      <c r="C18926" s="565" t="s">
        <v>12071</v>
      </c>
      <c r="D18926" s="873" t="s">
        <v>12728</v>
      </c>
      <c r="E18926" s="566">
        <f>300000-81000</f>
        <v>219000</v>
      </c>
      <c r="F18926" s="125"/>
      <c r="G18926" s="125">
        <f t="shared" si="301"/>
        <v>-219000</v>
      </c>
      <c r="H18926" s="704" t="s">
        <v>12621</v>
      </c>
      <c r="J18926" s="39"/>
    </row>
    <row r="18927" spans="1:10" ht="15" x14ac:dyDescent="0.2">
      <c r="A18927" s="733">
        <v>45370</v>
      </c>
      <c r="B18927" s="62" t="s">
        <v>12473</v>
      </c>
      <c r="C18927" s="565" t="s">
        <v>12071</v>
      </c>
      <c r="D18927" s="873" t="s">
        <v>12728</v>
      </c>
      <c r="E18927" s="566">
        <v>81000</v>
      </c>
      <c r="F18927" s="125"/>
      <c r="G18927" s="125">
        <f t="shared" si="301"/>
        <v>-81000</v>
      </c>
      <c r="H18927" s="704" t="s">
        <v>12621</v>
      </c>
      <c r="J18927" s="39"/>
    </row>
    <row r="18928" spans="1:10" ht="15" x14ac:dyDescent="0.2">
      <c r="A18928" s="733">
        <v>45370</v>
      </c>
      <c r="B18928" s="62" t="s">
        <v>11864</v>
      </c>
      <c r="C18928" s="62" t="s">
        <v>8380</v>
      </c>
      <c r="D18928" s="182" t="s">
        <v>12729</v>
      </c>
      <c r="E18928" s="125">
        <v>30000</v>
      </c>
      <c r="F18928" s="125"/>
      <c r="G18928" s="125">
        <f t="shared" si="301"/>
        <v>-30000</v>
      </c>
      <c r="H18928" s="704" t="s">
        <v>12621</v>
      </c>
      <c r="J18928" s="39"/>
    </row>
    <row r="18929" spans="1:10" ht="24" x14ac:dyDescent="0.2">
      <c r="A18929" s="733">
        <v>45370</v>
      </c>
      <c r="B18929" s="62" t="s">
        <v>8547</v>
      </c>
      <c r="C18929" s="62" t="s">
        <v>10972</v>
      </c>
      <c r="D18929" s="182" t="s">
        <v>12730</v>
      </c>
      <c r="E18929" s="125">
        <v>43500</v>
      </c>
      <c r="F18929" s="125"/>
      <c r="G18929" s="125">
        <f t="shared" si="301"/>
        <v>-43500</v>
      </c>
      <c r="H18929" s="704" t="s">
        <v>12621</v>
      </c>
      <c r="J18929" s="39"/>
    </row>
    <row r="18930" spans="1:10" ht="15" customHeight="1" x14ac:dyDescent="0.2">
      <c r="A18930" s="733">
        <v>45370</v>
      </c>
      <c r="B18930" s="62" t="s">
        <v>8547</v>
      </c>
      <c r="C18930" s="62" t="s">
        <v>12738</v>
      </c>
      <c r="D18930" s="182" t="s">
        <v>12739</v>
      </c>
      <c r="E18930" s="125">
        <v>5000</v>
      </c>
      <c r="F18930" s="125"/>
      <c r="G18930" s="125">
        <f t="shared" si="301"/>
        <v>-5000</v>
      </c>
      <c r="H18930" s="704" t="s">
        <v>12621</v>
      </c>
      <c r="J18930" s="39"/>
    </row>
    <row r="18931" spans="1:10" ht="15" x14ac:dyDescent="0.2">
      <c r="A18931" s="733">
        <v>45370</v>
      </c>
      <c r="B18931" s="62" t="s">
        <v>8547</v>
      </c>
      <c r="C18931" s="62" t="s">
        <v>5740</v>
      </c>
      <c r="D18931" s="182" t="s">
        <v>369</v>
      </c>
      <c r="E18931" s="125">
        <v>200</v>
      </c>
      <c r="F18931" s="125"/>
      <c r="G18931" s="125">
        <f t="shared" si="301"/>
        <v>-200</v>
      </c>
      <c r="H18931" s="704" t="s">
        <v>12621</v>
      </c>
      <c r="J18931" s="39"/>
    </row>
    <row r="18932" spans="1:10" ht="15" x14ac:dyDescent="0.2">
      <c r="A18932" s="733">
        <v>45371</v>
      </c>
      <c r="B18932" s="62" t="s">
        <v>11707</v>
      </c>
      <c r="C18932" s="62" t="s">
        <v>10972</v>
      </c>
      <c r="D18932" s="182" t="s">
        <v>12740</v>
      </c>
      <c r="E18932" s="125">
        <v>11435</v>
      </c>
      <c r="F18932" s="125"/>
      <c r="G18932" s="125">
        <f t="shared" si="301"/>
        <v>-11435</v>
      </c>
      <c r="H18932" s="704" t="s">
        <v>12621</v>
      </c>
      <c r="J18932" s="39"/>
    </row>
    <row r="18933" spans="1:10" ht="15" x14ac:dyDescent="0.2">
      <c r="A18933" s="733">
        <v>45371</v>
      </c>
      <c r="B18933" s="62" t="s">
        <v>8547</v>
      </c>
      <c r="C18933" s="62" t="s">
        <v>3103</v>
      </c>
      <c r="D18933" s="182" t="s">
        <v>6925</v>
      </c>
      <c r="E18933" s="125">
        <v>20000</v>
      </c>
      <c r="F18933" s="125"/>
      <c r="G18933" s="125">
        <f t="shared" si="301"/>
        <v>-20000</v>
      </c>
      <c r="H18933" s="704" t="s">
        <v>12621</v>
      </c>
      <c r="J18933" s="39"/>
    </row>
    <row r="18934" spans="1:10" ht="15" x14ac:dyDescent="0.2">
      <c r="A18934" s="733">
        <v>45371</v>
      </c>
      <c r="B18934" s="62" t="s">
        <v>11864</v>
      </c>
      <c r="C18934" s="62" t="s">
        <v>285</v>
      </c>
      <c r="D18934" s="182" t="s">
        <v>8651</v>
      </c>
      <c r="E18934" s="125">
        <v>1000</v>
      </c>
      <c r="F18934" s="125"/>
      <c r="G18934" s="125">
        <f t="shared" si="301"/>
        <v>-1000</v>
      </c>
      <c r="H18934" s="704" t="s">
        <v>12621</v>
      </c>
      <c r="J18934" s="39"/>
    </row>
    <row r="18935" spans="1:10" ht="15" x14ac:dyDescent="0.2">
      <c r="A18935" s="733">
        <v>45371</v>
      </c>
      <c r="B18935" s="62" t="s">
        <v>11707</v>
      </c>
      <c r="C18935" s="62" t="s">
        <v>5740</v>
      </c>
      <c r="D18935" s="182" t="s">
        <v>369</v>
      </c>
      <c r="E18935" s="125">
        <v>1400</v>
      </c>
      <c r="F18935" s="125"/>
      <c r="G18935" s="125">
        <f t="shared" si="301"/>
        <v>-1400</v>
      </c>
      <c r="H18935" s="704" t="s">
        <v>12621</v>
      </c>
      <c r="J18935" s="39"/>
    </row>
    <row r="18936" spans="1:10" ht="15" x14ac:dyDescent="0.2">
      <c r="A18936" s="733">
        <v>45371</v>
      </c>
      <c r="B18936" s="62" t="s">
        <v>11068</v>
      </c>
      <c r="C18936" s="62" t="s">
        <v>5740</v>
      </c>
      <c r="D18936" s="182" t="s">
        <v>369</v>
      </c>
      <c r="E18936" s="125">
        <v>700</v>
      </c>
      <c r="F18936" s="125"/>
      <c r="G18936" s="125">
        <f t="shared" si="301"/>
        <v>-700</v>
      </c>
      <c r="H18936" s="704" t="s">
        <v>12621</v>
      </c>
      <c r="J18936" s="39"/>
    </row>
    <row r="18937" spans="1:10" ht="15" x14ac:dyDescent="0.2">
      <c r="A18937" s="733">
        <v>45371</v>
      </c>
      <c r="B18937" s="62" t="s">
        <v>9344</v>
      </c>
      <c r="C18937" s="62" t="s">
        <v>10972</v>
      </c>
      <c r="D18937" s="182" t="s">
        <v>12741</v>
      </c>
      <c r="E18937" s="125">
        <v>1000</v>
      </c>
      <c r="F18937" s="125"/>
      <c r="G18937" s="125">
        <f t="shared" si="301"/>
        <v>-1000</v>
      </c>
      <c r="H18937" s="704" t="s">
        <v>12621</v>
      </c>
      <c r="J18937" s="39"/>
    </row>
    <row r="18938" spans="1:10" ht="15" x14ac:dyDescent="0.2">
      <c r="A18938" s="733">
        <v>45371</v>
      </c>
      <c r="B18938" s="62" t="s">
        <v>9344</v>
      </c>
      <c r="C18938" s="62" t="s">
        <v>5740</v>
      </c>
      <c r="D18938" s="182" t="s">
        <v>369</v>
      </c>
      <c r="E18938" s="125">
        <v>700</v>
      </c>
      <c r="F18938" s="125"/>
      <c r="G18938" s="125">
        <f t="shared" si="301"/>
        <v>-700</v>
      </c>
      <c r="H18938" s="704" t="s">
        <v>12621</v>
      </c>
      <c r="J18938" s="39"/>
    </row>
    <row r="18939" spans="1:10" ht="15" x14ac:dyDescent="0.2">
      <c r="A18939" s="733">
        <v>45371</v>
      </c>
      <c r="B18939" s="62" t="s">
        <v>11864</v>
      </c>
      <c r="C18939" s="62" t="s">
        <v>10332</v>
      </c>
      <c r="D18939" s="182" t="s">
        <v>12742</v>
      </c>
      <c r="E18939" s="125">
        <v>540</v>
      </c>
      <c r="F18939" s="125"/>
      <c r="G18939" s="125">
        <f t="shared" si="301"/>
        <v>-540</v>
      </c>
      <c r="H18939" s="704" t="s">
        <v>12621</v>
      </c>
      <c r="J18939" s="39"/>
    </row>
    <row r="18940" spans="1:10" ht="15" x14ac:dyDescent="0.2">
      <c r="A18940" s="733">
        <v>45371</v>
      </c>
      <c r="B18940" s="62" t="s">
        <v>11068</v>
      </c>
      <c r="C18940" s="62" t="s">
        <v>5740</v>
      </c>
      <c r="D18940" s="182" t="s">
        <v>369</v>
      </c>
      <c r="E18940" s="125">
        <v>400</v>
      </c>
      <c r="F18940" s="125"/>
      <c r="G18940" s="125">
        <f t="shared" si="301"/>
        <v>-400</v>
      </c>
      <c r="H18940" s="704" t="s">
        <v>12621</v>
      </c>
      <c r="J18940" s="39"/>
    </row>
    <row r="18941" spans="1:10" ht="15" x14ac:dyDescent="0.2">
      <c r="A18941" s="733">
        <v>45371</v>
      </c>
      <c r="B18941" s="62" t="s">
        <v>10220</v>
      </c>
      <c r="C18941" s="62" t="s">
        <v>11717</v>
      </c>
      <c r="D18941" s="182" t="s">
        <v>12743</v>
      </c>
      <c r="E18941" s="125">
        <v>288000</v>
      </c>
      <c r="F18941" s="125"/>
      <c r="G18941" s="125">
        <f t="shared" si="301"/>
        <v>-288000</v>
      </c>
      <c r="H18941" s="704" t="s">
        <v>12621</v>
      </c>
      <c r="J18941" s="39"/>
    </row>
    <row r="18942" spans="1:10" ht="15" x14ac:dyDescent="0.2">
      <c r="A18942" s="733">
        <v>45371</v>
      </c>
      <c r="B18942" s="62" t="s">
        <v>11068</v>
      </c>
      <c r="C18942" s="62" t="s">
        <v>12435</v>
      </c>
      <c r="D18942" s="182" t="s">
        <v>12433</v>
      </c>
      <c r="E18942" s="125">
        <v>50000</v>
      </c>
      <c r="F18942" s="125"/>
      <c r="G18942" s="125">
        <f t="shared" si="301"/>
        <v>-50000</v>
      </c>
      <c r="H18942" s="704" t="s">
        <v>12621</v>
      </c>
      <c r="J18942" s="39"/>
    </row>
    <row r="18943" spans="1:10" ht="28.5" customHeight="1" x14ac:dyDescent="0.2">
      <c r="A18943" s="733">
        <v>45371</v>
      </c>
      <c r="B18943" s="62" t="s">
        <v>10889</v>
      </c>
      <c r="C18943" s="669" t="s">
        <v>12745</v>
      </c>
      <c r="D18943" s="905" t="s">
        <v>12746</v>
      </c>
      <c r="E18943" s="671">
        <v>75000</v>
      </c>
      <c r="F18943" s="125"/>
      <c r="G18943" s="125">
        <f t="shared" ref="G18943:G19006" si="302">F18943-E18943</f>
        <v>-75000</v>
      </c>
      <c r="H18943" s="704" t="s">
        <v>12621</v>
      </c>
      <c r="J18943" s="39"/>
    </row>
    <row r="18944" spans="1:10" ht="33.75" customHeight="1" x14ac:dyDescent="0.2">
      <c r="A18944" s="733">
        <v>45371</v>
      </c>
      <c r="B18944" s="62" t="s">
        <v>12744</v>
      </c>
      <c r="C18944" s="669" t="s">
        <v>12745</v>
      </c>
      <c r="D18944" s="905" t="s">
        <v>12746</v>
      </c>
      <c r="E18944" s="671">
        <v>75000</v>
      </c>
      <c r="F18944" s="125"/>
      <c r="G18944" s="125">
        <f t="shared" si="302"/>
        <v>-75000</v>
      </c>
      <c r="H18944" s="704" t="s">
        <v>12621</v>
      </c>
      <c r="J18944" s="39"/>
    </row>
    <row r="18945" spans="1:10" ht="15" x14ac:dyDescent="0.2">
      <c r="A18945" s="733">
        <v>45371</v>
      </c>
      <c r="B18945" s="62" t="s">
        <v>12494</v>
      </c>
      <c r="C18945" s="62" t="s">
        <v>6422</v>
      </c>
      <c r="D18945" s="182" t="s">
        <v>12267</v>
      </c>
      <c r="E18945" s="125">
        <v>60000</v>
      </c>
      <c r="F18945" s="125"/>
      <c r="G18945" s="125">
        <f t="shared" si="302"/>
        <v>-60000</v>
      </c>
      <c r="H18945" s="704" t="s">
        <v>12621</v>
      </c>
      <c r="J18945" s="39"/>
    </row>
    <row r="18946" spans="1:10" ht="15" x14ac:dyDescent="0.2">
      <c r="A18946" s="733">
        <v>45371</v>
      </c>
      <c r="B18946" s="62" t="s">
        <v>103</v>
      </c>
      <c r="C18946" s="62" t="s">
        <v>793</v>
      </c>
      <c r="D18946" s="182" t="s">
        <v>12751</v>
      </c>
      <c r="E18946" s="125">
        <v>6000</v>
      </c>
      <c r="F18946" s="125"/>
      <c r="G18946" s="125">
        <f t="shared" si="302"/>
        <v>-6000</v>
      </c>
      <c r="H18946" s="704" t="s">
        <v>12621</v>
      </c>
      <c r="J18946" s="39"/>
    </row>
    <row r="18947" spans="1:10" ht="15" x14ac:dyDescent="0.2">
      <c r="A18947" s="733">
        <v>45371</v>
      </c>
      <c r="B18947" s="62" t="s">
        <v>11068</v>
      </c>
      <c r="C18947" s="62" t="s">
        <v>5740</v>
      </c>
      <c r="D18947" s="182" t="s">
        <v>369</v>
      </c>
      <c r="E18947" s="125">
        <v>600</v>
      </c>
      <c r="F18947" s="125"/>
      <c r="G18947" s="125">
        <f t="shared" si="302"/>
        <v>-600</v>
      </c>
      <c r="H18947" s="704" t="s">
        <v>12621</v>
      </c>
      <c r="J18947" s="39"/>
    </row>
    <row r="18948" spans="1:10" ht="15" x14ac:dyDescent="0.2">
      <c r="A18948" s="733">
        <v>45371</v>
      </c>
      <c r="B18948" s="62" t="s">
        <v>103</v>
      </c>
      <c r="C18948" s="62" t="s">
        <v>103</v>
      </c>
      <c r="D18948" s="182" t="s">
        <v>12752</v>
      </c>
      <c r="E18948" s="125">
        <v>1000</v>
      </c>
      <c r="F18948" s="125"/>
      <c r="G18948" s="125">
        <f t="shared" si="302"/>
        <v>-1000</v>
      </c>
      <c r="H18948" s="704" t="s">
        <v>12621</v>
      </c>
      <c r="J18948" s="39"/>
    </row>
    <row r="18949" spans="1:10" ht="15" x14ac:dyDescent="0.2">
      <c r="A18949" s="733">
        <v>45371</v>
      </c>
      <c r="B18949" s="62" t="s">
        <v>103</v>
      </c>
      <c r="C18949" s="62" t="s">
        <v>103</v>
      </c>
      <c r="D18949" s="182" t="s">
        <v>6332</v>
      </c>
      <c r="E18949" s="125">
        <v>1000</v>
      </c>
      <c r="F18949" s="125"/>
      <c r="G18949" s="125">
        <f t="shared" si="302"/>
        <v>-1000</v>
      </c>
      <c r="H18949" s="704" t="s">
        <v>12621</v>
      </c>
      <c r="J18949" s="39"/>
    </row>
    <row r="18950" spans="1:10" ht="15" x14ac:dyDescent="0.2">
      <c r="A18950" s="733">
        <v>45372</v>
      </c>
      <c r="B18950" s="62" t="s">
        <v>11864</v>
      </c>
      <c r="C18950" s="62" t="s">
        <v>10972</v>
      </c>
      <c r="D18950" s="182" t="s">
        <v>12753</v>
      </c>
      <c r="E18950" s="125">
        <v>3000</v>
      </c>
      <c r="F18950" s="125"/>
      <c r="G18950" s="125">
        <f t="shared" si="302"/>
        <v>-3000</v>
      </c>
      <c r="H18950" s="704" t="s">
        <v>12621</v>
      </c>
      <c r="J18950" s="39"/>
    </row>
    <row r="18951" spans="1:10" ht="15" x14ac:dyDescent="0.2">
      <c r="A18951" s="733">
        <v>45372</v>
      </c>
      <c r="B18951" s="62" t="s">
        <v>11864</v>
      </c>
      <c r="C18951" s="62" t="s">
        <v>8362</v>
      </c>
      <c r="D18951" s="182" t="s">
        <v>9408</v>
      </c>
      <c r="E18951" s="125">
        <v>2000</v>
      </c>
      <c r="F18951" s="125"/>
      <c r="G18951" s="125">
        <f t="shared" si="302"/>
        <v>-2000</v>
      </c>
      <c r="H18951" s="704" t="s">
        <v>12621</v>
      </c>
      <c r="J18951" s="39"/>
    </row>
    <row r="18952" spans="1:10" ht="15" x14ac:dyDescent="0.2">
      <c r="A18952" s="733">
        <v>45372</v>
      </c>
      <c r="B18952" s="62" t="s">
        <v>10220</v>
      </c>
      <c r="C18952" s="62" t="s">
        <v>10972</v>
      </c>
      <c r="D18952" s="182" t="s">
        <v>12754</v>
      </c>
      <c r="E18952" s="125">
        <v>8000</v>
      </c>
      <c r="F18952" s="125"/>
      <c r="G18952" s="125">
        <f t="shared" si="302"/>
        <v>-8000</v>
      </c>
      <c r="H18952" s="704" t="s">
        <v>12621</v>
      </c>
      <c r="J18952" s="39"/>
    </row>
    <row r="18953" spans="1:10" ht="15" x14ac:dyDescent="0.2">
      <c r="A18953" s="733">
        <v>45373</v>
      </c>
      <c r="B18953" s="62" t="s">
        <v>8547</v>
      </c>
      <c r="C18953" s="62" t="s">
        <v>11942</v>
      </c>
      <c r="D18953" s="182" t="s">
        <v>6925</v>
      </c>
      <c r="E18953" s="125">
        <v>10000</v>
      </c>
      <c r="F18953" s="125"/>
      <c r="G18953" s="125">
        <f t="shared" si="302"/>
        <v>-10000</v>
      </c>
      <c r="H18953" s="704" t="s">
        <v>12621</v>
      </c>
      <c r="J18953" s="39"/>
    </row>
    <row r="18954" spans="1:10" ht="15" x14ac:dyDescent="0.2">
      <c r="A18954" s="733">
        <v>45376</v>
      </c>
      <c r="B18954" s="62" t="s">
        <v>11864</v>
      </c>
      <c r="C18954" s="62" t="s">
        <v>391</v>
      </c>
      <c r="D18954" s="182" t="s">
        <v>12755</v>
      </c>
      <c r="E18954" s="125">
        <v>1500</v>
      </c>
      <c r="F18954" s="125"/>
      <c r="G18954" s="125">
        <f t="shared" si="302"/>
        <v>-1500</v>
      </c>
      <c r="H18954" s="704" t="s">
        <v>12621</v>
      </c>
      <c r="J18954" s="39"/>
    </row>
    <row r="18955" spans="1:10" ht="15" x14ac:dyDescent="0.2">
      <c r="A18955" s="733">
        <v>45376</v>
      </c>
      <c r="B18955" s="62" t="s">
        <v>11068</v>
      </c>
      <c r="C18955" s="62" t="s">
        <v>391</v>
      </c>
      <c r="D18955" s="182" t="s">
        <v>6700</v>
      </c>
      <c r="E18955" s="125">
        <v>5000</v>
      </c>
      <c r="F18955" s="125"/>
      <c r="G18955" s="125">
        <f t="shared" si="302"/>
        <v>-5000</v>
      </c>
      <c r="H18955" s="704" t="s">
        <v>12621</v>
      </c>
      <c r="J18955" s="39"/>
    </row>
    <row r="18956" spans="1:10" ht="15" x14ac:dyDescent="0.2">
      <c r="A18956" s="733">
        <v>45376</v>
      </c>
      <c r="B18956" s="62" t="s">
        <v>8547</v>
      </c>
      <c r="C18956" s="62" t="s">
        <v>12557</v>
      </c>
      <c r="D18956" s="182" t="s">
        <v>12756</v>
      </c>
      <c r="E18956" s="125">
        <v>15000</v>
      </c>
      <c r="F18956" s="125"/>
      <c r="G18956" s="125">
        <f t="shared" si="302"/>
        <v>-15000</v>
      </c>
      <c r="H18956" s="704" t="s">
        <v>12621</v>
      </c>
      <c r="J18956" s="39"/>
    </row>
    <row r="18957" spans="1:10" ht="15" x14ac:dyDescent="0.2">
      <c r="A18957" s="733">
        <v>45376</v>
      </c>
      <c r="B18957" s="62" t="s">
        <v>12596</v>
      </c>
      <c r="C18957" s="62" t="s">
        <v>11376</v>
      </c>
      <c r="D18957" s="182" t="s">
        <v>12756</v>
      </c>
      <c r="E18957" s="125">
        <v>200000</v>
      </c>
      <c r="F18957" s="125"/>
      <c r="G18957" s="125">
        <f t="shared" si="302"/>
        <v>-200000</v>
      </c>
      <c r="H18957" s="704" t="s">
        <v>12621</v>
      </c>
      <c r="J18957" s="39"/>
    </row>
    <row r="18958" spans="1:10" ht="15" x14ac:dyDescent="0.2">
      <c r="A18958" s="733">
        <v>45376</v>
      </c>
      <c r="B18958" s="62" t="s">
        <v>10220</v>
      </c>
      <c r="C18958" s="62" t="s">
        <v>11717</v>
      </c>
      <c r="D18958" s="182" t="s">
        <v>12775</v>
      </c>
      <c r="E18958" s="125">
        <v>369095</v>
      </c>
      <c r="F18958" s="125"/>
      <c r="G18958" s="125">
        <f t="shared" si="302"/>
        <v>-369095</v>
      </c>
      <c r="H18958" s="704" t="s">
        <v>12621</v>
      </c>
    </row>
    <row r="18959" spans="1:10" ht="24" x14ac:dyDescent="0.2">
      <c r="A18959" s="733">
        <v>45376</v>
      </c>
      <c r="B18959" s="62" t="s">
        <v>11068</v>
      </c>
      <c r="C18959" s="565" t="s">
        <v>10972</v>
      </c>
      <c r="D18959" s="873" t="s">
        <v>12757</v>
      </c>
      <c r="E18959" s="566">
        <v>63000</v>
      </c>
      <c r="F18959" s="125"/>
      <c r="G18959" s="125">
        <f t="shared" si="302"/>
        <v>-63000</v>
      </c>
      <c r="H18959" s="704" t="s">
        <v>12621</v>
      </c>
      <c r="J18959" s="39"/>
    </row>
    <row r="18960" spans="1:10" ht="24" x14ac:dyDescent="0.2">
      <c r="A18960" s="733">
        <v>45376</v>
      </c>
      <c r="B18960" s="62" t="s">
        <v>11864</v>
      </c>
      <c r="C18960" s="565" t="s">
        <v>10972</v>
      </c>
      <c r="D18960" s="873" t="s">
        <v>12757</v>
      </c>
      <c r="E18960" s="566">
        <v>68000</v>
      </c>
      <c r="F18960" s="125"/>
      <c r="G18960" s="125">
        <f t="shared" si="302"/>
        <v>-68000</v>
      </c>
      <c r="H18960" s="704" t="s">
        <v>12621</v>
      </c>
      <c r="J18960" s="39"/>
    </row>
    <row r="18961" spans="1:10" ht="24" x14ac:dyDescent="0.2">
      <c r="A18961" s="733">
        <v>45376</v>
      </c>
      <c r="B18961" s="62" t="s">
        <v>9974</v>
      </c>
      <c r="C18961" s="565" t="s">
        <v>10972</v>
      </c>
      <c r="D18961" s="873" t="s">
        <v>12757</v>
      </c>
      <c r="E18961" s="566">
        <v>20240</v>
      </c>
      <c r="F18961" s="125"/>
      <c r="G18961" s="125">
        <f t="shared" si="302"/>
        <v>-20240</v>
      </c>
      <c r="H18961" s="704" t="s">
        <v>12621</v>
      </c>
      <c r="J18961" s="39"/>
    </row>
    <row r="18962" spans="1:10" ht="15" x14ac:dyDescent="0.2">
      <c r="A18962" s="733">
        <v>45376</v>
      </c>
      <c r="B18962" s="62" t="s">
        <v>11864</v>
      </c>
      <c r="C18962" s="62" t="s">
        <v>10972</v>
      </c>
      <c r="D18962" s="182" t="s">
        <v>12758</v>
      </c>
      <c r="E18962" s="125">
        <v>46370</v>
      </c>
      <c r="F18962" s="125"/>
      <c r="G18962" s="125">
        <f t="shared" si="302"/>
        <v>-46370</v>
      </c>
      <c r="H18962" s="704" t="s">
        <v>12621</v>
      </c>
      <c r="J18962" s="39"/>
    </row>
    <row r="18963" spans="1:10" ht="15" x14ac:dyDescent="0.2">
      <c r="A18963" s="733">
        <v>45376</v>
      </c>
      <c r="B18963" s="62" t="s">
        <v>8864</v>
      </c>
      <c r="C18963" s="565" t="s">
        <v>11721</v>
      </c>
      <c r="D18963" s="873" t="s">
        <v>12759</v>
      </c>
      <c r="E18963" s="566">
        <v>38087</v>
      </c>
      <c r="F18963" s="125"/>
      <c r="G18963" s="125">
        <f t="shared" si="302"/>
        <v>-38087</v>
      </c>
      <c r="H18963" s="704" t="s">
        <v>12621</v>
      </c>
      <c r="J18963" s="39"/>
    </row>
    <row r="18964" spans="1:10" ht="15" x14ac:dyDescent="0.2">
      <c r="A18964" s="733">
        <v>45376</v>
      </c>
      <c r="B18964" s="62" t="s">
        <v>11864</v>
      </c>
      <c r="C18964" s="565" t="s">
        <v>11721</v>
      </c>
      <c r="D18964" s="873" t="s">
        <v>12759</v>
      </c>
      <c r="E18964" s="566">
        <v>267086</v>
      </c>
      <c r="F18964" s="125"/>
      <c r="G18964" s="125">
        <f t="shared" si="302"/>
        <v>-267086</v>
      </c>
      <c r="H18964" s="704" t="s">
        <v>12621</v>
      </c>
      <c r="J18964" s="39"/>
    </row>
    <row r="18965" spans="1:10" ht="15" x14ac:dyDescent="0.2">
      <c r="A18965" s="733">
        <v>45376</v>
      </c>
      <c r="B18965" s="62" t="s">
        <v>11072</v>
      </c>
      <c r="C18965" s="565" t="s">
        <v>11721</v>
      </c>
      <c r="D18965" s="873" t="s">
        <v>12759</v>
      </c>
      <c r="E18965" s="566">
        <v>19680</v>
      </c>
      <c r="F18965" s="125"/>
      <c r="G18965" s="125">
        <f t="shared" si="302"/>
        <v>-19680</v>
      </c>
      <c r="H18965" s="704" t="s">
        <v>12621</v>
      </c>
      <c r="J18965" s="39"/>
    </row>
    <row r="18966" spans="1:10" ht="15" x14ac:dyDescent="0.2">
      <c r="A18966" s="733">
        <v>45376</v>
      </c>
      <c r="B18966" s="62" t="s">
        <v>11068</v>
      </c>
      <c r="C18966" s="565" t="s">
        <v>11721</v>
      </c>
      <c r="D18966" s="873" t="s">
        <v>12759</v>
      </c>
      <c r="E18966" s="566">
        <v>44000</v>
      </c>
      <c r="F18966" s="125"/>
      <c r="G18966" s="125">
        <f t="shared" si="302"/>
        <v>-44000</v>
      </c>
      <c r="H18966" s="704" t="s">
        <v>12621</v>
      </c>
      <c r="J18966" s="39"/>
    </row>
    <row r="18967" spans="1:10" ht="15" x14ac:dyDescent="0.2">
      <c r="A18967" s="733">
        <v>45377</v>
      </c>
      <c r="B18967" s="62" t="s">
        <v>10889</v>
      </c>
      <c r="C18967" s="62" t="s">
        <v>10841</v>
      </c>
      <c r="D18967" s="182" t="s">
        <v>12760</v>
      </c>
      <c r="E18967" s="125">
        <v>100000</v>
      </c>
      <c r="F18967" s="125"/>
      <c r="G18967" s="125">
        <f t="shared" si="302"/>
        <v>-100000</v>
      </c>
      <c r="H18967" s="704" t="s">
        <v>12621</v>
      </c>
      <c r="J18967" s="39"/>
    </row>
    <row r="18968" spans="1:10" ht="15" x14ac:dyDescent="0.2">
      <c r="A18968" s="733">
        <v>45377</v>
      </c>
      <c r="B18968" s="62" t="s">
        <v>10889</v>
      </c>
      <c r="C18968" s="62" t="s">
        <v>11089</v>
      </c>
      <c r="D18968" s="182" t="s">
        <v>12762</v>
      </c>
      <c r="E18968" s="125">
        <v>200000</v>
      </c>
      <c r="F18968" s="125"/>
      <c r="G18968" s="125">
        <f t="shared" si="302"/>
        <v>-200000</v>
      </c>
      <c r="H18968" s="704" t="s">
        <v>12621</v>
      </c>
      <c r="J18968" s="39"/>
    </row>
    <row r="18969" spans="1:10" ht="15" x14ac:dyDescent="0.2">
      <c r="A18969" s="733">
        <v>45377</v>
      </c>
      <c r="B18969" s="62" t="s">
        <v>10889</v>
      </c>
      <c r="C18969" s="62" t="s">
        <v>11089</v>
      </c>
      <c r="D18969" s="182" t="s">
        <v>12762</v>
      </c>
      <c r="E18969" s="125">
        <v>100000</v>
      </c>
      <c r="F18969" s="125"/>
      <c r="G18969" s="125">
        <f t="shared" si="302"/>
        <v>-100000</v>
      </c>
      <c r="H18969" s="704" t="s">
        <v>12621</v>
      </c>
      <c r="J18969" s="39"/>
    </row>
    <row r="18970" spans="1:10" ht="15" x14ac:dyDescent="0.2">
      <c r="A18970" s="733">
        <v>45377</v>
      </c>
      <c r="B18970" s="62" t="s">
        <v>12329</v>
      </c>
      <c r="C18970" s="62" t="s">
        <v>11405</v>
      </c>
      <c r="D18970" s="182" t="s">
        <v>12763</v>
      </c>
      <c r="E18970" s="125">
        <v>150000</v>
      </c>
      <c r="F18970" s="125"/>
      <c r="G18970" s="125">
        <f t="shared" si="302"/>
        <v>-150000</v>
      </c>
      <c r="H18970" s="704" t="s">
        <v>12621</v>
      </c>
      <c r="J18970" s="39"/>
    </row>
    <row r="18971" spans="1:10" ht="15" x14ac:dyDescent="0.2">
      <c r="A18971" s="733">
        <v>45377</v>
      </c>
      <c r="B18971" s="62" t="s">
        <v>12596</v>
      </c>
      <c r="C18971" s="62" t="s">
        <v>11376</v>
      </c>
      <c r="D18971" s="182" t="s">
        <v>12782</v>
      </c>
      <c r="E18971" s="125">
        <v>100000</v>
      </c>
      <c r="F18971" s="125"/>
      <c r="G18971" s="125">
        <f t="shared" si="302"/>
        <v>-100000</v>
      </c>
      <c r="H18971" s="704" t="s">
        <v>12621</v>
      </c>
      <c r="J18971" s="39"/>
    </row>
    <row r="18972" spans="1:10" ht="15" x14ac:dyDescent="0.2">
      <c r="A18972" s="733">
        <v>45377</v>
      </c>
      <c r="B18972" s="62" t="s">
        <v>103</v>
      </c>
      <c r="C18972" s="62" t="s">
        <v>2995</v>
      </c>
      <c r="D18972" s="182" t="s">
        <v>369</v>
      </c>
      <c r="E18972" s="125">
        <v>5330</v>
      </c>
      <c r="F18972" s="125"/>
      <c r="G18972" s="125">
        <f t="shared" si="302"/>
        <v>-5330</v>
      </c>
      <c r="H18972" s="704" t="s">
        <v>12621</v>
      </c>
      <c r="J18972" s="39"/>
    </row>
    <row r="18973" spans="1:10" ht="15" x14ac:dyDescent="0.2">
      <c r="A18973" s="733">
        <v>45377</v>
      </c>
      <c r="B18973" s="62" t="s">
        <v>11864</v>
      </c>
      <c r="C18973" s="62" t="s">
        <v>5740</v>
      </c>
      <c r="D18973" s="182" t="s">
        <v>369</v>
      </c>
      <c r="E18973" s="125">
        <v>1300</v>
      </c>
      <c r="F18973" s="125"/>
      <c r="G18973" s="125">
        <f t="shared" si="302"/>
        <v>-1300</v>
      </c>
      <c r="H18973" s="704" t="s">
        <v>12621</v>
      </c>
      <c r="J18973" s="39"/>
    </row>
    <row r="18974" spans="1:10" ht="15" x14ac:dyDescent="0.2">
      <c r="A18974" s="733">
        <v>45377</v>
      </c>
      <c r="B18974" s="62" t="s">
        <v>10889</v>
      </c>
      <c r="C18974" s="62" t="s">
        <v>5740</v>
      </c>
      <c r="D18974" s="182" t="s">
        <v>369</v>
      </c>
      <c r="E18974" s="125">
        <v>350</v>
      </c>
      <c r="F18974" s="125"/>
      <c r="G18974" s="125">
        <f t="shared" si="302"/>
        <v>-350</v>
      </c>
      <c r="H18974" s="704" t="s">
        <v>12621</v>
      </c>
      <c r="J18974" s="39"/>
    </row>
    <row r="18975" spans="1:10" ht="15" x14ac:dyDescent="0.2">
      <c r="A18975" s="733">
        <v>45377</v>
      </c>
      <c r="B18975" s="62" t="s">
        <v>10889</v>
      </c>
      <c r="C18975" s="62" t="s">
        <v>5740</v>
      </c>
      <c r="D18975" s="182" t="s">
        <v>369</v>
      </c>
      <c r="E18975" s="125">
        <v>350</v>
      </c>
      <c r="F18975" s="125"/>
      <c r="G18975" s="125">
        <f t="shared" si="302"/>
        <v>-350</v>
      </c>
      <c r="H18975" s="704" t="s">
        <v>12621</v>
      </c>
      <c r="J18975" s="39"/>
    </row>
    <row r="18976" spans="1:10" ht="15" x14ac:dyDescent="0.2">
      <c r="A18976" s="733">
        <v>45377</v>
      </c>
      <c r="B18976" s="62" t="s">
        <v>12776</v>
      </c>
      <c r="C18976" s="62" t="s">
        <v>5740</v>
      </c>
      <c r="D18976" s="182" t="s">
        <v>369</v>
      </c>
      <c r="E18976" s="125">
        <v>1000</v>
      </c>
      <c r="F18976" s="125"/>
      <c r="G18976" s="125">
        <f t="shared" si="302"/>
        <v>-1000</v>
      </c>
      <c r="H18976" s="704" t="s">
        <v>12621</v>
      </c>
      <c r="J18976" s="39"/>
    </row>
    <row r="18977" spans="1:10" ht="24" x14ac:dyDescent="0.2">
      <c r="A18977" s="733">
        <v>45379</v>
      </c>
      <c r="B18977" s="62" t="s">
        <v>12596</v>
      </c>
      <c r="C18977" s="62" t="s">
        <v>12764</v>
      </c>
      <c r="D18977" s="182" t="s">
        <v>12765</v>
      </c>
      <c r="E18977" s="125">
        <v>1000000</v>
      </c>
      <c r="F18977" s="125"/>
      <c r="G18977" s="125">
        <f t="shared" si="302"/>
        <v>-1000000</v>
      </c>
      <c r="H18977" s="704" t="s">
        <v>12621</v>
      </c>
      <c r="J18977" s="39"/>
    </row>
    <row r="18978" spans="1:10" ht="15" x14ac:dyDescent="0.2">
      <c r="A18978" s="733">
        <v>45379</v>
      </c>
      <c r="B18978" s="62" t="s">
        <v>12494</v>
      </c>
      <c r="C18978" s="62" t="s">
        <v>437</v>
      </c>
      <c r="D18978" s="182" t="s">
        <v>12767</v>
      </c>
      <c r="E18978" s="125">
        <v>225000</v>
      </c>
      <c r="F18978" s="125"/>
      <c r="G18978" s="125">
        <f t="shared" si="302"/>
        <v>-225000</v>
      </c>
      <c r="H18978" s="704" t="s">
        <v>12621</v>
      </c>
      <c r="J18978" s="39"/>
    </row>
    <row r="18979" spans="1:10" ht="15" x14ac:dyDescent="0.2">
      <c r="A18979" s="733">
        <v>45379</v>
      </c>
      <c r="B18979" s="62" t="s">
        <v>12494</v>
      </c>
      <c r="C18979" s="62" t="s">
        <v>12603</v>
      </c>
      <c r="D18979" s="182" t="s">
        <v>12768</v>
      </c>
      <c r="E18979" s="125">
        <v>35000</v>
      </c>
      <c r="F18979" s="125"/>
      <c r="G18979" s="125">
        <f t="shared" si="302"/>
        <v>-35000</v>
      </c>
      <c r="H18979" s="704" t="s">
        <v>12621</v>
      </c>
      <c r="J18979" s="39"/>
    </row>
    <row r="18980" spans="1:10" ht="15" x14ac:dyDescent="0.2">
      <c r="A18980" s="733">
        <v>45380</v>
      </c>
      <c r="B18980" s="62" t="s">
        <v>11114</v>
      </c>
      <c r="C18980" s="62" t="s">
        <v>12480</v>
      </c>
      <c r="D18980" s="182" t="s">
        <v>11149</v>
      </c>
      <c r="E18980" s="125">
        <v>500000</v>
      </c>
      <c r="F18980" s="125"/>
      <c r="G18980" s="125">
        <f t="shared" si="302"/>
        <v>-500000</v>
      </c>
      <c r="H18980" s="704" t="s">
        <v>12621</v>
      </c>
      <c r="J18980" s="39"/>
    </row>
    <row r="18981" spans="1:10" ht="15" customHeight="1" x14ac:dyDescent="0.2">
      <c r="A18981" s="733">
        <v>45380</v>
      </c>
      <c r="B18981" s="62" t="s">
        <v>11864</v>
      </c>
      <c r="C18981" s="62" t="s">
        <v>5409</v>
      </c>
      <c r="D18981" s="182" t="s">
        <v>12771</v>
      </c>
      <c r="E18981" s="125">
        <v>18000</v>
      </c>
      <c r="F18981" s="125"/>
      <c r="G18981" s="125">
        <f t="shared" si="302"/>
        <v>-18000</v>
      </c>
      <c r="H18981" s="704" t="s">
        <v>12621</v>
      </c>
      <c r="J18981" s="39"/>
    </row>
    <row r="18982" spans="1:10" ht="15" customHeight="1" x14ac:dyDescent="0.2">
      <c r="A18982" s="733">
        <v>45380</v>
      </c>
      <c r="B18982" s="62" t="s">
        <v>11864</v>
      </c>
      <c r="C18982" s="62" t="s">
        <v>5409</v>
      </c>
      <c r="D18982" s="182" t="s">
        <v>12772</v>
      </c>
      <c r="E18982" s="125">
        <v>20000</v>
      </c>
      <c r="F18982" s="125"/>
      <c r="G18982" s="125">
        <f t="shared" si="302"/>
        <v>-20000</v>
      </c>
      <c r="H18982" s="704" t="s">
        <v>12621</v>
      </c>
      <c r="J18982" s="39"/>
    </row>
    <row r="18983" spans="1:10" ht="15" customHeight="1" x14ac:dyDescent="0.2">
      <c r="A18983" s="733">
        <v>45380</v>
      </c>
      <c r="B18983" s="62" t="s">
        <v>11864</v>
      </c>
      <c r="C18983" s="62" t="s">
        <v>5409</v>
      </c>
      <c r="D18983" s="182" t="s">
        <v>12773</v>
      </c>
      <c r="E18983" s="125">
        <v>18000</v>
      </c>
      <c r="F18983" s="125"/>
      <c r="G18983" s="125">
        <f t="shared" si="302"/>
        <v>-18000</v>
      </c>
      <c r="H18983" s="704" t="s">
        <v>12621</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12621</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12621</v>
      </c>
      <c r="J18985" s="39"/>
    </row>
    <row r="18986" spans="1:10" ht="15" x14ac:dyDescent="0.2">
      <c r="A18986" s="733">
        <v>45380</v>
      </c>
      <c r="B18986" s="62" t="s">
        <v>12776</v>
      </c>
      <c r="C18986" s="62" t="s">
        <v>10972</v>
      </c>
      <c r="D18986" s="182" t="s">
        <v>12777</v>
      </c>
      <c r="E18986" s="125">
        <v>13540</v>
      </c>
      <c r="F18986" s="125"/>
      <c r="G18986" s="125">
        <f t="shared" si="302"/>
        <v>-13540</v>
      </c>
      <c r="H18986" s="704" t="s">
        <v>12621</v>
      </c>
      <c r="J18986" s="39"/>
    </row>
    <row r="18987" spans="1:10" ht="15" x14ac:dyDescent="0.2">
      <c r="A18987" s="733">
        <v>45380</v>
      </c>
      <c r="B18987" s="62" t="s">
        <v>10889</v>
      </c>
      <c r="C18987" s="62" t="s">
        <v>10972</v>
      </c>
      <c r="D18987" s="182" t="s">
        <v>12779</v>
      </c>
      <c r="E18987" s="125">
        <v>3000</v>
      </c>
      <c r="F18987" s="125"/>
      <c r="G18987" s="125">
        <f t="shared" si="302"/>
        <v>-3000</v>
      </c>
      <c r="H18987" s="704" t="s">
        <v>12621</v>
      </c>
      <c r="J18987" s="39"/>
    </row>
    <row r="18988" spans="1:10" ht="15" customHeight="1" x14ac:dyDescent="0.2">
      <c r="A18988" s="733">
        <v>45380</v>
      </c>
      <c r="B18988" s="62" t="s">
        <v>12776</v>
      </c>
      <c r="C18988" s="62" t="s">
        <v>10972</v>
      </c>
      <c r="D18988" s="182" t="s">
        <v>12778</v>
      </c>
      <c r="E18988" s="125">
        <v>280</v>
      </c>
      <c r="F18988" s="125"/>
      <c r="G18988" s="125">
        <f t="shared" si="302"/>
        <v>-280</v>
      </c>
      <c r="H18988" s="704" t="s">
        <v>12621</v>
      </c>
      <c r="J18988" s="39"/>
    </row>
    <row r="18989" spans="1:10" ht="15" customHeight="1" x14ac:dyDescent="0.2">
      <c r="A18989" s="733">
        <v>45380</v>
      </c>
      <c r="B18989" s="62" t="s">
        <v>12776</v>
      </c>
      <c r="C18989" s="62" t="s">
        <v>10972</v>
      </c>
      <c r="D18989" s="182" t="s">
        <v>12780</v>
      </c>
      <c r="E18989" s="125">
        <v>15660</v>
      </c>
      <c r="F18989" s="125"/>
      <c r="G18989" s="125">
        <f t="shared" si="302"/>
        <v>-15660</v>
      </c>
      <c r="H18989" s="704" t="s">
        <v>12621</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12621</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12621</v>
      </c>
      <c r="J18991" s="39"/>
    </row>
    <row r="18992" spans="1:10" ht="15" x14ac:dyDescent="0.2">
      <c r="A18992" s="733">
        <v>45380</v>
      </c>
      <c r="B18992" s="62" t="s">
        <v>10889</v>
      </c>
      <c r="C18992" s="62" t="s">
        <v>5740</v>
      </c>
      <c r="D18992" s="182" t="s">
        <v>158</v>
      </c>
      <c r="E18992" s="125">
        <v>2650</v>
      </c>
      <c r="F18992" s="125"/>
      <c r="G18992" s="125">
        <f t="shared" si="302"/>
        <v>-2650</v>
      </c>
      <c r="H18992" s="704" t="s">
        <v>12621</v>
      </c>
      <c r="J18992" s="39"/>
    </row>
    <row r="18993" spans="1:8" ht="15" x14ac:dyDescent="0.2">
      <c r="A18993" s="732">
        <v>45355</v>
      </c>
      <c r="B18993" s="173" t="s">
        <v>11604</v>
      </c>
      <c r="C18993" s="173" t="s">
        <v>11269</v>
      </c>
      <c r="D18993" s="227" t="s">
        <v>12622</v>
      </c>
      <c r="E18993" s="235">
        <v>65000</v>
      </c>
      <c r="F18993" s="235"/>
      <c r="G18993" s="235">
        <f t="shared" si="302"/>
        <v>-65000</v>
      </c>
      <c r="H18993" s="708" t="s">
        <v>12621</v>
      </c>
    </row>
    <row r="18994" spans="1:8" ht="15" x14ac:dyDescent="0.2">
      <c r="A18994" s="732">
        <v>45355</v>
      </c>
      <c r="B18994" s="173" t="s">
        <v>11864</v>
      </c>
      <c r="C18994" s="173" t="s">
        <v>11269</v>
      </c>
      <c r="D18994" s="227" t="s">
        <v>12623</v>
      </c>
      <c r="E18994" s="235">
        <v>135000</v>
      </c>
      <c r="F18994" s="235"/>
      <c r="G18994" s="235">
        <f t="shared" si="302"/>
        <v>-135000</v>
      </c>
      <c r="H18994" s="708" t="s">
        <v>12621</v>
      </c>
    </row>
    <row r="18995" spans="1:8" ht="15" x14ac:dyDescent="0.2">
      <c r="A18995" s="732">
        <v>45356</v>
      </c>
      <c r="B18995" s="173" t="s">
        <v>12329</v>
      </c>
      <c r="C18995" s="173" t="s">
        <v>12071</v>
      </c>
      <c r="D18995" s="227" t="s">
        <v>12624</v>
      </c>
      <c r="E18995" s="235">
        <v>186000</v>
      </c>
      <c r="F18995" s="235"/>
      <c r="G18995" s="235">
        <f t="shared" si="302"/>
        <v>-186000</v>
      </c>
      <c r="H18995" s="708" t="s">
        <v>12621</v>
      </c>
    </row>
    <row r="18996" spans="1:8" ht="15" x14ac:dyDescent="0.2">
      <c r="A18996" s="732">
        <v>45359</v>
      </c>
      <c r="B18996" s="173" t="s">
        <v>9344</v>
      </c>
      <c r="C18996" s="173" t="s">
        <v>1197</v>
      </c>
      <c r="D18996" s="227" t="s">
        <v>12627</v>
      </c>
      <c r="E18996" s="235">
        <v>412181</v>
      </c>
      <c r="F18996" s="235"/>
      <c r="G18996" s="235">
        <f t="shared" si="302"/>
        <v>-412181</v>
      </c>
      <c r="H18996" s="708" t="s">
        <v>12621</v>
      </c>
    </row>
    <row r="18997" spans="1:8" ht="18.75" customHeight="1" x14ac:dyDescent="0.2">
      <c r="A18997" s="732">
        <v>45362</v>
      </c>
      <c r="B18997" s="173" t="s">
        <v>12670</v>
      </c>
      <c r="C18997" s="173" t="s">
        <v>12671</v>
      </c>
      <c r="D18997" s="227" t="s">
        <v>12672</v>
      </c>
      <c r="E18997" s="235">
        <v>1071000</v>
      </c>
      <c r="F18997" s="235"/>
      <c r="G18997" s="235">
        <f t="shared" si="302"/>
        <v>-1071000</v>
      </c>
      <c r="H18997" s="708" t="s">
        <v>12621</v>
      </c>
    </row>
    <row r="18998" spans="1:8" ht="15" x14ac:dyDescent="0.2">
      <c r="A18998" s="732">
        <v>45364</v>
      </c>
      <c r="B18998" s="173" t="s">
        <v>37</v>
      </c>
      <c r="C18998" s="550" t="s">
        <v>3002</v>
      </c>
      <c r="D18998" s="739" t="s">
        <v>12692</v>
      </c>
      <c r="E18998" s="551">
        <v>27362</v>
      </c>
      <c r="F18998" s="235"/>
      <c r="G18998" s="235">
        <f t="shared" si="302"/>
        <v>-27362</v>
      </c>
      <c r="H18998" s="708" t="s">
        <v>12621</v>
      </c>
    </row>
    <row r="18999" spans="1:8" ht="15" x14ac:dyDescent="0.2">
      <c r="A18999" s="732">
        <v>45364</v>
      </c>
      <c r="B18999" s="173" t="s">
        <v>3944</v>
      </c>
      <c r="C18999" s="550" t="s">
        <v>3002</v>
      </c>
      <c r="D18999" s="739" t="s">
        <v>12692</v>
      </c>
      <c r="E18999" s="551">
        <v>35367</v>
      </c>
      <c r="F18999" s="235"/>
      <c r="G18999" s="235">
        <f t="shared" si="302"/>
        <v>-35367</v>
      </c>
      <c r="H18999" s="708" t="s">
        <v>12621</v>
      </c>
    </row>
    <row r="19000" spans="1:8" ht="15" x14ac:dyDescent="0.2">
      <c r="A19000" s="732">
        <v>45364</v>
      </c>
      <c r="B19000" s="173" t="s">
        <v>3945</v>
      </c>
      <c r="C19000" s="550" t="s">
        <v>3002</v>
      </c>
      <c r="D19000" s="739" t="s">
        <v>12692</v>
      </c>
      <c r="E19000" s="551">
        <v>32760</v>
      </c>
      <c r="F19000" s="235"/>
      <c r="G19000" s="235">
        <f t="shared" si="302"/>
        <v>-32760</v>
      </c>
      <c r="H19000" s="708" t="s">
        <v>12621</v>
      </c>
    </row>
    <row r="19001" spans="1:8" ht="15" x14ac:dyDescent="0.2">
      <c r="A19001" s="732">
        <v>45372</v>
      </c>
      <c r="B19001" s="173" t="s">
        <v>12329</v>
      </c>
      <c r="C19001" s="173" t="s">
        <v>255</v>
      </c>
      <c r="D19001" s="227" t="s">
        <v>12748</v>
      </c>
      <c r="E19001" s="235">
        <v>712701</v>
      </c>
      <c r="F19001" s="235"/>
      <c r="G19001" s="235">
        <f t="shared" si="302"/>
        <v>-712701</v>
      </c>
      <c r="H19001" s="708" t="s">
        <v>12621</v>
      </c>
    </row>
    <row r="19002" spans="1:8" ht="24" x14ac:dyDescent="0.2">
      <c r="A19002" s="729">
        <v>45359</v>
      </c>
      <c r="B19002" s="93" t="s">
        <v>9344</v>
      </c>
      <c r="C19002" s="93" t="s">
        <v>558</v>
      </c>
      <c r="D19002" s="800" t="s">
        <v>12626</v>
      </c>
      <c r="E19002" s="175"/>
      <c r="F19002" s="175">
        <v>412181</v>
      </c>
      <c r="G19002" s="175">
        <f t="shared" si="302"/>
        <v>412181</v>
      </c>
      <c r="H19002" s="701" t="s">
        <v>12621</v>
      </c>
    </row>
    <row r="19003" spans="1:8" ht="15" x14ac:dyDescent="0.2">
      <c r="A19003" s="729">
        <v>45359</v>
      </c>
      <c r="B19003" s="93" t="s">
        <v>12494</v>
      </c>
      <c r="C19003" s="93" t="s">
        <v>558</v>
      </c>
      <c r="D19003" s="800" t="s">
        <v>12644</v>
      </c>
      <c r="E19003" s="175"/>
      <c r="F19003" s="175">
        <v>8053923</v>
      </c>
      <c r="G19003" s="175">
        <f t="shared" si="302"/>
        <v>8053923</v>
      </c>
      <c r="H19003" s="701" t="s">
        <v>12621</v>
      </c>
    </row>
    <row r="19004" spans="1:8" ht="15" x14ac:dyDescent="0.2">
      <c r="A19004" s="729">
        <v>45359</v>
      </c>
      <c r="B19004" s="93" t="s">
        <v>3945</v>
      </c>
      <c r="C19004" s="93" t="s">
        <v>558</v>
      </c>
      <c r="D19004" s="890" t="s">
        <v>12750</v>
      </c>
      <c r="E19004" s="175"/>
      <c r="F19004" s="175">
        <v>359992</v>
      </c>
      <c r="G19004" s="91">
        <f t="shared" si="302"/>
        <v>359992</v>
      </c>
      <c r="H19004" s="701" t="s">
        <v>12621</v>
      </c>
    </row>
    <row r="19005" spans="1:8" ht="15" x14ac:dyDescent="0.2">
      <c r="A19005" s="729">
        <v>45362</v>
      </c>
      <c r="B19005" s="93" t="s">
        <v>12329</v>
      </c>
      <c r="C19005" s="93" t="s">
        <v>558</v>
      </c>
      <c r="D19005" s="800" t="s">
        <v>13256</v>
      </c>
      <c r="E19005" s="175"/>
      <c r="F19005" s="175">
        <v>4658436</v>
      </c>
      <c r="G19005" s="175">
        <f t="shared" si="302"/>
        <v>4658436</v>
      </c>
      <c r="H19005" s="701" t="s">
        <v>12621</v>
      </c>
    </row>
    <row r="19006" spans="1:8" ht="15" x14ac:dyDescent="0.2">
      <c r="A19006" s="729">
        <v>45362</v>
      </c>
      <c r="B19006" s="93" t="s">
        <v>12329</v>
      </c>
      <c r="C19006" s="93" t="s">
        <v>558</v>
      </c>
      <c r="D19006" s="800" t="s">
        <v>13257</v>
      </c>
      <c r="E19006" s="175"/>
      <c r="F19006" s="175">
        <v>-4658436</v>
      </c>
      <c r="G19006" s="175">
        <f t="shared" si="302"/>
        <v>-4658436</v>
      </c>
      <c r="H19006" s="701" t="s">
        <v>12621</v>
      </c>
    </row>
    <row r="19007" spans="1:8" ht="15" x14ac:dyDescent="0.2">
      <c r="A19007" s="729">
        <v>45362</v>
      </c>
      <c r="B19007" s="90" t="s">
        <v>11864</v>
      </c>
      <c r="C19007" s="93" t="s">
        <v>558</v>
      </c>
      <c r="D19007" s="799" t="s">
        <v>12667</v>
      </c>
      <c r="E19007" s="91"/>
      <c r="F19007" s="91">
        <v>6010680</v>
      </c>
      <c r="G19007" s="91">
        <f t="shared" ref="G19007:G19070" si="303">F19007-E19007</f>
        <v>6010680</v>
      </c>
      <c r="H19007" s="701" t="s">
        <v>12621</v>
      </c>
    </row>
    <row r="19008" spans="1:8" ht="15" x14ac:dyDescent="0.2">
      <c r="A19008" s="729">
        <v>45362</v>
      </c>
      <c r="B19008" s="90" t="s">
        <v>11864</v>
      </c>
      <c r="C19008" s="93" t="s">
        <v>558</v>
      </c>
      <c r="D19008" s="799" t="s">
        <v>12667</v>
      </c>
      <c r="E19008" s="91"/>
      <c r="F19008" s="91">
        <v>5060000</v>
      </c>
      <c r="G19008" s="91">
        <f t="shared" si="303"/>
        <v>5060000</v>
      </c>
      <c r="H19008" s="701" t="s">
        <v>12621</v>
      </c>
    </row>
    <row r="19009" spans="1:8" ht="15" x14ac:dyDescent="0.2">
      <c r="A19009" s="729">
        <v>45362</v>
      </c>
      <c r="B19009" s="93" t="s">
        <v>11864</v>
      </c>
      <c r="C19009" s="93" t="s">
        <v>558</v>
      </c>
      <c r="D19009" s="1080" t="s">
        <v>13114</v>
      </c>
      <c r="E19009" s="642">
        <v>110000</v>
      </c>
      <c r="F19009" s="91"/>
      <c r="G19009" s="91">
        <f t="shared" si="303"/>
        <v>-110000</v>
      </c>
      <c r="H19009" s="701" t="s">
        <v>12621</v>
      </c>
    </row>
    <row r="19010" spans="1:8" ht="15" x14ac:dyDescent="0.2">
      <c r="A19010" s="729">
        <v>45362</v>
      </c>
      <c r="B19010" s="90" t="s">
        <v>11864</v>
      </c>
      <c r="C19010" s="93" t="s">
        <v>558</v>
      </c>
      <c r="D19010" s="799" t="s">
        <v>12668</v>
      </c>
      <c r="E19010" s="91"/>
      <c r="F19010" s="91">
        <v>10000000</v>
      </c>
      <c r="G19010" s="91">
        <f t="shared" si="303"/>
        <v>10000000</v>
      </c>
      <c r="H19010" s="701" t="s">
        <v>12621</v>
      </c>
    </row>
    <row r="19011" spans="1:8" ht="15" x14ac:dyDescent="0.2">
      <c r="A19011" s="729">
        <v>45362</v>
      </c>
      <c r="B19011" s="90" t="s">
        <v>11864</v>
      </c>
      <c r="C19011" s="93" t="s">
        <v>558</v>
      </c>
      <c r="D19011" s="1080" t="s">
        <v>12668</v>
      </c>
      <c r="E19011" s="642">
        <v>100000</v>
      </c>
      <c r="F19011" s="91"/>
      <c r="G19011" s="91">
        <f t="shared" si="303"/>
        <v>-100000</v>
      </c>
      <c r="H19011" s="701" t="s">
        <v>12621</v>
      </c>
    </row>
    <row r="19012" spans="1:8" ht="15" x14ac:dyDescent="0.2">
      <c r="A19012" s="729">
        <v>45362</v>
      </c>
      <c r="B19012" s="90" t="s">
        <v>11864</v>
      </c>
      <c r="C19012" s="93" t="s">
        <v>558</v>
      </c>
      <c r="D19012" s="799" t="s">
        <v>12669</v>
      </c>
      <c r="E19012" s="91"/>
      <c r="F19012" s="91">
        <v>1071000</v>
      </c>
      <c r="G19012" s="91">
        <f t="shared" si="303"/>
        <v>1071000</v>
      </c>
      <c r="H19012" s="701" t="s">
        <v>12621</v>
      </c>
    </row>
    <row r="19013" spans="1:8" ht="15" x14ac:dyDescent="0.2">
      <c r="A19013" s="729">
        <v>45366</v>
      </c>
      <c r="B19013" s="90" t="s">
        <v>12335</v>
      </c>
      <c r="C19013" s="93" t="s">
        <v>558</v>
      </c>
      <c r="D19013" s="799" t="s">
        <v>12715</v>
      </c>
      <c r="E19013" s="91"/>
      <c r="F19013" s="91">
        <v>500000</v>
      </c>
      <c r="G19013" s="91">
        <f t="shared" si="303"/>
        <v>500000</v>
      </c>
      <c r="H19013" s="701" t="s">
        <v>12621</v>
      </c>
    </row>
    <row r="19014" spans="1:8" ht="15" x14ac:dyDescent="0.2">
      <c r="A19014" s="729">
        <v>45372</v>
      </c>
      <c r="B19014" s="90" t="s">
        <v>11864</v>
      </c>
      <c r="C19014" s="93" t="s">
        <v>558</v>
      </c>
      <c r="D19014" s="799" t="s">
        <v>12747</v>
      </c>
      <c r="E19014" s="91"/>
      <c r="F19014" s="91">
        <v>712701</v>
      </c>
      <c r="G19014" s="91">
        <f t="shared" si="303"/>
        <v>712701</v>
      </c>
      <c r="H19014" s="701" t="s">
        <v>12621</v>
      </c>
    </row>
    <row r="19015" spans="1:8" ht="15" x14ac:dyDescent="0.2">
      <c r="A19015" s="729">
        <v>45373</v>
      </c>
      <c r="B19015" s="90" t="s">
        <v>9344</v>
      </c>
      <c r="C19015" s="93" t="s">
        <v>558</v>
      </c>
      <c r="D19015" s="799" t="s">
        <v>12774</v>
      </c>
      <c r="E19015" s="91"/>
      <c r="F19015" s="91">
        <v>369095</v>
      </c>
      <c r="G19015" s="91">
        <f t="shared" si="303"/>
        <v>369095</v>
      </c>
      <c r="H19015" s="701" t="s">
        <v>12621</v>
      </c>
    </row>
    <row r="19016" spans="1:8" ht="15" x14ac:dyDescent="0.2">
      <c r="A19016" s="729">
        <v>45381</v>
      </c>
      <c r="B19016" s="90" t="s">
        <v>11707</v>
      </c>
      <c r="C19016" s="93" t="s">
        <v>558</v>
      </c>
      <c r="D19016" s="799" t="s">
        <v>12769</v>
      </c>
      <c r="E19016" s="91"/>
      <c r="F19016" s="91">
        <v>3840424</v>
      </c>
      <c r="G19016" s="91">
        <f t="shared" si="303"/>
        <v>3840424</v>
      </c>
      <c r="H19016" s="701" t="s">
        <v>12621</v>
      </c>
    </row>
    <row r="19017" spans="1:8" ht="15" x14ac:dyDescent="0.2">
      <c r="A19017" s="733">
        <v>45384</v>
      </c>
      <c r="B19017" s="1069" t="s">
        <v>11864</v>
      </c>
      <c r="C19017" s="1048" t="s">
        <v>793</v>
      </c>
      <c r="D19017" s="1070" t="s">
        <v>12791</v>
      </c>
      <c r="E19017" s="1071">
        <v>50000</v>
      </c>
      <c r="F19017" s="57"/>
      <c r="G19017" s="57">
        <f t="shared" si="303"/>
        <v>-50000</v>
      </c>
      <c r="H19017" s="704" t="s">
        <v>12790</v>
      </c>
    </row>
    <row r="19018" spans="1:8" ht="15" x14ac:dyDescent="0.2">
      <c r="A19018" s="733">
        <v>45384</v>
      </c>
      <c r="B19018" s="1069" t="s">
        <v>10167</v>
      </c>
      <c r="C19018" s="1048" t="s">
        <v>793</v>
      </c>
      <c r="D19018" s="1070" t="s">
        <v>8421</v>
      </c>
      <c r="E19018" s="1071">
        <v>5000</v>
      </c>
      <c r="F19018" s="57"/>
      <c r="G19018" s="57">
        <f t="shared" si="303"/>
        <v>-5000</v>
      </c>
      <c r="H19018" s="704" t="s">
        <v>12790</v>
      </c>
    </row>
    <row r="19019" spans="1:8" ht="15" x14ac:dyDescent="0.2">
      <c r="A19019" s="733">
        <v>45384</v>
      </c>
      <c r="B19019" s="1069" t="s">
        <v>10889</v>
      </c>
      <c r="C19019" s="1048" t="s">
        <v>793</v>
      </c>
      <c r="D19019" s="1070" t="s">
        <v>12184</v>
      </c>
      <c r="E19019" s="1071">
        <v>50000</v>
      </c>
      <c r="F19019" s="57"/>
      <c r="G19019" s="57">
        <f t="shared" si="303"/>
        <v>-50000</v>
      </c>
      <c r="H19019" s="704" t="s">
        <v>12790</v>
      </c>
    </row>
    <row r="19020" spans="1:8" ht="15" x14ac:dyDescent="0.2">
      <c r="A19020" s="733">
        <v>45384</v>
      </c>
      <c r="B19020" s="1069" t="s">
        <v>103</v>
      </c>
      <c r="C19020" s="1048" t="s">
        <v>793</v>
      </c>
      <c r="D19020" s="1070" t="s">
        <v>12792</v>
      </c>
      <c r="E19020" s="1071">
        <v>105000</v>
      </c>
      <c r="F19020" s="57"/>
      <c r="G19020" s="57">
        <f t="shared" si="303"/>
        <v>-105000</v>
      </c>
      <c r="H19020" s="704" t="s">
        <v>12790</v>
      </c>
    </row>
    <row r="19021" spans="1:8" ht="15" x14ac:dyDescent="0.2">
      <c r="A19021" s="733">
        <v>45384</v>
      </c>
      <c r="B19021" s="1069" t="s">
        <v>11864</v>
      </c>
      <c r="C19021" s="1048" t="s">
        <v>793</v>
      </c>
      <c r="D19021" s="1070" t="s">
        <v>12783</v>
      </c>
      <c r="E19021" s="1071">
        <v>80160</v>
      </c>
      <c r="F19021" s="57"/>
      <c r="G19021" s="57">
        <f t="shared" si="303"/>
        <v>-80160</v>
      </c>
      <c r="H19021" s="704" t="s">
        <v>12790</v>
      </c>
    </row>
    <row r="19022" spans="1:8" ht="15" x14ac:dyDescent="0.2">
      <c r="A19022" s="733">
        <v>45384</v>
      </c>
      <c r="B19022" s="1069" t="s">
        <v>12776</v>
      </c>
      <c r="C19022" s="1048" t="s">
        <v>793</v>
      </c>
      <c r="D19022" s="1070" t="s">
        <v>11814</v>
      </c>
      <c r="E19022" s="1071">
        <v>23130</v>
      </c>
      <c r="F19022" s="57"/>
      <c r="G19022" s="57">
        <f t="shared" si="303"/>
        <v>-23130</v>
      </c>
      <c r="H19022" s="704" t="s">
        <v>12790</v>
      </c>
    </row>
    <row r="19023" spans="1:8" ht="15" x14ac:dyDescent="0.2">
      <c r="A19023" s="733">
        <v>45384</v>
      </c>
      <c r="B19023" s="1069" t="s">
        <v>103</v>
      </c>
      <c r="C19023" s="1048" t="s">
        <v>793</v>
      </c>
      <c r="D19023" s="1070" t="s">
        <v>10125</v>
      </c>
      <c r="E19023" s="1071">
        <v>219500</v>
      </c>
      <c r="F19023" s="57"/>
      <c r="G19023" s="57">
        <f t="shared" si="303"/>
        <v>-219500</v>
      </c>
      <c r="H19023" s="704" t="s">
        <v>12790</v>
      </c>
    </row>
    <row r="19024" spans="1:8" ht="15" x14ac:dyDescent="0.2">
      <c r="A19024" s="733">
        <v>45384</v>
      </c>
      <c r="B19024" s="1069" t="s">
        <v>11068</v>
      </c>
      <c r="C19024" s="1048" t="s">
        <v>793</v>
      </c>
      <c r="D19024" s="1070" t="s">
        <v>11815</v>
      </c>
      <c r="E19024" s="1071">
        <v>44050</v>
      </c>
      <c r="F19024" s="57"/>
      <c r="G19024" s="57">
        <f t="shared" si="303"/>
        <v>-44050</v>
      </c>
      <c r="H19024" s="704" t="s">
        <v>12790</v>
      </c>
    </row>
    <row r="19025" spans="1:8" ht="15" x14ac:dyDescent="0.2">
      <c r="A19025" s="733">
        <v>45385</v>
      </c>
      <c r="B19025" s="1069" t="s">
        <v>37</v>
      </c>
      <c r="C19025" s="1048" t="s">
        <v>793</v>
      </c>
      <c r="D19025" s="1070" t="s">
        <v>11813</v>
      </c>
      <c r="E19025" s="1071">
        <v>186200</v>
      </c>
      <c r="F19025" s="57"/>
      <c r="G19025" s="57">
        <f t="shared" si="303"/>
        <v>-186200</v>
      </c>
      <c r="H19025" s="704" t="s">
        <v>12790</v>
      </c>
    </row>
    <row r="19026" spans="1:8" ht="15" x14ac:dyDescent="0.2">
      <c r="A19026" s="733">
        <v>45385</v>
      </c>
      <c r="B19026" s="1069" t="s">
        <v>12596</v>
      </c>
      <c r="C19026" s="1048" t="s">
        <v>793</v>
      </c>
      <c r="D19026" s="1070" t="s">
        <v>12803</v>
      </c>
      <c r="E19026" s="1071">
        <f>266282+16370</f>
        <v>282652</v>
      </c>
      <c r="F19026" s="57"/>
      <c r="G19026" s="57">
        <f t="shared" si="303"/>
        <v>-282652</v>
      </c>
      <c r="H19026" s="704" t="s">
        <v>12790</v>
      </c>
    </row>
    <row r="19027" spans="1:8" ht="15" x14ac:dyDescent="0.2">
      <c r="A19027" s="733">
        <v>45385</v>
      </c>
      <c r="B19027" s="1069" t="s">
        <v>8547</v>
      </c>
      <c r="C19027" s="1048" t="s">
        <v>793</v>
      </c>
      <c r="D19027" s="1070" t="s">
        <v>12804</v>
      </c>
      <c r="E19027" s="1071">
        <v>129000</v>
      </c>
      <c r="F19027" s="57"/>
      <c r="G19027" s="57">
        <f t="shared" si="303"/>
        <v>-129000</v>
      </c>
      <c r="H19027" s="704" t="s">
        <v>12790</v>
      </c>
    </row>
    <row r="19028" spans="1:8" ht="15" x14ac:dyDescent="0.2">
      <c r="A19028" s="733">
        <v>45386</v>
      </c>
      <c r="B19028" s="1048" t="s">
        <v>11707</v>
      </c>
      <c r="C19028" s="1048" t="s">
        <v>793</v>
      </c>
      <c r="D19028" s="1051" t="s">
        <v>12374</v>
      </c>
      <c r="E19028" s="1050">
        <v>535700</v>
      </c>
      <c r="F19028" s="125"/>
      <c r="G19028" s="125">
        <f t="shared" si="303"/>
        <v>-535700</v>
      </c>
      <c r="H19028" s="704" t="s">
        <v>12790</v>
      </c>
    </row>
    <row r="19029" spans="1:8" ht="15" x14ac:dyDescent="0.2">
      <c r="A19029" s="733">
        <v>45386</v>
      </c>
      <c r="B19029" s="1048" t="s">
        <v>11707</v>
      </c>
      <c r="C19029" s="1048" t="s">
        <v>793</v>
      </c>
      <c r="D19029" s="1051" t="s">
        <v>12817</v>
      </c>
      <c r="E19029" s="1050">
        <v>220000</v>
      </c>
      <c r="F19029" s="125"/>
      <c r="G19029" s="125">
        <f t="shared" si="303"/>
        <v>-220000</v>
      </c>
      <c r="H19029" s="704" t="s">
        <v>12790</v>
      </c>
    </row>
    <row r="19030" spans="1:8" ht="15" x14ac:dyDescent="0.2">
      <c r="A19030" s="733">
        <v>45386</v>
      </c>
      <c r="B19030" s="1048" t="s">
        <v>10889</v>
      </c>
      <c r="C19030" s="1048" t="s">
        <v>793</v>
      </c>
      <c r="D19030" s="1051" t="s">
        <v>12818</v>
      </c>
      <c r="E19030" s="1050">
        <v>75970</v>
      </c>
      <c r="F19030" s="125"/>
      <c r="G19030" s="125">
        <f t="shared" si="303"/>
        <v>-75970</v>
      </c>
      <c r="H19030" s="704" t="s">
        <v>12790</v>
      </c>
    </row>
    <row r="19031" spans="1:8" ht="15" x14ac:dyDescent="0.2">
      <c r="A19031" s="733">
        <v>45386</v>
      </c>
      <c r="B19031" s="1048" t="s">
        <v>11864</v>
      </c>
      <c r="C19031" s="1048" t="s">
        <v>793</v>
      </c>
      <c r="D19031" s="1051" t="s">
        <v>12819</v>
      </c>
      <c r="E19031" s="1050">
        <v>75000</v>
      </c>
      <c r="F19031" s="125"/>
      <c r="G19031" s="125">
        <f t="shared" si="303"/>
        <v>-75000</v>
      </c>
      <c r="H19031" s="704" t="s">
        <v>12790</v>
      </c>
    </row>
    <row r="19032" spans="1:8" ht="15" x14ac:dyDescent="0.2">
      <c r="A19032" s="733">
        <v>45386</v>
      </c>
      <c r="B19032" s="1048" t="s">
        <v>11864</v>
      </c>
      <c r="C19032" s="1048" t="s">
        <v>793</v>
      </c>
      <c r="D19032" s="1051" t="s">
        <v>12820</v>
      </c>
      <c r="E19032" s="1050">
        <v>57260</v>
      </c>
      <c r="F19032" s="125"/>
      <c r="G19032" s="125">
        <f t="shared" si="303"/>
        <v>-57260</v>
      </c>
      <c r="H19032" s="704" t="s">
        <v>12790</v>
      </c>
    </row>
    <row r="19033" spans="1:8" ht="15" x14ac:dyDescent="0.2">
      <c r="A19033" s="733">
        <v>45386</v>
      </c>
      <c r="B19033" s="1048" t="s">
        <v>12785</v>
      </c>
      <c r="C19033" s="1048" t="s">
        <v>793</v>
      </c>
      <c r="D19033" s="1051" t="s">
        <v>12808</v>
      </c>
      <c r="E19033" s="1050">
        <v>43016</v>
      </c>
      <c r="F19033" s="125"/>
      <c r="G19033" s="125">
        <f t="shared" si="303"/>
        <v>-43016</v>
      </c>
      <c r="H19033" s="704" t="s">
        <v>12790</v>
      </c>
    </row>
    <row r="19034" spans="1:8" ht="15" x14ac:dyDescent="0.2">
      <c r="A19034" s="733">
        <v>45386</v>
      </c>
      <c r="B19034" s="1048" t="s">
        <v>11864</v>
      </c>
      <c r="C19034" s="1048" t="s">
        <v>793</v>
      </c>
      <c r="D19034" s="1051" t="s">
        <v>12809</v>
      </c>
      <c r="E19034" s="1050">
        <v>65000</v>
      </c>
      <c r="F19034" s="125"/>
      <c r="G19034" s="125">
        <f t="shared" si="303"/>
        <v>-65000</v>
      </c>
      <c r="H19034" s="704" t="s">
        <v>12790</v>
      </c>
    </row>
    <row r="19035" spans="1:8" ht="15" x14ac:dyDescent="0.2">
      <c r="A19035" s="733">
        <v>45386</v>
      </c>
      <c r="B19035" s="1048" t="s">
        <v>3945</v>
      </c>
      <c r="C19035" s="1048" t="s">
        <v>793</v>
      </c>
      <c r="D19035" s="1051" t="s">
        <v>12378</v>
      </c>
      <c r="E19035" s="1050">
        <v>137409.27419354839</v>
      </c>
      <c r="F19035" s="125"/>
      <c r="G19035" s="125">
        <f t="shared" si="303"/>
        <v>-137409.27419354839</v>
      </c>
      <c r="H19035" s="704" t="s">
        <v>12790</v>
      </c>
    </row>
    <row r="19036" spans="1:8" ht="15" x14ac:dyDescent="0.2">
      <c r="A19036" s="733">
        <v>45386</v>
      </c>
      <c r="B19036" s="1048" t="s">
        <v>3944</v>
      </c>
      <c r="C19036" s="1048" t="s">
        <v>793</v>
      </c>
      <c r="D19036" s="1051" t="s">
        <v>12072</v>
      </c>
      <c r="E19036" s="1050">
        <v>139459.67741935485</v>
      </c>
      <c r="F19036" s="125"/>
      <c r="G19036" s="125">
        <f t="shared" si="303"/>
        <v>-139459.67741935485</v>
      </c>
      <c r="H19036" s="704" t="s">
        <v>12790</v>
      </c>
    </row>
    <row r="19037" spans="1:8" ht="15" x14ac:dyDescent="0.2">
      <c r="A19037" s="733">
        <v>45386</v>
      </c>
      <c r="B19037" s="1048" t="s">
        <v>3945</v>
      </c>
      <c r="C19037" s="1048" t="s">
        <v>793</v>
      </c>
      <c r="D19037" s="1051" t="s">
        <v>12651</v>
      </c>
      <c r="E19037" s="1050">
        <v>28000</v>
      </c>
      <c r="F19037" s="125"/>
      <c r="G19037" s="125">
        <f t="shared" si="303"/>
        <v>-28000</v>
      </c>
      <c r="H19037" s="704" t="s">
        <v>12790</v>
      </c>
    </row>
    <row r="19038" spans="1:8" ht="15" x14ac:dyDescent="0.2">
      <c r="A19038" s="733">
        <v>45384</v>
      </c>
      <c r="B19038" s="40" t="s">
        <v>12329</v>
      </c>
      <c r="C19038" s="62" t="s">
        <v>10972</v>
      </c>
      <c r="D19038" s="107" t="s">
        <v>12794</v>
      </c>
      <c r="E19038" s="57">
        <v>100000</v>
      </c>
      <c r="F19038" s="57"/>
      <c r="G19038" s="57">
        <f t="shared" si="303"/>
        <v>-100000</v>
      </c>
      <c r="H19038" s="704" t="s">
        <v>12790</v>
      </c>
    </row>
    <row r="19039" spans="1:8" ht="15" x14ac:dyDescent="0.2">
      <c r="A19039" s="733">
        <v>45384</v>
      </c>
      <c r="B19039" s="40" t="s">
        <v>3945</v>
      </c>
      <c r="C19039" s="62" t="s">
        <v>10972</v>
      </c>
      <c r="D19039" s="107" t="s">
        <v>12784</v>
      </c>
      <c r="E19039" s="57">
        <v>1700</v>
      </c>
      <c r="F19039" s="57"/>
      <c r="G19039" s="57">
        <f t="shared" si="303"/>
        <v>-1700</v>
      </c>
      <c r="H19039" s="704" t="s">
        <v>12790</v>
      </c>
    </row>
    <row r="19040" spans="1:8" ht="15" x14ac:dyDescent="0.2">
      <c r="A19040" s="733">
        <v>45384</v>
      </c>
      <c r="B19040" s="1072" t="s">
        <v>103</v>
      </c>
      <c r="C19040" s="1073" t="s">
        <v>9719</v>
      </c>
      <c r="D19040" s="1074" t="s">
        <v>12800</v>
      </c>
      <c r="E19040" s="1075">
        <v>874250</v>
      </c>
      <c r="F19040" s="57"/>
      <c r="G19040" s="57">
        <f t="shared" si="303"/>
        <v>-874250</v>
      </c>
      <c r="H19040" s="704" t="s">
        <v>12790</v>
      </c>
    </row>
    <row r="19041" spans="1:8" ht="15" x14ac:dyDescent="0.2">
      <c r="A19041" s="733">
        <v>45384</v>
      </c>
      <c r="B19041" s="40" t="s">
        <v>103</v>
      </c>
      <c r="C19041" s="62" t="s">
        <v>103</v>
      </c>
      <c r="D19041" s="107" t="s">
        <v>12519</v>
      </c>
      <c r="E19041" s="57">
        <v>3000</v>
      </c>
      <c r="F19041" s="57"/>
      <c r="G19041" s="57">
        <f t="shared" si="303"/>
        <v>-3000</v>
      </c>
      <c r="H19041" s="704" t="s">
        <v>12790</v>
      </c>
    </row>
    <row r="19042" spans="1:8" ht="15" x14ac:dyDescent="0.2">
      <c r="A19042" s="733">
        <v>45384</v>
      </c>
      <c r="B19042" s="40" t="s">
        <v>12785</v>
      </c>
      <c r="C19042" s="62" t="s">
        <v>5409</v>
      </c>
      <c r="D19042" s="107" t="s">
        <v>12387</v>
      </c>
      <c r="E19042" s="57">
        <v>5000</v>
      </c>
      <c r="F19042" s="57"/>
      <c r="G19042" s="57">
        <f t="shared" si="303"/>
        <v>-5000</v>
      </c>
      <c r="H19042" s="704" t="s">
        <v>12790</v>
      </c>
    </row>
    <row r="19043" spans="1:8" ht="15" x14ac:dyDescent="0.2">
      <c r="A19043" s="733">
        <v>45384</v>
      </c>
      <c r="B19043" s="40" t="s">
        <v>25</v>
      </c>
      <c r="C19043" s="62" t="s">
        <v>8141</v>
      </c>
      <c r="D19043" s="107" t="s">
        <v>6309</v>
      </c>
      <c r="E19043" s="57">
        <v>1330</v>
      </c>
      <c r="F19043" s="57"/>
      <c r="G19043" s="57">
        <f t="shared" si="303"/>
        <v>-1330</v>
      </c>
      <c r="H19043" s="704" t="s">
        <v>12790</v>
      </c>
    </row>
    <row r="19044" spans="1:8" ht="15" x14ac:dyDescent="0.2">
      <c r="A19044" s="733">
        <v>45384</v>
      </c>
      <c r="B19044" s="40" t="s">
        <v>11864</v>
      </c>
      <c r="C19044" s="62" t="s">
        <v>14084</v>
      </c>
      <c r="D19044" s="107" t="s">
        <v>12786</v>
      </c>
      <c r="E19044" s="57">
        <v>35000</v>
      </c>
      <c r="F19044" s="57"/>
      <c r="G19044" s="57">
        <f t="shared" si="303"/>
        <v>-35000</v>
      </c>
      <c r="H19044" s="704" t="s">
        <v>12790</v>
      </c>
    </row>
    <row r="19045" spans="1:8" ht="15" x14ac:dyDescent="0.2">
      <c r="A19045" s="733">
        <v>45384</v>
      </c>
      <c r="B19045" s="40" t="s">
        <v>11864</v>
      </c>
      <c r="C19045" s="62" t="s">
        <v>5740</v>
      </c>
      <c r="D19045" s="107" t="s">
        <v>12787</v>
      </c>
      <c r="E19045" s="57">
        <v>4500</v>
      </c>
      <c r="F19045" s="57"/>
      <c r="G19045" s="57">
        <f t="shared" si="303"/>
        <v>-4500</v>
      </c>
      <c r="H19045" s="704" t="s">
        <v>12790</v>
      </c>
    </row>
    <row r="19046" spans="1:8" ht="15" x14ac:dyDescent="0.2">
      <c r="A19046" s="733">
        <v>45384</v>
      </c>
      <c r="B19046" s="40" t="s">
        <v>12776</v>
      </c>
      <c r="C19046" s="62" t="s">
        <v>10972</v>
      </c>
      <c r="D19046" s="107" t="s">
        <v>11693</v>
      </c>
      <c r="E19046" s="57">
        <v>1250</v>
      </c>
      <c r="F19046" s="57"/>
      <c r="G19046" s="57">
        <f t="shared" si="303"/>
        <v>-1250</v>
      </c>
      <c r="H19046" s="704" t="s">
        <v>12790</v>
      </c>
    </row>
    <row r="19047" spans="1:8" ht="15" x14ac:dyDescent="0.2">
      <c r="A19047" s="733">
        <v>45384</v>
      </c>
      <c r="B19047" s="40" t="s">
        <v>103</v>
      </c>
      <c r="C19047" s="62" t="s">
        <v>8141</v>
      </c>
      <c r="D19047" s="107" t="s">
        <v>6309</v>
      </c>
      <c r="E19047" s="57">
        <v>1200</v>
      </c>
      <c r="F19047" s="57"/>
      <c r="G19047" s="57">
        <f t="shared" si="303"/>
        <v>-1200</v>
      </c>
      <c r="H19047" s="704" t="s">
        <v>12790</v>
      </c>
    </row>
    <row r="19048" spans="1:8" ht="15" x14ac:dyDescent="0.2">
      <c r="A19048" s="733">
        <v>45384</v>
      </c>
      <c r="B19048" s="40" t="s">
        <v>12776</v>
      </c>
      <c r="C19048" s="62" t="s">
        <v>5740</v>
      </c>
      <c r="D19048" s="107" t="s">
        <v>369</v>
      </c>
      <c r="E19048" s="57">
        <v>1000</v>
      </c>
      <c r="F19048" s="57"/>
      <c r="G19048" s="57">
        <f t="shared" si="303"/>
        <v>-1000</v>
      </c>
      <c r="H19048" s="704" t="s">
        <v>12790</v>
      </c>
    </row>
    <row r="19049" spans="1:8" ht="15" x14ac:dyDescent="0.2">
      <c r="A19049" s="733">
        <v>45384</v>
      </c>
      <c r="B19049" s="40" t="s">
        <v>11864</v>
      </c>
      <c r="C19049" s="62" t="s">
        <v>5740</v>
      </c>
      <c r="D19049" s="107" t="s">
        <v>369</v>
      </c>
      <c r="E19049" s="57">
        <v>900</v>
      </c>
      <c r="F19049" s="57"/>
      <c r="G19049" s="57">
        <f t="shared" si="303"/>
        <v>-900</v>
      </c>
      <c r="H19049" s="704" t="s">
        <v>12790</v>
      </c>
    </row>
    <row r="19050" spans="1:8" ht="15" x14ac:dyDescent="0.2">
      <c r="A19050" s="733">
        <v>45384</v>
      </c>
      <c r="B19050" s="40" t="s">
        <v>11707</v>
      </c>
      <c r="C19050" s="62" t="s">
        <v>12788</v>
      </c>
      <c r="D19050" s="107" t="s">
        <v>12789</v>
      </c>
      <c r="E19050" s="57">
        <v>15000</v>
      </c>
      <c r="F19050" s="57"/>
      <c r="G19050" s="57">
        <f t="shared" si="303"/>
        <v>-15000</v>
      </c>
      <c r="H19050" s="704" t="s">
        <v>12790</v>
      </c>
    </row>
    <row r="19051" spans="1:8" ht="15" x14ac:dyDescent="0.2">
      <c r="A19051" s="733">
        <v>45384</v>
      </c>
      <c r="B19051" s="40" t="s">
        <v>12494</v>
      </c>
      <c r="C19051" s="62" t="s">
        <v>391</v>
      </c>
      <c r="D19051" s="107" t="s">
        <v>5383</v>
      </c>
      <c r="E19051" s="57">
        <v>2000</v>
      </c>
      <c r="F19051" s="57"/>
      <c r="G19051" s="57">
        <f t="shared" si="303"/>
        <v>-2000</v>
      </c>
      <c r="H19051" s="704" t="s">
        <v>12790</v>
      </c>
    </row>
    <row r="19052" spans="1:8" ht="15" x14ac:dyDescent="0.2">
      <c r="A19052" s="733">
        <v>45384</v>
      </c>
      <c r="B19052" s="40" t="s">
        <v>12785</v>
      </c>
      <c r="C19052" s="62" t="s">
        <v>391</v>
      </c>
      <c r="D19052" s="107" t="s">
        <v>5383</v>
      </c>
      <c r="E19052" s="57">
        <v>4000</v>
      </c>
      <c r="F19052" s="57"/>
      <c r="G19052" s="57">
        <f t="shared" si="303"/>
        <v>-4000</v>
      </c>
      <c r="H19052" s="704" t="s">
        <v>12790</v>
      </c>
    </row>
    <row r="19053" spans="1:8" ht="15" x14ac:dyDescent="0.2">
      <c r="A19053" s="733">
        <v>45384</v>
      </c>
      <c r="B19053" s="40" t="s">
        <v>37</v>
      </c>
      <c r="C19053" s="62" t="s">
        <v>391</v>
      </c>
      <c r="D19053" s="107" t="s">
        <v>5383</v>
      </c>
      <c r="E19053" s="57">
        <v>2000</v>
      </c>
      <c r="F19053" s="57"/>
      <c r="G19053" s="57">
        <f t="shared" si="303"/>
        <v>-2000</v>
      </c>
      <c r="H19053" s="704" t="s">
        <v>12790</v>
      </c>
    </row>
    <row r="19054" spans="1:8" ht="15" x14ac:dyDescent="0.2">
      <c r="A19054" s="733">
        <v>45384</v>
      </c>
      <c r="B19054" s="40" t="s">
        <v>11068</v>
      </c>
      <c r="C19054" s="62" t="s">
        <v>391</v>
      </c>
      <c r="D19054" s="107" t="s">
        <v>5383</v>
      </c>
      <c r="E19054" s="57">
        <v>5250</v>
      </c>
      <c r="F19054" s="57"/>
      <c r="G19054" s="57">
        <f t="shared" si="303"/>
        <v>-5250</v>
      </c>
      <c r="H19054" s="704" t="s">
        <v>12790</v>
      </c>
    </row>
    <row r="19055" spans="1:8" ht="15" x14ac:dyDescent="0.2">
      <c r="A19055" s="733">
        <v>45384</v>
      </c>
      <c r="B19055" s="40" t="s">
        <v>10764</v>
      </c>
      <c r="C19055" s="62" t="s">
        <v>10972</v>
      </c>
      <c r="D19055" s="107" t="s">
        <v>4965</v>
      </c>
      <c r="E19055" s="57">
        <v>13040</v>
      </c>
      <c r="F19055" s="57"/>
      <c r="G19055" s="57">
        <f t="shared" si="303"/>
        <v>-13040</v>
      </c>
      <c r="H19055" s="704" t="s">
        <v>12790</v>
      </c>
    </row>
    <row r="19056" spans="1:8" ht="15" x14ac:dyDescent="0.2">
      <c r="A19056" s="733">
        <v>45384</v>
      </c>
      <c r="B19056" s="40" t="s">
        <v>8547</v>
      </c>
      <c r="C19056" s="62" t="s">
        <v>10972</v>
      </c>
      <c r="D19056" s="107" t="s">
        <v>4965</v>
      </c>
      <c r="E19056" s="57">
        <v>12700</v>
      </c>
      <c r="F19056" s="57"/>
      <c r="G19056" s="57">
        <f t="shared" si="303"/>
        <v>-12700</v>
      </c>
      <c r="H19056" s="704" t="s">
        <v>12790</v>
      </c>
    </row>
    <row r="19057" spans="1:8" ht="15" x14ac:dyDescent="0.2">
      <c r="A19057" s="733">
        <v>45384</v>
      </c>
      <c r="B19057" s="40" t="s">
        <v>8547</v>
      </c>
      <c r="C19057" s="62" t="s">
        <v>10972</v>
      </c>
      <c r="D19057" s="107" t="s">
        <v>4965</v>
      </c>
      <c r="E19057" s="57">
        <v>3718</v>
      </c>
      <c r="F19057" s="57"/>
      <c r="G19057" s="57">
        <f t="shared" si="303"/>
        <v>-3718</v>
      </c>
      <c r="H19057" s="704" t="s">
        <v>12790</v>
      </c>
    </row>
    <row r="19058" spans="1:8" ht="15" x14ac:dyDescent="0.2">
      <c r="A19058" s="733">
        <v>45384</v>
      </c>
      <c r="B19058" s="40" t="s">
        <v>12494</v>
      </c>
      <c r="C19058" s="62" t="s">
        <v>10972</v>
      </c>
      <c r="D19058" s="107" t="s">
        <v>4965</v>
      </c>
      <c r="E19058" s="57">
        <v>95726</v>
      </c>
      <c r="F19058" s="57"/>
      <c r="G19058" s="57">
        <f t="shared" si="303"/>
        <v>-95726</v>
      </c>
      <c r="H19058" s="704" t="s">
        <v>12790</v>
      </c>
    </row>
    <row r="19059" spans="1:8" ht="15" x14ac:dyDescent="0.2">
      <c r="A19059" s="733">
        <v>45384</v>
      </c>
      <c r="B19059" s="40" t="s">
        <v>103</v>
      </c>
      <c r="C19059" s="62" t="s">
        <v>391</v>
      </c>
      <c r="D19059" s="107" t="s">
        <v>12793</v>
      </c>
      <c r="E19059" s="57">
        <v>50000</v>
      </c>
      <c r="F19059" s="57"/>
      <c r="G19059" s="57">
        <f t="shared" si="303"/>
        <v>-50000</v>
      </c>
      <c r="H19059" s="704" t="s">
        <v>12790</v>
      </c>
    </row>
    <row r="19060" spans="1:8" ht="15" x14ac:dyDescent="0.2">
      <c r="A19060" s="733">
        <v>45384</v>
      </c>
      <c r="B19060" s="40" t="s">
        <v>12785</v>
      </c>
      <c r="C19060" s="62" t="s">
        <v>5409</v>
      </c>
      <c r="D19060" s="107" t="s">
        <v>12387</v>
      </c>
      <c r="E19060" s="57">
        <v>5000</v>
      </c>
      <c r="F19060" s="57"/>
      <c r="G19060" s="57">
        <f t="shared" si="303"/>
        <v>-5000</v>
      </c>
      <c r="H19060" s="704" t="s">
        <v>12790</v>
      </c>
    </row>
    <row r="19061" spans="1:8" ht="15" x14ac:dyDescent="0.2">
      <c r="A19061" s="733">
        <v>45384</v>
      </c>
      <c r="B19061" s="40" t="s">
        <v>8547</v>
      </c>
      <c r="C19061" s="62" t="s">
        <v>12501</v>
      </c>
      <c r="D19061" s="107" t="s">
        <v>12267</v>
      </c>
      <c r="E19061" s="57">
        <v>50000</v>
      </c>
      <c r="F19061" s="57"/>
      <c r="G19061" s="57">
        <f t="shared" si="303"/>
        <v>-50000</v>
      </c>
      <c r="H19061" s="704" t="s">
        <v>12790</v>
      </c>
    </row>
    <row r="19062" spans="1:8" ht="15" x14ac:dyDescent="0.2">
      <c r="A19062" s="733">
        <v>45384</v>
      </c>
      <c r="B19062" s="40" t="s">
        <v>11864</v>
      </c>
      <c r="C19062" s="62" t="s">
        <v>391</v>
      </c>
      <c r="D19062" s="107" t="s">
        <v>12795</v>
      </c>
      <c r="E19062" s="57">
        <v>2000</v>
      </c>
      <c r="F19062" s="57"/>
      <c r="G19062" s="57">
        <f t="shared" si="303"/>
        <v>-2000</v>
      </c>
      <c r="H19062" s="704" t="s">
        <v>12790</v>
      </c>
    </row>
    <row r="19063" spans="1:8" ht="15" x14ac:dyDescent="0.2">
      <c r="A19063" s="733">
        <v>45385</v>
      </c>
      <c r="B19063" s="40" t="s">
        <v>103</v>
      </c>
      <c r="C19063" s="62" t="s">
        <v>103</v>
      </c>
      <c r="D19063" s="107" t="s">
        <v>12801</v>
      </c>
      <c r="E19063" s="57">
        <v>1000</v>
      </c>
      <c r="F19063" s="57"/>
      <c r="G19063" s="57">
        <f t="shared" si="303"/>
        <v>-1000</v>
      </c>
      <c r="H19063" s="704" t="s">
        <v>12790</v>
      </c>
    </row>
    <row r="19064" spans="1:8" ht="15" x14ac:dyDescent="0.2">
      <c r="A19064" s="733">
        <v>45385</v>
      </c>
      <c r="B19064" s="40" t="s">
        <v>37</v>
      </c>
      <c r="C19064" s="62" t="s">
        <v>391</v>
      </c>
      <c r="D19064" s="107" t="s">
        <v>5754</v>
      </c>
      <c r="E19064" s="57">
        <v>3000</v>
      </c>
      <c r="F19064" s="57"/>
      <c r="G19064" s="57">
        <f t="shared" si="303"/>
        <v>-3000</v>
      </c>
      <c r="H19064" s="704" t="s">
        <v>12790</v>
      </c>
    </row>
    <row r="19065" spans="1:8" ht="15" x14ac:dyDescent="0.2">
      <c r="A19065" s="733">
        <v>45385</v>
      </c>
      <c r="B19065" s="40" t="s">
        <v>37</v>
      </c>
      <c r="C19065" s="62" t="s">
        <v>391</v>
      </c>
      <c r="D19065" s="107" t="s">
        <v>12802</v>
      </c>
      <c r="E19065" s="57">
        <v>500</v>
      </c>
      <c r="F19065" s="57"/>
      <c r="G19065" s="57">
        <f t="shared" si="303"/>
        <v>-500</v>
      </c>
      <c r="H19065" s="704" t="s">
        <v>12790</v>
      </c>
    </row>
    <row r="19066" spans="1:8" ht="15" x14ac:dyDescent="0.2">
      <c r="A19066" s="733">
        <v>45385</v>
      </c>
      <c r="B19066" s="40" t="s">
        <v>10220</v>
      </c>
      <c r="C19066" s="633" t="s">
        <v>12264</v>
      </c>
      <c r="D19066" s="916" t="s">
        <v>12805</v>
      </c>
      <c r="E19066" s="734">
        <v>60000</v>
      </c>
      <c r="F19066" s="57"/>
      <c r="G19066" s="57">
        <f t="shared" si="303"/>
        <v>-60000</v>
      </c>
      <c r="H19066" s="704" t="s">
        <v>12790</v>
      </c>
    </row>
    <row r="19067" spans="1:8" ht="15" x14ac:dyDescent="0.2">
      <c r="A19067" s="733">
        <v>45385</v>
      </c>
      <c r="B19067" s="40" t="s">
        <v>8547</v>
      </c>
      <c r="C19067" s="633" t="s">
        <v>12264</v>
      </c>
      <c r="D19067" s="916" t="s">
        <v>12805</v>
      </c>
      <c r="E19067" s="734">
        <v>15000</v>
      </c>
      <c r="F19067" s="57"/>
      <c r="G19067" s="57">
        <f t="shared" si="303"/>
        <v>-15000</v>
      </c>
      <c r="H19067" s="704" t="s">
        <v>12790</v>
      </c>
    </row>
    <row r="19068" spans="1:8" ht="15" x14ac:dyDescent="0.2">
      <c r="A19068" s="733">
        <v>45385</v>
      </c>
      <c r="B19068" s="40" t="s">
        <v>11864</v>
      </c>
      <c r="C19068" s="62" t="s">
        <v>4724</v>
      </c>
      <c r="D19068" s="107" t="s">
        <v>12267</v>
      </c>
      <c r="E19068" s="57">
        <v>300000</v>
      </c>
      <c r="F19068" s="57"/>
      <c r="G19068" s="57">
        <f t="shared" si="303"/>
        <v>-300000</v>
      </c>
      <c r="H19068" s="704" t="s">
        <v>12790</v>
      </c>
    </row>
    <row r="19069" spans="1:8" ht="15" x14ac:dyDescent="0.2">
      <c r="A19069" s="733">
        <v>45385</v>
      </c>
      <c r="B19069" s="40" t="s">
        <v>12494</v>
      </c>
      <c r="C19069" s="62" t="s">
        <v>12521</v>
      </c>
      <c r="D19069" s="107" t="s">
        <v>12267</v>
      </c>
      <c r="E19069" s="57">
        <v>250000</v>
      </c>
      <c r="F19069" s="57"/>
      <c r="G19069" s="57">
        <f t="shared" si="303"/>
        <v>-250000</v>
      </c>
      <c r="H19069" s="704" t="s">
        <v>12790</v>
      </c>
    </row>
    <row r="19070" spans="1:8" ht="36" x14ac:dyDescent="0.2">
      <c r="A19070" s="733">
        <v>45385</v>
      </c>
      <c r="B19070" s="62" t="s">
        <v>103</v>
      </c>
      <c r="C19070" s="62" t="s">
        <v>12699</v>
      </c>
      <c r="D19070" s="182" t="s">
        <v>12807</v>
      </c>
      <c r="E19070" s="125">
        <v>11000</v>
      </c>
      <c r="F19070" s="125"/>
      <c r="G19070" s="125">
        <f t="shared" si="303"/>
        <v>-11000</v>
      </c>
      <c r="H19070" s="704" t="s">
        <v>12790</v>
      </c>
    </row>
    <row r="19071" spans="1:8" ht="15" customHeight="1" x14ac:dyDescent="0.2">
      <c r="A19071" s="733">
        <v>45385</v>
      </c>
      <c r="B19071" s="62" t="s">
        <v>10220</v>
      </c>
      <c r="C19071" s="62" t="s">
        <v>285</v>
      </c>
      <c r="D19071" s="182" t="s">
        <v>12815</v>
      </c>
      <c r="E19071" s="125">
        <v>30000</v>
      </c>
      <c r="F19071" s="125"/>
      <c r="G19071" s="125">
        <f t="shared" ref="G19071:G19134" si="304">F19071-E19071</f>
        <v>-30000</v>
      </c>
      <c r="H19071" s="704" t="s">
        <v>12790</v>
      </c>
    </row>
    <row r="19072" spans="1:8" ht="15" x14ac:dyDescent="0.2">
      <c r="A19072" s="733">
        <v>45385</v>
      </c>
      <c r="B19072" s="62" t="s">
        <v>25</v>
      </c>
      <c r="C19072" s="62"/>
      <c r="D19072" s="182" t="s">
        <v>12816</v>
      </c>
      <c r="E19072" s="125">
        <v>15000</v>
      </c>
      <c r="F19072" s="125"/>
      <c r="G19072" s="125">
        <f t="shared" si="304"/>
        <v>-15000</v>
      </c>
      <c r="H19072" s="704" t="s">
        <v>12790</v>
      </c>
    </row>
    <row r="19073" spans="1:8" ht="15" customHeight="1" x14ac:dyDescent="0.2">
      <c r="A19073" s="733">
        <v>45386</v>
      </c>
      <c r="B19073" s="62" t="s">
        <v>11707</v>
      </c>
      <c r="C19073" s="62" t="s">
        <v>5740</v>
      </c>
      <c r="D19073" s="182" t="s">
        <v>369</v>
      </c>
      <c r="E19073" s="125">
        <v>2000</v>
      </c>
      <c r="F19073" s="125"/>
      <c r="G19073" s="125">
        <f t="shared" si="304"/>
        <v>-2000</v>
      </c>
      <c r="H19073" s="704" t="s">
        <v>12790</v>
      </c>
    </row>
    <row r="19074" spans="1:8" ht="15" x14ac:dyDescent="0.2">
      <c r="A19074" s="733">
        <v>45386</v>
      </c>
      <c r="B19074" s="62" t="s">
        <v>11864</v>
      </c>
      <c r="C19074" s="62" t="s">
        <v>5740</v>
      </c>
      <c r="D19074" s="182" t="s">
        <v>369</v>
      </c>
      <c r="E19074" s="125">
        <v>200</v>
      </c>
      <c r="F19074" s="125"/>
      <c r="G19074" s="125">
        <f t="shared" si="304"/>
        <v>-200</v>
      </c>
      <c r="H19074" s="704" t="s">
        <v>12790</v>
      </c>
    </row>
    <row r="19075" spans="1:8" ht="15" x14ac:dyDescent="0.2">
      <c r="A19075" s="733">
        <v>45386</v>
      </c>
      <c r="B19075" s="62" t="s">
        <v>12329</v>
      </c>
      <c r="C19075" s="62" t="s">
        <v>12810</v>
      </c>
      <c r="D19075" s="182" t="s">
        <v>12811</v>
      </c>
      <c r="E19075" s="125">
        <v>50000</v>
      </c>
      <c r="F19075" s="125"/>
      <c r="G19075" s="125">
        <f t="shared" si="304"/>
        <v>-50000</v>
      </c>
      <c r="H19075" s="704" t="s">
        <v>12790</v>
      </c>
    </row>
    <row r="19076" spans="1:8" ht="15" x14ac:dyDescent="0.2">
      <c r="A19076" s="733">
        <v>45386</v>
      </c>
      <c r="B19076" s="62" t="s">
        <v>11707</v>
      </c>
      <c r="C19076" s="62" t="s">
        <v>5740</v>
      </c>
      <c r="D19076" s="182" t="s">
        <v>369</v>
      </c>
      <c r="E19076" s="125">
        <v>1000</v>
      </c>
      <c r="F19076" s="125"/>
      <c r="G19076" s="125">
        <f t="shared" si="304"/>
        <v>-1000</v>
      </c>
      <c r="H19076" s="704" t="s">
        <v>12790</v>
      </c>
    </row>
    <row r="19077" spans="1:8" ht="15" x14ac:dyDescent="0.2">
      <c r="A19077" s="733">
        <v>45386</v>
      </c>
      <c r="B19077" s="62" t="s">
        <v>11068</v>
      </c>
      <c r="C19077" s="62" t="s">
        <v>391</v>
      </c>
      <c r="D19077" s="182" t="s">
        <v>12812</v>
      </c>
      <c r="E19077" s="125">
        <v>1500</v>
      </c>
      <c r="F19077" s="125"/>
      <c r="G19077" s="125">
        <f t="shared" si="304"/>
        <v>-1500</v>
      </c>
      <c r="H19077" s="704" t="s">
        <v>12790</v>
      </c>
    </row>
    <row r="19078" spans="1:8" ht="15" x14ac:dyDescent="0.2">
      <c r="A19078" s="733">
        <v>45386</v>
      </c>
      <c r="B19078" s="40" t="s">
        <v>11864</v>
      </c>
      <c r="C19078" s="62" t="s">
        <v>11364</v>
      </c>
      <c r="D19078" s="107" t="s">
        <v>6925</v>
      </c>
      <c r="E19078" s="57">
        <v>50000</v>
      </c>
      <c r="F19078" s="57"/>
      <c r="G19078" s="125">
        <f t="shared" si="304"/>
        <v>-50000</v>
      </c>
      <c r="H19078" s="704" t="s">
        <v>12790</v>
      </c>
    </row>
    <row r="19079" spans="1:8" ht="15" x14ac:dyDescent="0.2">
      <c r="A19079" s="733">
        <v>45386</v>
      </c>
      <c r="B19079" s="40" t="s">
        <v>11864</v>
      </c>
      <c r="C19079" s="62" t="s">
        <v>10972</v>
      </c>
      <c r="D19079" s="107" t="s">
        <v>12813</v>
      </c>
      <c r="E19079" s="57">
        <v>4900</v>
      </c>
      <c r="F19079" s="57"/>
      <c r="G19079" s="125">
        <f t="shared" si="304"/>
        <v>-4900</v>
      </c>
      <c r="H19079" s="704" t="s">
        <v>12790</v>
      </c>
    </row>
    <row r="19080" spans="1:8" ht="15" x14ac:dyDescent="0.2">
      <c r="A19080" s="733">
        <v>45386</v>
      </c>
      <c r="B19080" s="40" t="s">
        <v>25</v>
      </c>
      <c r="C19080" s="62" t="s">
        <v>391</v>
      </c>
      <c r="D19080" s="107" t="s">
        <v>2107</v>
      </c>
      <c r="E19080" s="57">
        <v>1500</v>
      </c>
      <c r="F19080" s="57"/>
      <c r="G19080" s="125">
        <f t="shared" si="304"/>
        <v>-1500</v>
      </c>
      <c r="H19080" s="704" t="s">
        <v>12790</v>
      </c>
    </row>
    <row r="19081" spans="1:8" ht="15" x14ac:dyDescent="0.2">
      <c r="A19081" s="733">
        <v>45386</v>
      </c>
      <c r="B19081" s="40" t="s">
        <v>11864</v>
      </c>
      <c r="C19081" s="62" t="s">
        <v>11008</v>
      </c>
      <c r="D19081" s="107" t="s">
        <v>12823</v>
      </c>
      <c r="E19081" s="57">
        <v>50000</v>
      </c>
      <c r="F19081" s="57"/>
      <c r="G19081" s="125">
        <f t="shared" si="304"/>
        <v>-50000</v>
      </c>
      <c r="H19081" s="704" t="s">
        <v>12790</v>
      </c>
    </row>
    <row r="19082" spans="1:8" ht="15" x14ac:dyDescent="0.2">
      <c r="A19082" s="733">
        <v>45386</v>
      </c>
      <c r="B19082" s="40" t="s">
        <v>11068</v>
      </c>
      <c r="C19082" s="62" t="s">
        <v>6782</v>
      </c>
      <c r="D19082" s="107" t="s">
        <v>12824</v>
      </c>
      <c r="E19082" s="57">
        <v>200000</v>
      </c>
      <c r="F19082" s="57"/>
      <c r="G19082" s="125">
        <f t="shared" si="304"/>
        <v>-200000</v>
      </c>
      <c r="H19082" s="704" t="s">
        <v>12790</v>
      </c>
    </row>
    <row r="19083" spans="1:8" ht="15" x14ac:dyDescent="0.2">
      <c r="A19083" s="733">
        <v>45386</v>
      </c>
      <c r="B19083" s="40" t="s">
        <v>3945</v>
      </c>
      <c r="C19083" s="62" t="s">
        <v>12822</v>
      </c>
      <c r="D19083" s="107" t="s">
        <v>12825</v>
      </c>
      <c r="E19083" s="57">
        <v>100000</v>
      </c>
      <c r="F19083" s="57"/>
      <c r="G19083" s="125">
        <f t="shared" si="304"/>
        <v>-100000</v>
      </c>
      <c r="H19083" s="704" t="s">
        <v>12790</v>
      </c>
    </row>
    <row r="19084" spans="1:8" ht="15" x14ac:dyDescent="0.2">
      <c r="A19084" s="733">
        <v>45386</v>
      </c>
      <c r="B19084" s="40" t="s">
        <v>11864</v>
      </c>
      <c r="C19084" s="62" t="s">
        <v>11994</v>
      </c>
      <c r="D19084" s="107" t="s">
        <v>12725</v>
      </c>
      <c r="E19084" s="57">
        <v>700000</v>
      </c>
      <c r="F19084" s="57"/>
      <c r="G19084" s="125">
        <f t="shared" si="304"/>
        <v>-700000</v>
      </c>
      <c r="H19084" s="704" t="s">
        <v>12790</v>
      </c>
    </row>
    <row r="19085" spans="1:8" ht="15" x14ac:dyDescent="0.2">
      <c r="A19085" s="733">
        <v>45387</v>
      </c>
      <c r="B19085" s="40" t="s">
        <v>103</v>
      </c>
      <c r="C19085" s="62" t="s">
        <v>391</v>
      </c>
      <c r="D19085" s="107" t="s">
        <v>12828</v>
      </c>
      <c r="E19085" s="57">
        <v>1000</v>
      </c>
      <c r="F19085" s="57"/>
      <c r="G19085" s="125">
        <f t="shared" si="304"/>
        <v>-1000</v>
      </c>
      <c r="H19085" s="704" t="s">
        <v>12790</v>
      </c>
    </row>
    <row r="19086" spans="1:8" ht="15" x14ac:dyDescent="0.2">
      <c r="A19086" s="733">
        <v>45387</v>
      </c>
      <c r="B19086" s="40" t="s">
        <v>8547</v>
      </c>
      <c r="C19086" s="62" t="s">
        <v>3103</v>
      </c>
      <c r="D19086" s="107" t="s">
        <v>6925</v>
      </c>
      <c r="E19086" s="57">
        <v>65250</v>
      </c>
      <c r="F19086" s="57"/>
      <c r="G19086" s="125">
        <f t="shared" si="304"/>
        <v>-65250</v>
      </c>
      <c r="H19086" s="704" t="s">
        <v>12790</v>
      </c>
    </row>
    <row r="19087" spans="1:8" ht="15" x14ac:dyDescent="0.2">
      <c r="A19087" s="733">
        <v>45387</v>
      </c>
      <c r="B19087" s="40" t="s">
        <v>9344</v>
      </c>
      <c r="C19087" s="62" t="s">
        <v>12405</v>
      </c>
      <c r="D19087" s="107" t="s">
        <v>6925</v>
      </c>
      <c r="E19087" s="57">
        <v>25000</v>
      </c>
      <c r="F19087" s="57"/>
      <c r="G19087" s="125">
        <f t="shared" si="304"/>
        <v>-25000</v>
      </c>
      <c r="H19087" s="704" t="s">
        <v>12790</v>
      </c>
    </row>
    <row r="19088" spans="1:8" ht="15" x14ac:dyDescent="0.2">
      <c r="A19088" s="733">
        <v>45387</v>
      </c>
      <c r="B19088" s="40" t="s">
        <v>11707</v>
      </c>
      <c r="C19088" s="62" t="s">
        <v>793</v>
      </c>
      <c r="D19088" s="107" t="s">
        <v>12829</v>
      </c>
      <c r="E19088" s="57">
        <v>24650</v>
      </c>
      <c r="F19088" s="57"/>
      <c r="G19088" s="125">
        <f t="shared" si="304"/>
        <v>-24650</v>
      </c>
      <c r="H19088" s="704" t="s">
        <v>12790</v>
      </c>
    </row>
    <row r="19089" spans="1:8" ht="15" x14ac:dyDescent="0.2">
      <c r="A19089" s="733">
        <v>45387</v>
      </c>
      <c r="B19089" s="40" t="s">
        <v>3945</v>
      </c>
      <c r="C19089" s="62" t="s">
        <v>793</v>
      </c>
      <c r="D19089" s="107" t="s">
        <v>12830</v>
      </c>
      <c r="E19089" s="57">
        <v>1200</v>
      </c>
      <c r="F19089" s="57"/>
      <c r="G19089" s="125">
        <f t="shared" si="304"/>
        <v>-1200</v>
      </c>
      <c r="H19089" s="704" t="s">
        <v>12790</v>
      </c>
    </row>
    <row r="19090" spans="1:8" ht="15" x14ac:dyDescent="0.2">
      <c r="A19090" s="733">
        <v>45387</v>
      </c>
      <c r="B19090" s="40" t="s">
        <v>12776</v>
      </c>
      <c r="C19090" s="62" t="s">
        <v>5409</v>
      </c>
      <c r="D19090" s="107" t="s">
        <v>12387</v>
      </c>
      <c r="E19090" s="57">
        <v>5000</v>
      </c>
      <c r="F19090" s="57"/>
      <c r="G19090" s="125">
        <f t="shared" si="304"/>
        <v>-5000</v>
      </c>
      <c r="H19090" s="704" t="s">
        <v>12790</v>
      </c>
    </row>
    <row r="19091" spans="1:8" ht="15" x14ac:dyDescent="0.2">
      <c r="A19091" s="733">
        <v>45388</v>
      </c>
      <c r="B19091" s="40" t="s">
        <v>11864</v>
      </c>
      <c r="C19091" s="62" t="s">
        <v>11269</v>
      </c>
      <c r="D19091" s="107" t="s">
        <v>10709</v>
      </c>
      <c r="E19091" s="57">
        <v>130000</v>
      </c>
      <c r="F19091" s="57"/>
      <c r="G19091" s="125">
        <f t="shared" si="304"/>
        <v>-130000</v>
      </c>
      <c r="H19091" s="704" t="s">
        <v>12790</v>
      </c>
    </row>
    <row r="19092" spans="1:8" ht="24" x14ac:dyDescent="0.2">
      <c r="A19092" s="733">
        <v>45388</v>
      </c>
      <c r="B19092" s="40" t="s">
        <v>9344</v>
      </c>
      <c r="C19092" s="62" t="s">
        <v>10972</v>
      </c>
      <c r="D19092" s="182" t="s">
        <v>12838</v>
      </c>
      <c r="E19092" s="125">
        <v>45000</v>
      </c>
      <c r="F19092" s="57"/>
      <c r="G19092" s="125">
        <f t="shared" si="304"/>
        <v>-45000</v>
      </c>
      <c r="H19092" s="704" t="s">
        <v>12790</v>
      </c>
    </row>
    <row r="19093" spans="1:8" ht="15" x14ac:dyDescent="0.2">
      <c r="A19093" s="733">
        <v>45388</v>
      </c>
      <c r="B19093" s="40" t="s">
        <v>11864</v>
      </c>
      <c r="C19093" s="62" t="s">
        <v>11865</v>
      </c>
      <c r="D19093" s="182" t="s">
        <v>12267</v>
      </c>
      <c r="E19093" s="125">
        <v>250000</v>
      </c>
      <c r="F19093" s="57"/>
      <c r="G19093" s="125">
        <f t="shared" si="304"/>
        <v>-250000</v>
      </c>
      <c r="H19093" s="704" t="s">
        <v>12790</v>
      </c>
    </row>
    <row r="19094" spans="1:8" ht="15" x14ac:dyDescent="0.2">
      <c r="A19094" s="733">
        <v>45388</v>
      </c>
      <c r="B19094" s="40" t="s">
        <v>11864</v>
      </c>
      <c r="C19094" s="62" t="s">
        <v>10972</v>
      </c>
      <c r="D19094" s="107" t="s">
        <v>10154</v>
      </c>
      <c r="E19094" s="57">
        <v>11650</v>
      </c>
      <c r="F19094" s="57"/>
      <c r="G19094" s="125">
        <f t="shared" si="304"/>
        <v>-11650</v>
      </c>
      <c r="H19094" s="704" t="s">
        <v>12790</v>
      </c>
    </row>
    <row r="19095" spans="1:8" ht="15" x14ac:dyDescent="0.2">
      <c r="A19095" s="733">
        <v>45388</v>
      </c>
      <c r="B19095" s="40" t="s">
        <v>11068</v>
      </c>
      <c r="C19095" s="62" t="s">
        <v>11942</v>
      </c>
      <c r="D19095" s="107" t="s">
        <v>6925</v>
      </c>
      <c r="E19095" s="57">
        <v>30000</v>
      </c>
      <c r="F19095" s="57"/>
      <c r="G19095" s="125">
        <f t="shared" si="304"/>
        <v>-30000</v>
      </c>
      <c r="H19095" s="704" t="s">
        <v>12790</v>
      </c>
    </row>
    <row r="19096" spans="1:8" ht="15" x14ac:dyDescent="0.2">
      <c r="A19096" s="733">
        <v>45388</v>
      </c>
      <c r="B19096" s="40" t="s">
        <v>11864</v>
      </c>
      <c r="C19096" s="62" t="s">
        <v>285</v>
      </c>
      <c r="D19096" s="107" t="s">
        <v>8651</v>
      </c>
      <c r="E19096" s="57">
        <v>1000</v>
      </c>
      <c r="F19096" s="57"/>
      <c r="G19096" s="125">
        <f t="shared" si="304"/>
        <v>-1000</v>
      </c>
      <c r="H19096" s="704" t="s">
        <v>12790</v>
      </c>
    </row>
    <row r="19097" spans="1:8" ht="15" x14ac:dyDescent="0.2">
      <c r="A19097" s="733">
        <v>45388</v>
      </c>
      <c r="B19097" s="40" t="s">
        <v>11864</v>
      </c>
      <c r="C19097" s="62" t="s">
        <v>5740</v>
      </c>
      <c r="D19097" s="107" t="s">
        <v>369</v>
      </c>
      <c r="E19097" s="57">
        <v>2000</v>
      </c>
      <c r="F19097" s="57"/>
      <c r="G19097" s="125">
        <f t="shared" si="304"/>
        <v>-2000</v>
      </c>
      <c r="H19097" s="704" t="s">
        <v>12790</v>
      </c>
    </row>
    <row r="19098" spans="1:8" ht="15" x14ac:dyDescent="0.2">
      <c r="A19098" s="733">
        <v>45388</v>
      </c>
      <c r="B19098" s="40" t="s">
        <v>11864</v>
      </c>
      <c r="C19098" s="62" t="s">
        <v>12839</v>
      </c>
      <c r="D19098" s="107" t="s">
        <v>12840</v>
      </c>
      <c r="E19098" s="57">
        <v>3600</v>
      </c>
      <c r="F19098" s="57"/>
      <c r="G19098" s="125">
        <f t="shared" si="304"/>
        <v>-3600</v>
      </c>
      <c r="H19098" s="704" t="s">
        <v>12790</v>
      </c>
    </row>
    <row r="19099" spans="1:8" ht="15" x14ac:dyDescent="0.2">
      <c r="A19099" s="733">
        <v>45388</v>
      </c>
      <c r="B19099" s="40" t="s">
        <v>12596</v>
      </c>
      <c r="C19099" s="62" t="s">
        <v>6475</v>
      </c>
      <c r="D19099" s="107" t="s">
        <v>6925</v>
      </c>
      <c r="E19099" s="57">
        <v>100000</v>
      </c>
      <c r="F19099" s="57"/>
      <c r="G19099" s="125">
        <f t="shared" si="304"/>
        <v>-100000</v>
      </c>
      <c r="H19099" s="704" t="s">
        <v>12790</v>
      </c>
    </row>
    <row r="19100" spans="1:8" ht="15" x14ac:dyDescent="0.2">
      <c r="A19100" s="733">
        <v>45388</v>
      </c>
      <c r="B19100" s="40" t="s">
        <v>103</v>
      </c>
      <c r="C19100" s="62" t="s">
        <v>9719</v>
      </c>
      <c r="D19100" s="107" t="s">
        <v>12848</v>
      </c>
      <c r="E19100" s="57">
        <v>4000</v>
      </c>
      <c r="F19100" s="57"/>
      <c r="G19100" s="125">
        <f t="shared" si="304"/>
        <v>-4000</v>
      </c>
      <c r="H19100" s="704" t="s">
        <v>12790</v>
      </c>
    </row>
    <row r="19101" spans="1:8" ht="15" x14ac:dyDescent="0.2">
      <c r="A19101" s="733">
        <v>45389</v>
      </c>
      <c r="B19101" s="40" t="s">
        <v>11864</v>
      </c>
      <c r="C19101" s="62" t="s">
        <v>11865</v>
      </c>
      <c r="D19101" s="182" t="s">
        <v>12267</v>
      </c>
      <c r="E19101" s="125">
        <v>250000</v>
      </c>
      <c r="F19101" s="57"/>
      <c r="G19101" s="125">
        <f t="shared" si="304"/>
        <v>-250000</v>
      </c>
      <c r="H19101" s="704" t="s">
        <v>12790</v>
      </c>
    </row>
    <row r="19102" spans="1:8" ht="15" x14ac:dyDescent="0.2">
      <c r="A19102" s="733">
        <v>45390</v>
      </c>
      <c r="B19102" s="40" t="s">
        <v>11864</v>
      </c>
      <c r="C19102" s="62" t="s">
        <v>11994</v>
      </c>
      <c r="D19102" s="107" t="s">
        <v>12844</v>
      </c>
      <c r="E19102" s="57">
        <v>200000</v>
      </c>
      <c r="F19102" s="57"/>
      <c r="G19102" s="125">
        <f t="shared" si="304"/>
        <v>-200000</v>
      </c>
      <c r="H19102" s="704" t="s">
        <v>12790</v>
      </c>
    </row>
    <row r="19103" spans="1:8" ht="15" x14ac:dyDescent="0.2">
      <c r="A19103" s="733">
        <v>45390</v>
      </c>
      <c r="B19103" s="40" t="s">
        <v>11864</v>
      </c>
      <c r="C19103" s="62" t="s">
        <v>11269</v>
      </c>
      <c r="D19103" s="107" t="s">
        <v>12845</v>
      </c>
      <c r="E19103" s="57">
        <v>40000</v>
      </c>
      <c r="F19103" s="57"/>
      <c r="G19103" s="125">
        <f t="shared" si="304"/>
        <v>-40000</v>
      </c>
      <c r="H19103" s="704" t="s">
        <v>12790</v>
      </c>
    </row>
    <row r="19104" spans="1:8" ht="15" x14ac:dyDescent="0.2">
      <c r="A19104" s="733">
        <v>45390</v>
      </c>
      <c r="B19104" s="40" t="s">
        <v>11864</v>
      </c>
      <c r="C19104" s="62" t="s">
        <v>11513</v>
      </c>
      <c r="D19104" s="107" t="s">
        <v>12846</v>
      </c>
      <c r="E19104" s="57">
        <v>100000</v>
      </c>
      <c r="F19104" s="57"/>
      <c r="G19104" s="125">
        <f t="shared" si="304"/>
        <v>-100000</v>
      </c>
      <c r="H19104" s="704" t="s">
        <v>12790</v>
      </c>
    </row>
    <row r="19105" spans="1:8" ht="15" x14ac:dyDescent="0.2">
      <c r="A19105" s="733">
        <v>45390</v>
      </c>
      <c r="B19105" s="40" t="s">
        <v>12744</v>
      </c>
      <c r="C19105" s="62" t="s">
        <v>12071</v>
      </c>
      <c r="D19105" s="107" t="s">
        <v>12847</v>
      </c>
      <c r="E19105" s="57">
        <v>200000</v>
      </c>
      <c r="F19105" s="57"/>
      <c r="G19105" s="125">
        <f t="shared" si="304"/>
        <v>-200000</v>
      </c>
      <c r="H19105" s="704" t="s">
        <v>12790</v>
      </c>
    </row>
    <row r="19106" spans="1:8" ht="15" x14ac:dyDescent="0.2">
      <c r="A19106" s="733">
        <v>45388</v>
      </c>
      <c r="B19106" s="40" t="s">
        <v>11707</v>
      </c>
      <c r="C19106" s="62" t="s">
        <v>10972</v>
      </c>
      <c r="D19106" s="107" t="s">
        <v>12849</v>
      </c>
      <c r="E19106" s="57">
        <v>6350</v>
      </c>
      <c r="F19106" s="57"/>
      <c r="G19106" s="125">
        <f t="shared" si="304"/>
        <v>-6350</v>
      </c>
      <c r="H19106" s="704" t="s">
        <v>12790</v>
      </c>
    </row>
    <row r="19107" spans="1:8" ht="15" x14ac:dyDescent="0.2">
      <c r="A19107" s="733">
        <v>45388</v>
      </c>
      <c r="B19107" s="40" t="s">
        <v>11707</v>
      </c>
      <c r="C19107" s="62" t="s">
        <v>10972</v>
      </c>
      <c r="D19107" s="107" t="s">
        <v>12850</v>
      </c>
      <c r="E19107" s="57">
        <v>4840</v>
      </c>
      <c r="F19107" s="57"/>
      <c r="G19107" s="125">
        <f t="shared" si="304"/>
        <v>-4840</v>
      </c>
      <c r="H19107" s="704" t="s">
        <v>12790</v>
      </c>
    </row>
    <row r="19108" spans="1:8" ht="15" x14ac:dyDescent="0.2">
      <c r="A19108" s="733">
        <v>45388</v>
      </c>
      <c r="B19108" s="40" t="s">
        <v>11707</v>
      </c>
      <c r="C19108" s="62" t="s">
        <v>10972</v>
      </c>
      <c r="D19108" s="107" t="s">
        <v>12851</v>
      </c>
      <c r="E19108" s="57">
        <v>1300</v>
      </c>
      <c r="F19108" s="57"/>
      <c r="G19108" s="125">
        <f t="shared" si="304"/>
        <v>-1300</v>
      </c>
      <c r="H19108" s="704" t="s">
        <v>12790</v>
      </c>
    </row>
    <row r="19109" spans="1:8" ht="15" x14ac:dyDescent="0.2">
      <c r="A19109" s="733">
        <v>45388</v>
      </c>
      <c r="B19109" s="40" t="s">
        <v>25</v>
      </c>
      <c r="C19109" s="62" t="s">
        <v>4064</v>
      </c>
      <c r="D19109" s="107" t="s">
        <v>12852</v>
      </c>
      <c r="E19109" s="57">
        <v>950</v>
      </c>
      <c r="F19109" s="57"/>
      <c r="G19109" s="125">
        <f t="shared" si="304"/>
        <v>-950</v>
      </c>
      <c r="H19109" s="704" t="s">
        <v>12790</v>
      </c>
    </row>
    <row r="19110" spans="1:8" ht="15" x14ac:dyDescent="0.2">
      <c r="A19110" s="733">
        <v>45388</v>
      </c>
      <c r="B19110" s="40" t="s">
        <v>25</v>
      </c>
      <c r="C19110" s="62" t="s">
        <v>4064</v>
      </c>
      <c r="D19110" s="107" t="s">
        <v>7931</v>
      </c>
      <c r="E19110" s="57">
        <v>1500</v>
      </c>
      <c r="F19110" s="57"/>
      <c r="G19110" s="125">
        <f t="shared" si="304"/>
        <v>-1500</v>
      </c>
      <c r="H19110" s="704" t="s">
        <v>12790</v>
      </c>
    </row>
    <row r="19111" spans="1:8" ht="15" x14ac:dyDescent="0.2">
      <c r="A19111" s="733">
        <v>45388</v>
      </c>
      <c r="B19111" s="40" t="s">
        <v>11864</v>
      </c>
      <c r="C19111" s="62" t="s">
        <v>5386</v>
      </c>
      <c r="D19111" s="107" t="s">
        <v>12853</v>
      </c>
      <c r="E19111" s="57">
        <v>3300</v>
      </c>
      <c r="F19111" s="57"/>
      <c r="G19111" s="125">
        <f t="shared" si="304"/>
        <v>-3300</v>
      </c>
      <c r="H19111" s="704" t="s">
        <v>12790</v>
      </c>
    </row>
    <row r="19112" spans="1:8" ht="15" x14ac:dyDescent="0.2">
      <c r="A19112" s="733">
        <v>45388</v>
      </c>
      <c r="B19112" s="40" t="s">
        <v>11864</v>
      </c>
      <c r="C19112" s="62" t="s">
        <v>5740</v>
      </c>
      <c r="D19112" s="107" t="s">
        <v>369</v>
      </c>
      <c r="E19112" s="57">
        <v>800</v>
      </c>
      <c r="F19112" s="57"/>
      <c r="G19112" s="125">
        <f t="shared" si="304"/>
        <v>-800</v>
      </c>
      <c r="H19112" s="704" t="s">
        <v>12790</v>
      </c>
    </row>
    <row r="19113" spans="1:8" ht="15" x14ac:dyDescent="0.2">
      <c r="A19113" s="733">
        <v>45388</v>
      </c>
      <c r="B19113" s="40" t="s">
        <v>11068</v>
      </c>
      <c r="C19113" s="62" t="s">
        <v>5740</v>
      </c>
      <c r="D19113" s="107" t="s">
        <v>11509</v>
      </c>
      <c r="E19113" s="57">
        <v>3500</v>
      </c>
      <c r="F19113" s="57"/>
      <c r="G19113" s="125">
        <f t="shared" si="304"/>
        <v>-3500</v>
      </c>
      <c r="H19113" s="704" t="s">
        <v>12790</v>
      </c>
    </row>
    <row r="19114" spans="1:8" ht="15" x14ac:dyDescent="0.2">
      <c r="A19114" s="733">
        <v>45388</v>
      </c>
      <c r="B19114" s="40" t="s">
        <v>10889</v>
      </c>
      <c r="C19114" s="62" t="s">
        <v>5740</v>
      </c>
      <c r="D19114" s="107" t="s">
        <v>369</v>
      </c>
      <c r="E19114" s="57">
        <v>900</v>
      </c>
      <c r="F19114" s="57"/>
      <c r="G19114" s="125">
        <f t="shared" si="304"/>
        <v>-900</v>
      </c>
      <c r="H19114" s="704" t="s">
        <v>12790</v>
      </c>
    </row>
    <row r="19115" spans="1:8" ht="15" x14ac:dyDescent="0.2">
      <c r="A19115" s="733">
        <v>45388</v>
      </c>
      <c r="B19115" s="40" t="s">
        <v>103</v>
      </c>
      <c r="C19115" s="62" t="s">
        <v>103</v>
      </c>
      <c r="D19115" s="107" t="s">
        <v>12519</v>
      </c>
      <c r="E19115" s="57">
        <v>2000</v>
      </c>
      <c r="F19115" s="57"/>
      <c r="G19115" s="125">
        <f t="shared" si="304"/>
        <v>-2000</v>
      </c>
      <c r="H19115" s="704" t="s">
        <v>12790</v>
      </c>
    </row>
    <row r="19116" spans="1:8" ht="15" x14ac:dyDescent="0.2">
      <c r="A19116" s="733">
        <v>45388</v>
      </c>
      <c r="B19116" s="40" t="s">
        <v>11864</v>
      </c>
      <c r="C19116" s="62" t="s">
        <v>5740</v>
      </c>
      <c r="D19116" s="107" t="s">
        <v>369</v>
      </c>
      <c r="E19116" s="57">
        <v>2300</v>
      </c>
      <c r="F19116" s="57"/>
      <c r="G19116" s="125">
        <f t="shared" si="304"/>
        <v>-2300</v>
      </c>
      <c r="H19116" s="704" t="s">
        <v>12790</v>
      </c>
    </row>
    <row r="19117" spans="1:8" ht="15" x14ac:dyDescent="0.2">
      <c r="A19117" s="733">
        <v>45388</v>
      </c>
      <c r="B19117" s="40" t="s">
        <v>12785</v>
      </c>
      <c r="C19117" s="62" t="s">
        <v>5740</v>
      </c>
      <c r="D19117" s="107" t="s">
        <v>369</v>
      </c>
      <c r="E19117" s="57">
        <v>600</v>
      </c>
      <c r="F19117" s="57"/>
      <c r="G19117" s="125">
        <f t="shared" si="304"/>
        <v>-600</v>
      </c>
      <c r="H19117" s="704" t="s">
        <v>12790</v>
      </c>
    </row>
    <row r="19118" spans="1:8" ht="15" x14ac:dyDescent="0.2">
      <c r="A19118" s="733">
        <v>45388</v>
      </c>
      <c r="B19118" s="40" t="s">
        <v>103</v>
      </c>
      <c r="C19118" s="62" t="s">
        <v>10972</v>
      </c>
      <c r="D19118" s="107" t="s">
        <v>12854</v>
      </c>
      <c r="E19118" s="57">
        <v>900</v>
      </c>
      <c r="F19118" s="57"/>
      <c r="G19118" s="125">
        <f t="shared" si="304"/>
        <v>-900</v>
      </c>
      <c r="H19118" s="704" t="s">
        <v>12790</v>
      </c>
    </row>
    <row r="19119" spans="1:8" ht="15" x14ac:dyDescent="0.2">
      <c r="A19119" s="733">
        <v>45388</v>
      </c>
      <c r="B19119" s="40" t="s">
        <v>11068</v>
      </c>
      <c r="C19119" s="62" t="s">
        <v>285</v>
      </c>
      <c r="D19119" s="107" t="s">
        <v>8651</v>
      </c>
      <c r="E19119" s="57">
        <v>1000</v>
      </c>
      <c r="F19119" s="57"/>
      <c r="G19119" s="125">
        <f t="shared" si="304"/>
        <v>-1000</v>
      </c>
      <c r="H19119" s="704" t="s">
        <v>12790</v>
      </c>
    </row>
    <row r="19120" spans="1:8" ht="15" x14ac:dyDescent="0.2">
      <c r="A19120" s="733">
        <v>45391</v>
      </c>
      <c r="B19120" s="40" t="s">
        <v>11707</v>
      </c>
      <c r="C19120" s="550" t="s">
        <v>12272</v>
      </c>
      <c r="D19120" s="891" t="s">
        <v>12855</v>
      </c>
      <c r="E19120" s="582">
        <v>8000</v>
      </c>
      <c r="F19120" s="57"/>
      <c r="G19120" s="125">
        <f t="shared" si="304"/>
        <v>-8000</v>
      </c>
      <c r="H19120" s="704" t="s">
        <v>12790</v>
      </c>
    </row>
    <row r="19121" spans="1:8" ht="15" x14ac:dyDescent="0.2">
      <c r="A19121" s="733">
        <v>45391</v>
      </c>
      <c r="B19121" s="40" t="s">
        <v>10459</v>
      </c>
      <c r="C19121" s="550" t="s">
        <v>12272</v>
      </c>
      <c r="D19121" s="891" t="s">
        <v>12855</v>
      </c>
      <c r="E19121" s="582">
        <v>8000</v>
      </c>
      <c r="F19121" s="57"/>
      <c r="G19121" s="125">
        <f t="shared" si="304"/>
        <v>-8000</v>
      </c>
      <c r="H19121" s="704" t="s">
        <v>12790</v>
      </c>
    </row>
    <row r="19122" spans="1:8" ht="15" customHeight="1" x14ac:dyDescent="0.2">
      <c r="A19122" s="733">
        <v>45391</v>
      </c>
      <c r="B19122" s="40" t="s">
        <v>8034</v>
      </c>
      <c r="C19122" s="550" t="s">
        <v>12272</v>
      </c>
      <c r="D19122" s="891" t="s">
        <v>12855</v>
      </c>
      <c r="E19122" s="582">
        <v>8000</v>
      </c>
      <c r="F19122" s="57"/>
      <c r="G19122" s="125">
        <f t="shared" si="304"/>
        <v>-8000</v>
      </c>
      <c r="H19122" s="704" t="s">
        <v>12790</v>
      </c>
    </row>
    <row r="19123" spans="1:8" ht="15" x14ac:dyDescent="0.2">
      <c r="A19123" s="733">
        <v>45391</v>
      </c>
      <c r="B19123" s="40" t="s">
        <v>8864</v>
      </c>
      <c r="C19123" s="550" t="s">
        <v>12272</v>
      </c>
      <c r="D19123" s="891" t="s">
        <v>12855</v>
      </c>
      <c r="E19123" s="582">
        <v>4000</v>
      </c>
      <c r="F19123" s="57"/>
      <c r="G19123" s="125">
        <f t="shared" si="304"/>
        <v>-4000</v>
      </c>
      <c r="H19123" s="704" t="s">
        <v>12790</v>
      </c>
    </row>
    <row r="19124" spans="1:8" ht="15" x14ac:dyDescent="0.2">
      <c r="A19124" s="733">
        <v>45391</v>
      </c>
      <c r="B19124" s="40" t="s">
        <v>11005</v>
      </c>
      <c r="C19124" s="550" t="s">
        <v>12272</v>
      </c>
      <c r="D19124" s="891" t="s">
        <v>12855</v>
      </c>
      <c r="E19124" s="582">
        <v>12000</v>
      </c>
      <c r="F19124" s="57"/>
      <c r="G19124" s="125">
        <f t="shared" si="304"/>
        <v>-12000</v>
      </c>
      <c r="H19124" s="704" t="s">
        <v>12790</v>
      </c>
    </row>
    <row r="19125" spans="1:8" ht="15" x14ac:dyDescent="0.2">
      <c r="A19125" s="733">
        <v>45391</v>
      </c>
      <c r="B19125" s="40" t="s">
        <v>11072</v>
      </c>
      <c r="C19125" s="550" t="s">
        <v>12272</v>
      </c>
      <c r="D19125" s="891" t="s">
        <v>12855</v>
      </c>
      <c r="E19125" s="582">
        <v>20000</v>
      </c>
      <c r="F19125" s="57"/>
      <c r="G19125" s="125">
        <f t="shared" si="304"/>
        <v>-20000</v>
      </c>
      <c r="H19125" s="704" t="s">
        <v>12790</v>
      </c>
    </row>
    <row r="19126" spans="1:8" ht="15" x14ac:dyDescent="0.2">
      <c r="A19126" s="733">
        <v>45391</v>
      </c>
      <c r="B19126" s="40" t="s">
        <v>12494</v>
      </c>
      <c r="C19126" s="669" t="s">
        <v>3032</v>
      </c>
      <c r="D19126" s="911" t="s">
        <v>12859</v>
      </c>
      <c r="E19126" s="584">
        <v>18000</v>
      </c>
      <c r="F19126" s="57"/>
      <c r="G19126" s="125">
        <f t="shared" si="304"/>
        <v>-18000</v>
      </c>
      <c r="H19126" s="704" t="s">
        <v>12790</v>
      </c>
    </row>
    <row r="19127" spans="1:8" ht="15" x14ac:dyDescent="0.2">
      <c r="A19127" s="733">
        <v>45391</v>
      </c>
      <c r="B19127" s="40" t="s">
        <v>10764</v>
      </c>
      <c r="C19127" s="669" t="s">
        <v>3032</v>
      </c>
      <c r="D19127" s="911" t="s">
        <v>12859</v>
      </c>
      <c r="E19127" s="584">
        <v>7000</v>
      </c>
      <c r="F19127" s="57"/>
      <c r="G19127" s="125">
        <f t="shared" si="304"/>
        <v>-7000</v>
      </c>
      <c r="H19127" s="704" t="s">
        <v>12790</v>
      </c>
    </row>
    <row r="19128" spans="1:8" ht="15" x14ac:dyDescent="0.2">
      <c r="A19128" s="733">
        <v>45391</v>
      </c>
      <c r="B19128" s="40" t="s">
        <v>11068</v>
      </c>
      <c r="C19128" s="62" t="s">
        <v>12435</v>
      </c>
      <c r="D19128" s="107" t="s">
        <v>12782</v>
      </c>
      <c r="E19128" s="57">
        <v>15000</v>
      </c>
      <c r="F19128" s="57"/>
      <c r="G19128" s="125">
        <f t="shared" si="304"/>
        <v>-15000</v>
      </c>
      <c r="H19128" s="704" t="s">
        <v>12790</v>
      </c>
    </row>
    <row r="19129" spans="1:8" ht="15" x14ac:dyDescent="0.2">
      <c r="A19129" s="733">
        <v>45391</v>
      </c>
      <c r="B19129" s="40" t="s">
        <v>12335</v>
      </c>
      <c r="C19129" s="62" t="s">
        <v>12501</v>
      </c>
      <c r="D19129" s="107" t="s">
        <v>12782</v>
      </c>
      <c r="E19129" s="57">
        <v>25000</v>
      </c>
      <c r="F19129" s="57"/>
      <c r="G19129" s="125">
        <f t="shared" si="304"/>
        <v>-25000</v>
      </c>
      <c r="H19129" s="704" t="s">
        <v>12790</v>
      </c>
    </row>
    <row r="19130" spans="1:8" ht="15" x14ac:dyDescent="0.2">
      <c r="A19130" s="733">
        <v>45391</v>
      </c>
      <c r="B19130" s="40" t="s">
        <v>6503</v>
      </c>
      <c r="C19130" s="62" t="s">
        <v>10972</v>
      </c>
      <c r="D19130" s="107" t="s">
        <v>4693</v>
      </c>
      <c r="E19130" s="57">
        <v>22000</v>
      </c>
      <c r="F19130" s="57"/>
      <c r="G19130" s="125">
        <f t="shared" si="304"/>
        <v>-22000</v>
      </c>
      <c r="H19130" s="704" t="s">
        <v>12790</v>
      </c>
    </row>
    <row r="19131" spans="1:8" ht="15" x14ac:dyDescent="0.2">
      <c r="A19131" s="733">
        <v>45391</v>
      </c>
      <c r="B19131" s="40" t="s">
        <v>12785</v>
      </c>
      <c r="C19131" s="62" t="s">
        <v>11983</v>
      </c>
      <c r="D19131" s="107" t="s">
        <v>12856</v>
      </c>
      <c r="E19131" s="57">
        <v>20000</v>
      </c>
      <c r="F19131" s="57"/>
      <c r="G19131" s="125">
        <f t="shared" si="304"/>
        <v>-20000</v>
      </c>
      <c r="H19131" s="704" t="s">
        <v>12790</v>
      </c>
    </row>
    <row r="19132" spans="1:8" ht="15" x14ac:dyDescent="0.2">
      <c r="A19132" s="733">
        <v>45391</v>
      </c>
      <c r="B19132" s="40" t="s">
        <v>10459</v>
      </c>
      <c r="C19132" s="669" t="s">
        <v>3032</v>
      </c>
      <c r="D19132" s="911" t="s">
        <v>12860</v>
      </c>
      <c r="E19132" s="584">
        <v>31000</v>
      </c>
      <c r="F19132" s="57"/>
      <c r="G19132" s="125">
        <f t="shared" si="304"/>
        <v>-31000</v>
      </c>
      <c r="H19132" s="704" t="s">
        <v>12790</v>
      </c>
    </row>
    <row r="19133" spans="1:8" ht="15" x14ac:dyDescent="0.2">
      <c r="A19133" s="733">
        <v>45391</v>
      </c>
      <c r="B19133" s="40" t="s">
        <v>9344</v>
      </c>
      <c r="C19133" s="669" t="s">
        <v>3032</v>
      </c>
      <c r="D19133" s="911" t="s">
        <v>12860</v>
      </c>
      <c r="E19133" s="584">
        <v>19000</v>
      </c>
      <c r="F19133" s="57"/>
      <c r="G19133" s="125">
        <f t="shared" si="304"/>
        <v>-19000</v>
      </c>
      <c r="H19133" s="704" t="s">
        <v>12790</v>
      </c>
    </row>
    <row r="19134" spans="1:8" ht="15" x14ac:dyDescent="0.2">
      <c r="A19134" s="733">
        <v>45398</v>
      </c>
      <c r="B19134" s="40" t="s">
        <v>13485</v>
      </c>
      <c r="C19134" s="75" t="s">
        <v>8223</v>
      </c>
      <c r="D19134" s="107" t="s">
        <v>12857</v>
      </c>
      <c r="E19134" s="57">
        <v>400000</v>
      </c>
      <c r="F19134" s="57"/>
      <c r="G19134" s="125">
        <f t="shared" si="304"/>
        <v>-400000</v>
      </c>
      <c r="H19134" s="704" t="s">
        <v>12790</v>
      </c>
    </row>
    <row r="19135" spans="1:8" ht="15" x14ac:dyDescent="0.2">
      <c r="A19135" s="733">
        <v>45400</v>
      </c>
      <c r="B19135" s="40" t="s">
        <v>12494</v>
      </c>
      <c r="C19135" s="62" t="s">
        <v>6475</v>
      </c>
      <c r="D19135" s="107" t="s">
        <v>12858</v>
      </c>
      <c r="E19135" s="57">
        <v>40000</v>
      </c>
      <c r="F19135" s="57"/>
      <c r="G19135" s="125">
        <f t="shared" ref="G19135:G19198" si="305">F19135-E19135</f>
        <v>-40000</v>
      </c>
      <c r="H19135" s="704" t="s">
        <v>12790</v>
      </c>
    </row>
    <row r="19136" spans="1:8" ht="15" x14ac:dyDescent="0.2">
      <c r="A19136" s="733">
        <v>45400</v>
      </c>
      <c r="B19136" s="40" t="s">
        <v>11864</v>
      </c>
      <c r="C19136" s="62" t="s">
        <v>12738</v>
      </c>
      <c r="D19136" s="107" t="s">
        <v>12861</v>
      </c>
      <c r="E19136" s="57">
        <v>3600</v>
      </c>
      <c r="F19136" s="57"/>
      <c r="G19136" s="125">
        <f t="shared" si="305"/>
        <v>-3600</v>
      </c>
      <c r="H19136" s="704" t="s">
        <v>12790</v>
      </c>
    </row>
    <row r="19137" spans="1:8" ht="15" x14ac:dyDescent="0.2">
      <c r="A19137" s="733">
        <v>45400</v>
      </c>
      <c r="B19137" s="40" t="s">
        <v>11707</v>
      </c>
      <c r="C19137" s="62" t="s">
        <v>10972</v>
      </c>
      <c r="D19137" s="107" t="s">
        <v>6385</v>
      </c>
      <c r="E19137" s="57">
        <v>4000</v>
      </c>
      <c r="F19137" s="57"/>
      <c r="G19137" s="125">
        <f t="shared" si="305"/>
        <v>-4000</v>
      </c>
      <c r="H19137" s="704" t="s">
        <v>12790</v>
      </c>
    </row>
    <row r="19138" spans="1:8" ht="15" x14ac:dyDescent="0.2">
      <c r="A19138" s="733">
        <v>45401</v>
      </c>
      <c r="B19138" s="40" t="s">
        <v>11068</v>
      </c>
      <c r="C19138" s="62" t="s">
        <v>1197</v>
      </c>
      <c r="D19138" s="107" t="s">
        <v>12862</v>
      </c>
      <c r="E19138" s="57">
        <v>2098980</v>
      </c>
      <c r="F19138" s="57"/>
      <c r="G19138" s="125">
        <f t="shared" si="305"/>
        <v>-2098980</v>
      </c>
      <c r="H19138" s="704" t="s">
        <v>12790</v>
      </c>
    </row>
    <row r="19139" spans="1:8" ht="15" x14ac:dyDescent="0.2">
      <c r="A19139" s="733">
        <v>45402</v>
      </c>
      <c r="B19139" s="40" t="s">
        <v>8547</v>
      </c>
      <c r="C19139" s="62" t="s">
        <v>11942</v>
      </c>
      <c r="D19139" s="107" t="s">
        <v>1156</v>
      </c>
      <c r="E19139" s="57">
        <v>5500</v>
      </c>
      <c r="F19139" s="57"/>
      <c r="G19139" s="125">
        <f t="shared" si="305"/>
        <v>-5500</v>
      </c>
      <c r="H19139" s="704" t="s">
        <v>12790</v>
      </c>
    </row>
    <row r="19140" spans="1:8" ht="15" x14ac:dyDescent="0.2">
      <c r="A19140" s="733">
        <v>45402</v>
      </c>
      <c r="B19140" s="40" t="s">
        <v>11707</v>
      </c>
      <c r="C19140" s="62" t="s">
        <v>5740</v>
      </c>
      <c r="D19140" s="107" t="s">
        <v>12865</v>
      </c>
      <c r="E19140" s="57">
        <v>5000</v>
      </c>
      <c r="F19140" s="57"/>
      <c r="G19140" s="125">
        <f t="shared" si="305"/>
        <v>-5000</v>
      </c>
      <c r="H19140" s="704" t="s">
        <v>12790</v>
      </c>
    </row>
    <row r="19141" spans="1:8" ht="15" x14ac:dyDescent="0.2">
      <c r="A19141" s="733">
        <v>45402</v>
      </c>
      <c r="B19141" s="62" t="s">
        <v>13282</v>
      </c>
      <c r="C19141" s="62" t="s">
        <v>10972</v>
      </c>
      <c r="D19141" s="107" t="s">
        <v>12866</v>
      </c>
      <c r="E19141" s="57">
        <v>7280</v>
      </c>
      <c r="F19141" s="57"/>
      <c r="G19141" s="125">
        <f t="shared" si="305"/>
        <v>-7280</v>
      </c>
      <c r="H19141" s="704" t="s">
        <v>12790</v>
      </c>
    </row>
    <row r="19142" spans="1:8" ht="15" x14ac:dyDescent="0.2">
      <c r="A19142" s="733">
        <v>45402</v>
      </c>
      <c r="B19142" s="40" t="s">
        <v>11864</v>
      </c>
      <c r="C19142" s="62" t="s">
        <v>5740</v>
      </c>
      <c r="D19142" s="107" t="s">
        <v>12503</v>
      </c>
      <c r="E19142" s="57">
        <v>4500</v>
      </c>
      <c r="F19142" s="57"/>
      <c r="G19142" s="125">
        <f t="shared" si="305"/>
        <v>-4500</v>
      </c>
      <c r="H19142" s="704" t="s">
        <v>12790</v>
      </c>
    </row>
    <row r="19143" spans="1:8" ht="15" x14ac:dyDescent="0.2">
      <c r="A19143" s="733">
        <v>45402</v>
      </c>
      <c r="B19143" s="40" t="s">
        <v>11068</v>
      </c>
      <c r="C19143" s="62" t="s">
        <v>5740</v>
      </c>
      <c r="D19143" s="107" t="s">
        <v>369</v>
      </c>
      <c r="E19143" s="57">
        <v>1000</v>
      </c>
      <c r="F19143" s="57"/>
      <c r="G19143" s="125">
        <f t="shared" si="305"/>
        <v>-1000</v>
      </c>
      <c r="H19143" s="704" t="s">
        <v>12790</v>
      </c>
    </row>
    <row r="19144" spans="1:8" ht="15" x14ac:dyDescent="0.2">
      <c r="A19144" s="733">
        <v>45402</v>
      </c>
      <c r="B19144" s="40" t="s">
        <v>10889</v>
      </c>
      <c r="C19144" s="62" t="s">
        <v>5740</v>
      </c>
      <c r="D19144" s="107" t="s">
        <v>369</v>
      </c>
      <c r="E19144" s="57">
        <v>1200</v>
      </c>
      <c r="F19144" s="57"/>
      <c r="G19144" s="125">
        <f t="shared" si="305"/>
        <v>-1200</v>
      </c>
      <c r="H19144" s="704" t="s">
        <v>12790</v>
      </c>
    </row>
    <row r="19145" spans="1:8" ht="15" x14ac:dyDescent="0.2">
      <c r="A19145" s="733">
        <v>45402</v>
      </c>
      <c r="B19145" s="40" t="s">
        <v>103</v>
      </c>
      <c r="C19145" s="62" t="s">
        <v>103</v>
      </c>
      <c r="D19145" s="107" t="s">
        <v>9413</v>
      </c>
      <c r="E19145" s="57">
        <v>3000</v>
      </c>
      <c r="F19145" s="57"/>
      <c r="G19145" s="125">
        <f t="shared" si="305"/>
        <v>-3000</v>
      </c>
      <c r="H19145" s="704" t="s">
        <v>12790</v>
      </c>
    </row>
    <row r="19146" spans="1:8" ht="15" x14ac:dyDescent="0.2">
      <c r="A19146" s="733">
        <v>45402</v>
      </c>
      <c r="B19146" s="40" t="s">
        <v>10889</v>
      </c>
      <c r="C19146" s="62" t="s">
        <v>10972</v>
      </c>
      <c r="D19146" s="107" t="s">
        <v>12867</v>
      </c>
      <c r="E19146" s="57">
        <v>1230</v>
      </c>
      <c r="F19146" s="57"/>
      <c r="G19146" s="125">
        <f t="shared" si="305"/>
        <v>-1230</v>
      </c>
      <c r="H19146" s="704" t="s">
        <v>12790</v>
      </c>
    </row>
    <row r="19147" spans="1:8" ht="15" x14ac:dyDescent="0.2">
      <c r="A19147" s="733">
        <v>45402</v>
      </c>
      <c r="B19147" s="40" t="s">
        <v>11068</v>
      </c>
      <c r="C19147" s="62" t="s">
        <v>5740</v>
      </c>
      <c r="D19147" s="107" t="s">
        <v>12868</v>
      </c>
      <c r="E19147" s="57">
        <v>3000</v>
      </c>
      <c r="F19147" s="57"/>
      <c r="G19147" s="125">
        <f t="shared" si="305"/>
        <v>-3000</v>
      </c>
      <c r="H19147" s="704" t="s">
        <v>12790</v>
      </c>
    </row>
    <row r="19148" spans="1:8" ht="15" x14ac:dyDescent="0.2">
      <c r="A19148" s="733">
        <v>45402</v>
      </c>
      <c r="B19148" s="40" t="s">
        <v>10459</v>
      </c>
      <c r="C19148" s="62" t="s">
        <v>10972</v>
      </c>
      <c r="D19148" s="107" t="s">
        <v>12869</v>
      </c>
      <c r="E19148" s="57">
        <v>15000</v>
      </c>
      <c r="F19148" s="57"/>
      <c r="G19148" s="125">
        <f t="shared" si="305"/>
        <v>-15000</v>
      </c>
      <c r="H19148" s="704" t="s">
        <v>12790</v>
      </c>
    </row>
    <row r="19149" spans="1:8" ht="15" x14ac:dyDescent="0.2">
      <c r="A19149" s="733">
        <v>45402</v>
      </c>
      <c r="B19149" s="40" t="s">
        <v>10889</v>
      </c>
      <c r="C19149" s="62" t="s">
        <v>12272</v>
      </c>
      <c r="D19149" s="107" t="s">
        <v>11286</v>
      </c>
      <c r="E19149" s="57">
        <v>10000</v>
      </c>
      <c r="F19149" s="57"/>
      <c r="G19149" s="125">
        <f t="shared" si="305"/>
        <v>-10000</v>
      </c>
      <c r="H19149" s="704" t="s">
        <v>12790</v>
      </c>
    </row>
    <row r="19150" spans="1:8" ht="15" x14ac:dyDescent="0.2">
      <c r="A19150" s="733">
        <v>45402</v>
      </c>
      <c r="B19150" s="40" t="s">
        <v>11864</v>
      </c>
      <c r="C19150" s="62" t="s">
        <v>12738</v>
      </c>
      <c r="D19150" s="107" t="s">
        <v>12870</v>
      </c>
      <c r="E19150" s="57">
        <v>1600</v>
      </c>
      <c r="F19150" s="57"/>
      <c r="G19150" s="125">
        <f t="shared" si="305"/>
        <v>-1600</v>
      </c>
      <c r="H19150" s="704" t="s">
        <v>12790</v>
      </c>
    </row>
    <row r="19151" spans="1:8" ht="15" x14ac:dyDescent="0.2">
      <c r="A19151" s="733">
        <v>45403</v>
      </c>
      <c r="B19151" s="62" t="s">
        <v>13282</v>
      </c>
      <c r="C19151" s="62" t="s">
        <v>10972</v>
      </c>
      <c r="D19151" s="107" t="s">
        <v>12871</v>
      </c>
      <c r="E19151" s="57">
        <v>789650</v>
      </c>
      <c r="F19151" s="57"/>
      <c r="G19151" s="125">
        <f t="shared" si="305"/>
        <v>-789650</v>
      </c>
      <c r="H19151" s="704" t="s">
        <v>12790</v>
      </c>
    </row>
    <row r="19152" spans="1:8" ht="15" x14ac:dyDescent="0.2">
      <c r="A19152" s="733">
        <v>45403</v>
      </c>
      <c r="B19152" s="40" t="s">
        <v>11707</v>
      </c>
      <c r="C19152" s="62" t="s">
        <v>12872</v>
      </c>
      <c r="D19152" s="107" t="s">
        <v>12873</v>
      </c>
      <c r="E19152" s="57">
        <v>55000</v>
      </c>
      <c r="F19152" s="57"/>
      <c r="G19152" s="125">
        <f t="shared" si="305"/>
        <v>-55000</v>
      </c>
      <c r="H19152" s="704" t="s">
        <v>12790</v>
      </c>
    </row>
    <row r="19153" spans="1:8" ht="15" x14ac:dyDescent="0.2">
      <c r="A19153" s="733">
        <v>45404</v>
      </c>
      <c r="B19153" s="40" t="s">
        <v>25</v>
      </c>
      <c r="C19153" s="62" t="s">
        <v>8141</v>
      </c>
      <c r="D19153" s="107" t="s">
        <v>6342</v>
      </c>
      <c r="E19153" s="57">
        <v>2915</v>
      </c>
      <c r="F19153" s="57"/>
      <c r="G19153" s="125">
        <f t="shared" si="305"/>
        <v>-2915</v>
      </c>
      <c r="H19153" s="704" t="s">
        <v>12790</v>
      </c>
    </row>
    <row r="19154" spans="1:8" ht="15" x14ac:dyDescent="0.2">
      <c r="A19154" s="733">
        <v>45404</v>
      </c>
      <c r="B19154" s="40" t="s">
        <v>103</v>
      </c>
      <c r="C19154" s="62" t="s">
        <v>8141</v>
      </c>
      <c r="D19154" s="107" t="s">
        <v>6342</v>
      </c>
      <c r="E19154" s="57">
        <v>9130</v>
      </c>
      <c r="F19154" s="57"/>
      <c r="G19154" s="125">
        <f t="shared" si="305"/>
        <v>-9130</v>
      </c>
      <c r="H19154" s="704" t="s">
        <v>12790</v>
      </c>
    </row>
    <row r="19155" spans="1:8" ht="15" x14ac:dyDescent="0.2">
      <c r="A19155" s="733">
        <v>45404</v>
      </c>
      <c r="B19155" s="40" t="s">
        <v>11707</v>
      </c>
      <c r="C19155" s="62" t="s">
        <v>10972</v>
      </c>
      <c r="D19155" s="107" t="s">
        <v>10812</v>
      </c>
      <c r="E19155" s="57">
        <v>1000</v>
      </c>
      <c r="F19155" s="57"/>
      <c r="G19155" s="125">
        <f t="shared" si="305"/>
        <v>-1000</v>
      </c>
      <c r="H19155" s="704" t="s">
        <v>12790</v>
      </c>
    </row>
    <row r="19156" spans="1:8" ht="15" x14ac:dyDescent="0.2">
      <c r="A19156" s="733">
        <v>45404</v>
      </c>
      <c r="B19156" s="40" t="s">
        <v>11864</v>
      </c>
      <c r="C19156" s="62" t="s">
        <v>4724</v>
      </c>
      <c r="D19156" s="107" t="s">
        <v>12424</v>
      </c>
      <c r="E19156" s="57">
        <v>300000</v>
      </c>
      <c r="F19156" s="57"/>
      <c r="G19156" s="125">
        <f t="shared" si="305"/>
        <v>-300000</v>
      </c>
      <c r="H19156" s="704" t="s">
        <v>12790</v>
      </c>
    </row>
    <row r="19157" spans="1:8" ht="15" x14ac:dyDescent="0.2">
      <c r="A19157" s="733">
        <v>45404</v>
      </c>
      <c r="B19157" s="40" t="s">
        <v>12494</v>
      </c>
      <c r="C19157" s="62" t="s">
        <v>7899</v>
      </c>
      <c r="D19157" s="107" t="s">
        <v>12875</v>
      </c>
      <c r="E19157" s="57">
        <v>48970</v>
      </c>
      <c r="F19157" s="57"/>
      <c r="G19157" s="125">
        <f t="shared" si="305"/>
        <v>-48970</v>
      </c>
      <c r="H19157" s="704" t="s">
        <v>12790</v>
      </c>
    </row>
    <row r="19158" spans="1:8" ht="15" x14ac:dyDescent="0.2">
      <c r="A19158" s="733">
        <v>45404</v>
      </c>
      <c r="B19158" s="40" t="s">
        <v>12329</v>
      </c>
      <c r="C19158" s="62" t="s">
        <v>12874</v>
      </c>
      <c r="D19158" s="107" t="s">
        <v>12876</v>
      </c>
      <c r="E19158" s="57">
        <v>222500</v>
      </c>
      <c r="F19158" s="57"/>
      <c r="G19158" s="125">
        <f t="shared" si="305"/>
        <v>-222500</v>
      </c>
      <c r="H19158" s="704" t="s">
        <v>12790</v>
      </c>
    </row>
    <row r="19159" spans="1:8" s="681" customFormat="1" ht="24" customHeight="1" x14ac:dyDescent="0.25">
      <c r="A19159" s="733">
        <v>45404</v>
      </c>
      <c r="B19159" s="62" t="s">
        <v>11604</v>
      </c>
      <c r="C19159" s="62" t="s">
        <v>430</v>
      </c>
      <c r="D19159" s="182" t="s">
        <v>12881</v>
      </c>
      <c r="E19159" s="125">
        <v>300000</v>
      </c>
      <c r="F19159" s="125"/>
      <c r="G19159" s="125">
        <f t="shared" si="305"/>
        <v>-300000</v>
      </c>
      <c r="H19159" s="704" t="s">
        <v>12790</v>
      </c>
    </row>
    <row r="19160" spans="1:8" ht="15" x14ac:dyDescent="0.2">
      <c r="A19160" s="733">
        <v>45404</v>
      </c>
      <c r="B19160" s="40" t="s">
        <v>11068</v>
      </c>
      <c r="C19160" s="62" t="s">
        <v>5386</v>
      </c>
      <c r="D19160" s="107" t="s">
        <v>369</v>
      </c>
      <c r="E19160" s="57">
        <v>6000</v>
      </c>
      <c r="F19160" s="57"/>
      <c r="G19160" s="125">
        <f t="shared" si="305"/>
        <v>-6000</v>
      </c>
      <c r="H19160" s="704" t="s">
        <v>12790</v>
      </c>
    </row>
    <row r="19161" spans="1:8" ht="15" x14ac:dyDescent="0.2">
      <c r="A19161" s="733">
        <v>45404</v>
      </c>
      <c r="B19161" s="40" t="s">
        <v>11114</v>
      </c>
      <c r="C19161" s="62" t="s">
        <v>10972</v>
      </c>
      <c r="D19161" s="107" t="s">
        <v>12877</v>
      </c>
      <c r="E19161" s="57">
        <v>5000</v>
      </c>
      <c r="F19161" s="57"/>
      <c r="G19161" s="125">
        <f t="shared" si="305"/>
        <v>-5000</v>
      </c>
      <c r="H19161" s="704" t="s">
        <v>12790</v>
      </c>
    </row>
    <row r="19162" spans="1:8" ht="15" x14ac:dyDescent="0.2">
      <c r="A19162" s="733">
        <v>45404</v>
      </c>
      <c r="B19162" s="40" t="s">
        <v>12494</v>
      </c>
      <c r="C19162" s="62" t="s">
        <v>10972</v>
      </c>
      <c r="D19162" s="107" t="s">
        <v>12878</v>
      </c>
      <c r="E19162" s="57">
        <v>5000</v>
      </c>
      <c r="F19162" s="57"/>
      <c r="G19162" s="125">
        <f t="shared" si="305"/>
        <v>-5000</v>
      </c>
      <c r="H19162" s="704" t="s">
        <v>12790</v>
      </c>
    </row>
    <row r="19163" spans="1:8" ht="15" x14ac:dyDescent="0.2">
      <c r="A19163" s="733">
        <v>45404</v>
      </c>
      <c r="B19163" s="40" t="s">
        <v>6503</v>
      </c>
      <c r="C19163" s="62" t="s">
        <v>10972</v>
      </c>
      <c r="D19163" s="107" t="s">
        <v>12879</v>
      </c>
      <c r="E19163" s="57">
        <v>6000</v>
      </c>
      <c r="F19163" s="57"/>
      <c r="G19163" s="125">
        <f t="shared" si="305"/>
        <v>-6000</v>
      </c>
      <c r="H19163" s="704" t="s">
        <v>12790</v>
      </c>
    </row>
    <row r="19164" spans="1:8" ht="15" x14ac:dyDescent="0.2">
      <c r="A19164" s="733">
        <v>45404</v>
      </c>
      <c r="B19164" s="40" t="s">
        <v>37</v>
      </c>
      <c r="C19164" s="62" t="s">
        <v>10972</v>
      </c>
      <c r="D19164" s="107" t="s">
        <v>12880</v>
      </c>
      <c r="E19164" s="57">
        <v>5300</v>
      </c>
      <c r="F19164" s="57"/>
      <c r="G19164" s="125">
        <f t="shared" si="305"/>
        <v>-5300</v>
      </c>
      <c r="H19164" s="704" t="s">
        <v>12790</v>
      </c>
    </row>
    <row r="19165" spans="1:8" ht="15" x14ac:dyDescent="0.2">
      <c r="A19165" s="733">
        <v>45404</v>
      </c>
      <c r="B19165" s="40" t="s">
        <v>37</v>
      </c>
      <c r="C19165" s="62" t="s">
        <v>10972</v>
      </c>
      <c r="D19165" s="107" t="s">
        <v>12880</v>
      </c>
      <c r="E19165" s="57">
        <v>5000</v>
      </c>
      <c r="F19165" s="57"/>
      <c r="G19165" s="125">
        <f t="shared" si="305"/>
        <v>-5000</v>
      </c>
      <c r="H19165" s="704" t="s">
        <v>12790</v>
      </c>
    </row>
    <row r="19166" spans="1:8" ht="15" x14ac:dyDescent="0.2">
      <c r="A19166" s="733">
        <v>45404</v>
      </c>
      <c r="B19166" s="40" t="s">
        <v>103</v>
      </c>
      <c r="C19166" s="62" t="s">
        <v>1494</v>
      </c>
      <c r="D19166" s="107" t="s">
        <v>12891</v>
      </c>
      <c r="E19166" s="57">
        <v>720</v>
      </c>
      <c r="F19166" s="57"/>
      <c r="G19166" s="125">
        <f t="shared" si="305"/>
        <v>-720</v>
      </c>
      <c r="H19166" s="704" t="s">
        <v>12790</v>
      </c>
    </row>
    <row r="19167" spans="1:8" ht="15" x14ac:dyDescent="0.2">
      <c r="A19167" s="733">
        <v>45404</v>
      </c>
      <c r="B19167" s="62" t="s">
        <v>13282</v>
      </c>
      <c r="C19167" s="62" t="s">
        <v>10972</v>
      </c>
      <c r="D19167" s="107" t="s">
        <v>12892</v>
      </c>
      <c r="E19167" s="57">
        <v>40000</v>
      </c>
      <c r="F19167" s="57"/>
      <c r="G19167" s="125">
        <f t="shared" si="305"/>
        <v>-40000</v>
      </c>
      <c r="H19167" s="704" t="s">
        <v>12790</v>
      </c>
    </row>
    <row r="19168" spans="1:8" ht="15" x14ac:dyDescent="0.2">
      <c r="A19168" s="733">
        <v>45404</v>
      </c>
      <c r="B19168" s="40" t="s">
        <v>12596</v>
      </c>
      <c r="C19168" s="62" t="s">
        <v>10972</v>
      </c>
      <c r="D19168" s="107" t="s">
        <v>12893</v>
      </c>
      <c r="E19168" s="57">
        <v>13600</v>
      </c>
      <c r="F19168" s="57"/>
      <c r="G19168" s="125">
        <f t="shared" si="305"/>
        <v>-13600</v>
      </c>
      <c r="H19168" s="704" t="s">
        <v>12790</v>
      </c>
    </row>
    <row r="19169" spans="1:8" ht="15" x14ac:dyDescent="0.2">
      <c r="A19169" s="733">
        <v>45404</v>
      </c>
      <c r="B19169" s="40" t="s">
        <v>12596</v>
      </c>
      <c r="C19169" s="62" t="s">
        <v>10972</v>
      </c>
      <c r="D19169" s="107" t="s">
        <v>12893</v>
      </c>
      <c r="E19169" s="57">
        <v>3600</v>
      </c>
      <c r="F19169" s="57"/>
      <c r="G19169" s="125">
        <f t="shared" si="305"/>
        <v>-3600</v>
      </c>
      <c r="H19169" s="704" t="s">
        <v>12790</v>
      </c>
    </row>
    <row r="19170" spans="1:8" ht="15" x14ac:dyDescent="0.2">
      <c r="A19170" s="733">
        <v>45406</v>
      </c>
      <c r="B19170" s="40" t="s">
        <v>11864</v>
      </c>
      <c r="C19170" s="62" t="s">
        <v>2795</v>
      </c>
      <c r="D19170" s="107" t="s">
        <v>10294</v>
      </c>
      <c r="E19170" s="57">
        <v>1200</v>
      </c>
      <c r="F19170" s="57"/>
      <c r="G19170" s="125">
        <f t="shared" si="305"/>
        <v>-1200</v>
      </c>
      <c r="H19170" s="704" t="s">
        <v>12790</v>
      </c>
    </row>
    <row r="19171" spans="1:8" ht="15" x14ac:dyDescent="0.2">
      <c r="A19171" s="733">
        <v>45406</v>
      </c>
      <c r="B19171" s="40" t="s">
        <v>103</v>
      </c>
      <c r="C19171" s="62" t="s">
        <v>103</v>
      </c>
      <c r="D19171" s="107" t="s">
        <v>10199</v>
      </c>
      <c r="E19171" s="57">
        <v>3500</v>
      </c>
      <c r="F19171" s="57"/>
      <c r="G19171" s="125">
        <f t="shared" si="305"/>
        <v>-3500</v>
      </c>
      <c r="H19171" s="704" t="s">
        <v>12790</v>
      </c>
    </row>
    <row r="19172" spans="1:8" ht="15" x14ac:dyDescent="0.2">
      <c r="A19172" s="733">
        <v>45406</v>
      </c>
      <c r="B19172" s="40" t="s">
        <v>11707</v>
      </c>
      <c r="C19172" s="62" t="s">
        <v>391</v>
      </c>
      <c r="D19172" s="107" t="s">
        <v>12894</v>
      </c>
      <c r="E19172" s="57">
        <v>4400</v>
      </c>
      <c r="F19172" s="57"/>
      <c r="G19172" s="125">
        <f t="shared" si="305"/>
        <v>-4400</v>
      </c>
      <c r="H19172" s="704" t="s">
        <v>12790</v>
      </c>
    </row>
    <row r="19173" spans="1:8" ht="15" x14ac:dyDescent="0.2">
      <c r="A19173" s="733">
        <v>45407</v>
      </c>
      <c r="B19173" s="40" t="s">
        <v>12329</v>
      </c>
      <c r="C19173" s="62" t="s">
        <v>12071</v>
      </c>
      <c r="D19173" s="107" t="s">
        <v>12895</v>
      </c>
      <c r="E19173" s="57">
        <v>200000</v>
      </c>
      <c r="F19173" s="57"/>
      <c r="G19173" s="125">
        <f t="shared" si="305"/>
        <v>-200000</v>
      </c>
      <c r="H19173" s="704" t="s">
        <v>12790</v>
      </c>
    </row>
    <row r="19174" spans="1:8" ht="15" x14ac:dyDescent="0.2">
      <c r="A19174" s="733">
        <v>45407</v>
      </c>
      <c r="B19174" s="40" t="s">
        <v>8034</v>
      </c>
      <c r="C19174" s="62" t="s">
        <v>10958</v>
      </c>
      <c r="D19174" s="107" t="s">
        <v>12896</v>
      </c>
      <c r="E19174" s="57">
        <v>204000</v>
      </c>
      <c r="F19174" s="57"/>
      <c r="G19174" s="125">
        <f t="shared" si="305"/>
        <v>-204000</v>
      </c>
      <c r="H19174" s="704" t="s">
        <v>12790</v>
      </c>
    </row>
    <row r="19175" spans="1:8" ht="15" customHeight="1" x14ac:dyDescent="0.2">
      <c r="A19175" s="733">
        <v>45407</v>
      </c>
      <c r="B19175" s="40" t="s">
        <v>37</v>
      </c>
      <c r="C19175" s="62" t="s">
        <v>5409</v>
      </c>
      <c r="D19175" s="107" t="s">
        <v>12897</v>
      </c>
      <c r="E19175" s="57">
        <v>15000</v>
      </c>
      <c r="F19175" s="57"/>
      <c r="G19175" s="125">
        <f t="shared" si="305"/>
        <v>-15000</v>
      </c>
      <c r="H19175" s="704" t="s">
        <v>12790</v>
      </c>
    </row>
    <row r="19176" spans="1:8" ht="15" customHeight="1" x14ac:dyDescent="0.2">
      <c r="A19176" s="733">
        <v>45407</v>
      </c>
      <c r="B19176" s="40" t="s">
        <v>11864</v>
      </c>
      <c r="C19176" s="62" t="s">
        <v>6845</v>
      </c>
      <c r="D19176" s="107" t="s">
        <v>12898</v>
      </c>
      <c r="E19176" s="57">
        <v>156000</v>
      </c>
      <c r="F19176" s="57"/>
      <c r="G19176" s="125">
        <f t="shared" si="305"/>
        <v>-156000</v>
      </c>
      <c r="H19176" s="704" t="s">
        <v>12790</v>
      </c>
    </row>
    <row r="19177" spans="1:8" ht="15" customHeight="1" x14ac:dyDescent="0.2">
      <c r="A19177" s="733">
        <v>45407</v>
      </c>
      <c r="B19177" s="40" t="s">
        <v>12596</v>
      </c>
      <c r="C19177" s="62" t="s">
        <v>11376</v>
      </c>
      <c r="D19177" s="107" t="s">
        <v>12899</v>
      </c>
      <c r="E19177" s="57">
        <v>200000</v>
      </c>
      <c r="F19177" s="57"/>
      <c r="G19177" s="125">
        <f t="shared" si="305"/>
        <v>-200000</v>
      </c>
      <c r="H19177" s="704" t="s">
        <v>12790</v>
      </c>
    </row>
    <row r="19178" spans="1:8" ht="15" x14ac:dyDescent="0.2">
      <c r="A19178" s="733">
        <v>45407</v>
      </c>
      <c r="B19178" s="62" t="s">
        <v>13282</v>
      </c>
      <c r="C19178" s="62" t="s">
        <v>10332</v>
      </c>
      <c r="D19178" s="107" t="s">
        <v>12900</v>
      </c>
      <c r="E19178" s="57">
        <v>15000</v>
      </c>
      <c r="F19178" s="57"/>
      <c r="G19178" s="125">
        <f t="shared" si="305"/>
        <v>-15000</v>
      </c>
      <c r="H19178" s="704" t="s">
        <v>12790</v>
      </c>
    </row>
    <row r="19179" spans="1:8" ht="15" x14ac:dyDescent="0.2">
      <c r="A19179" s="733">
        <v>45407</v>
      </c>
      <c r="B19179" s="40" t="s">
        <v>11864</v>
      </c>
      <c r="C19179" s="62" t="s">
        <v>5740</v>
      </c>
      <c r="D19179" s="107" t="s">
        <v>369</v>
      </c>
      <c r="E19179" s="57">
        <v>3000</v>
      </c>
      <c r="F19179" s="57"/>
      <c r="G19179" s="125">
        <f t="shared" si="305"/>
        <v>-3000</v>
      </c>
      <c r="H19179" s="704" t="s">
        <v>12790</v>
      </c>
    </row>
    <row r="19180" spans="1:8" ht="15" customHeight="1" x14ac:dyDescent="0.2">
      <c r="A19180" s="733">
        <v>45407</v>
      </c>
      <c r="B19180" s="40" t="s">
        <v>103</v>
      </c>
      <c r="C19180" s="62" t="s">
        <v>103</v>
      </c>
      <c r="D19180" s="107" t="s">
        <v>10199</v>
      </c>
      <c r="E19180" s="57">
        <v>3500</v>
      </c>
      <c r="F19180" s="57"/>
      <c r="G19180" s="125">
        <f t="shared" si="305"/>
        <v>-3500</v>
      </c>
      <c r="H19180" s="704" t="s">
        <v>12790</v>
      </c>
    </row>
    <row r="19181" spans="1:8" ht="15" customHeight="1" x14ac:dyDescent="0.2">
      <c r="A19181" s="733">
        <v>45407</v>
      </c>
      <c r="B19181" s="40" t="s">
        <v>11864</v>
      </c>
      <c r="C19181" s="62" t="s">
        <v>5740</v>
      </c>
      <c r="D19181" s="107" t="s">
        <v>12901</v>
      </c>
      <c r="E19181" s="57">
        <v>1000</v>
      </c>
      <c r="F19181" s="57"/>
      <c r="G19181" s="125">
        <f t="shared" si="305"/>
        <v>-1000</v>
      </c>
      <c r="H19181" s="704" t="s">
        <v>12790</v>
      </c>
    </row>
    <row r="19182" spans="1:8" ht="15" customHeight="1" x14ac:dyDescent="0.2">
      <c r="A19182" s="733">
        <v>45407</v>
      </c>
      <c r="B19182" s="62" t="s">
        <v>13282</v>
      </c>
      <c r="C19182" s="62" t="s">
        <v>5740</v>
      </c>
      <c r="D19182" s="107" t="s">
        <v>733</v>
      </c>
      <c r="E19182" s="57">
        <v>1800</v>
      </c>
      <c r="F19182" s="57"/>
      <c r="G19182" s="125">
        <f t="shared" si="305"/>
        <v>-1800</v>
      </c>
      <c r="H19182" s="704" t="s">
        <v>12790</v>
      </c>
    </row>
    <row r="19183" spans="1:8" ht="15" customHeight="1" x14ac:dyDescent="0.2">
      <c r="A19183" s="733">
        <v>45407</v>
      </c>
      <c r="B19183" s="40" t="s">
        <v>103</v>
      </c>
      <c r="C19183" s="62" t="s">
        <v>5340</v>
      </c>
      <c r="D19183" s="107" t="s">
        <v>12902</v>
      </c>
      <c r="E19183" s="57">
        <v>15000</v>
      </c>
      <c r="F19183" s="57"/>
      <c r="G19183" s="125">
        <f t="shared" si="305"/>
        <v>-15000</v>
      </c>
      <c r="H19183" s="704" t="s">
        <v>12790</v>
      </c>
    </row>
    <row r="19184" spans="1:8" ht="15" x14ac:dyDescent="0.2">
      <c r="A19184" s="733">
        <v>45407</v>
      </c>
      <c r="B19184" s="40" t="s">
        <v>11707</v>
      </c>
      <c r="C19184" s="62" t="s">
        <v>5740</v>
      </c>
      <c r="D19184" s="107" t="s">
        <v>369</v>
      </c>
      <c r="E19184" s="57">
        <v>2500</v>
      </c>
      <c r="F19184" s="57"/>
      <c r="G19184" s="125">
        <f t="shared" si="305"/>
        <v>-2500</v>
      </c>
      <c r="H19184" s="704" t="s">
        <v>12790</v>
      </c>
    </row>
    <row r="19185" spans="1:8" ht="15" x14ac:dyDescent="0.2">
      <c r="A19185" s="733">
        <v>45407</v>
      </c>
      <c r="B19185" s="62" t="s">
        <v>13282</v>
      </c>
      <c r="C19185" s="62" t="s">
        <v>5740</v>
      </c>
      <c r="D19185" s="107" t="s">
        <v>369</v>
      </c>
      <c r="E19185" s="57">
        <v>1500</v>
      </c>
      <c r="F19185" s="57"/>
      <c r="G19185" s="125">
        <f t="shared" si="305"/>
        <v>-1500</v>
      </c>
      <c r="H19185" s="704" t="s">
        <v>12790</v>
      </c>
    </row>
    <row r="19186" spans="1:8" ht="15" x14ac:dyDescent="0.2">
      <c r="A19186" s="733">
        <v>45407</v>
      </c>
      <c r="B19186" s="40" t="s">
        <v>10167</v>
      </c>
      <c r="C19186" s="62" t="s">
        <v>10972</v>
      </c>
      <c r="D19186" s="107" t="s">
        <v>12903</v>
      </c>
      <c r="E19186" s="57">
        <v>3800</v>
      </c>
      <c r="F19186" s="57"/>
      <c r="G19186" s="125">
        <f t="shared" si="305"/>
        <v>-3800</v>
      </c>
      <c r="H19186" s="704" t="s">
        <v>12790</v>
      </c>
    </row>
    <row r="19187" spans="1:8" ht="15" x14ac:dyDescent="0.2">
      <c r="A19187" s="733">
        <v>45407</v>
      </c>
      <c r="B19187" s="40" t="s">
        <v>12596</v>
      </c>
      <c r="C19187" s="62" t="s">
        <v>10972</v>
      </c>
      <c r="D19187" s="107" t="s">
        <v>7474</v>
      </c>
      <c r="E19187" s="57">
        <v>48150</v>
      </c>
      <c r="F19187" s="57"/>
      <c r="G19187" s="125">
        <f t="shared" si="305"/>
        <v>-48150</v>
      </c>
      <c r="H19187" s="704" t="s">
        <v>12790</v>
      </c>
    </row>
    <row r="19188" spans="1:8" ht="15" x14ac:dyDescent="0.2">
      <c r="A19188" s="733">
        <v>45408</v>
      </c>
      <c r="B19188" s="40" t="s">
        <v>12586</v>
      </c>
      <c r="C19188" s="62" t="s">
        <v>10972</v>
      </c>
      <c r="D19188" s="107" t="s">
        <v>12904</v>
      </c>
      <c r="E19188" s="57">
        <v>80000</v>
      </c>
      <c r="F19188" s="57"/>
      <c r="G19188" s="125">
        <f t="shared" si="305"/>
        <v>-80000</v>
      </c>
      <c r="H19188" s="704" t="s">
        <v>12790</v>
      </c>
    </row>
    <row r="19189" spans="1:8" ht="15" x14ac:dyDescent="0.2">
      <c r="A19189" s="733">
        <v>45408</v>
      </c>
      <c r="B19189" s="40" t="s">
        <v>6503</v>
      </c>
      <c r="C19189" s="62" t="s">
        <v>12906</v>
      </c>
      <c r="D19189" s="107" t="s">
        <v>12905</v>
      </c>
      <c r="E19189" s="57">
        <v>51000</v>
      </c>
      <c r="F19189" s="57"/>
      <c r="G19189" s="125">
        <f t="shared" si="305"/>
        <v>-51000</v>
      </c>
      <c r="H19189" s="704" t="s">
        <v>12790</v>
      </c>
    </row>
    <row r="19190" spans="1:8" ht="15" x14ac:dyDescent="0.2">
      <c r="A19190" s="733">
        <v>45408</v>
      </c>
      <c r="B19190" s="40" t="s">
        <v>11068</v>
      </c>
      <c r="C19190" s="62" t="s">
        <v>11529</v>
      </c>
      <c r="D19190" s="107" t="s">
        <v>12907</v>
      </c>
      <c r="E19190" s="57">
        <v>35600</v>
      </c>
      <c r="F19190" s="57"/>
      <c r="G19190" s="125">
        <f t="shared" si="305"/>
        <v>-35600</v>
      </c>
      <c r="H19190" s="704" t="s">
        <v>12790</v>
      </c>
    </row>
    <row r="19191" spans="1:8" ht="15" x14ac:dyDescent="0.2">
      <c r="A19191" s="733">
        <v>45408</v>
      </c>
      <c r="B19191" s="40" t="s">
        <v>12586</v>
      </c>
      <c r="C19191" s="62" t="s">
        <v>8491</v>
      </c>
      <c r="D19191" s="107" t="s">
        <v>12908</v>
      </c>
      <c r="E19191" s="57">
        <v>40000</v>
      </c>
      <c r="F19191" s="57"/>
      <c r="G19191" s="125">
        <f t="shared" si="305"/>
        <v>-40000</v>
      </c>
      <c r="H19191" s="704" t="s">
        <v>12790</v>
      </c>
    </row>
    <row r="19192" spans="1:8" ht="15" x14ac:dyDescent="0.2">
      <c r="A19192" s="733">
        <v>45409</v>
      </c>
      <c r="B19192" s="40" t="s">
        <v>8864</v>
      </c>
      <c r="C19192" s="62" t="s">
        <v>10972</v>
      </c>
      <c r="D19192" s="107" t="s">
        <v>12909</v>
      </c>
      <c r="E19192" s="57">
        <v>1820</v>
      </c>
      <c r="F19192" s="57"/>
      <c r="G19192" s="125">
        <f t="shared" si="305"/>
        <v>-1820</v>
      </c>
      <c r="H19192" s="704" t="s">
        <v>12790</v>
      </c>
    </row>
    <row r="19193" spans="1:8" ht="15" x14ac:dyDescent="0.2">
      <c r="A19193" s="733">
        <v>45409</v>
      </c>
      <c r="B19193" s="40" t="s">
        <v>8864</v>
      </c>
      <c r="C19193" s="62" t="s">
        <v>5740</v>
      </c>
      <c r="D19193" s="107" t="s">
        <v>369</v>
      </c>
      <c r="E19193" s="57">
        <v>1200</v>
      </c>
      <c r="F19193" s="57"/>
      <c r="G19193" s="125">
        <f t="shared" si="305"/>
        <v>-1200</v>
      </c>
      <c r="H19193" s="704" t="s">
        <v>12790</v>
      </c>
    </row>
    <row r="19194" spans="1:8" ht="15" x14ac:dyDescent="0.2">
      <c r="A19194" s="733">
        <v>45409</v>
      </c>
      <c r="B19194" s="40" t="s">
        <v>11864</v>
      </c>
      <c r="C19194" s="62" t="s">
        <v>10972</v>
      </c>
      <c r="D19194" s="107" t="s">
        <v>12910</v>
      </c>
      <c r="E19194" s="57">
        <v>7000</v>
      </c>
      <c r="F19194" s="57"/>
      <c r="G19194" s="125">
        <f t="shared" si="305"/>
        <v>-7000</v>
      </c>
      <c r="H19194" s="704" t="s">
        <v>12790</v>
      </c>
    </row>
    <row r="19195" spans="1:8" ht="15" x14ac:dyDescent="0.2">
      <c r="A19195" s="733">
        <v>45409</v>
      </c>
      <c r="B19195" s="40" t="s">
        <v>10889</v>
      </c>
      <c r="C19195" s="62" t="s">
        <v>5740</v>
      </c>
      <c r="D19195" s="107" t="s">
        <v>369</v>
      </c>
      <c r="E19195" s="57">
        <v>400</v>
      </c>
      <c r="F19195" s="57"/>
      <c r="G19195" s="125">
        <f t="shared" si="305"/>
        <v>-400</v>
      </c>
      <c r="H19195" s="704" t="s">
        <v>12790</v>
      </c>
    </row>
    <row r="19196" spans="1:8" ht="15" x14ac:dyDescent="0.2">
      <c r="A19196" s="733">
        <v>45409</v>
      </c>
      <c r="B19196" s="62" t="s">
        <v>12586</v>
      </c>
      <c r="C19196" s="62" t="s">
        <v>5740</v>
      </c>
      <c r="D19196" s="107" t="s">
        <v>369</v>
      </c>
      <c r="E19196" s="57">
        <v>2000</v>
      </c>
      <c r="F19196" s="57"/>
      <c r="G19196" s="125">
        <f t="shared" si="305"/>
        <v>-2000</v>
      </c>
      <c r="H19196" s="704" t="s">
        <v>12790</v>
      </c>
    </row>
    <row r="19197" spans="1:8" ht="15" x14ac:dyDescent="0.2">
      <c r="A19197" s="733">
        <v>45409</v>
      </c>
      <c r="B19197" s="62" t="s">
        <v>12586</v>
      </c>
      <c r="C19197" s="62" t="s">
        <v>5740</v>
      </c>
      <c r="D19197" s="107" t="s">
        <v>369</v>
      </c>
      <c r="E19197" s="57">
        <v>3000</v>
      </c>
      <c r="F19197" s="57"/>
      <c r="G19197" s="125">
        <f t="shared" si="305"/>
        <v>-3000</v>
      </c>
      <c r="H19197" s="704" t="s">
        <v>12790</v>
      </c>
    </row>
    <row r="19198" spans="1:8" ht="15" x14ac:dyDescent="0.2">
      <c r="A19198" s="733">
        <v>45409</v>
      </c>
      <c r="B19198" s="40" t="s">
        <v>103</v>
      </c>
      <c r="C19198" s="62" t="s">
        <v>103</v>
      </c>
      <c r="D19198" s="107" t="s">
        <v>10199</v>
      </c>
      <c r="E19198" s="57">
        <v>3000</v>
      </c>
      <c r="F19198" s="57"/>
      <c r="G19198" s="125">
        <f t="shared" si="305"/>
        <v>-3000</v>
      </c>
      <c r="H19198" s="704" t="s">
        <v>12790</v>
      </c>
    </row>
    <row r="19199" spans="1:8" ht="15" x14ac:dyDescent="0.2">
      <c r="A19199" s="733">
        <v>45409</v>
      </c>
      <c r="B19199" s="40" t="s">
        <v>11707</v>
      </c>
      <c r="C19199" s="62" t="s">
        <v>1494</v>
      </c>
      <c r="D19199" s="107" t="s">
        <v>12911</v>
      </c>
      <c r="E19199" s="57">
        <v>4320</v>
      </c>
      <c r="F19199" s="57"/>
      <c r="G19199" s="125">
        <f t="shared" ref="G19199:G19261" si="306">F19199-E19199</f>
        <v>-4320</v>
      </c>
      <c r="H19199" s="704" t="s">
        <v>12790</v>
      </c>
    </row>
    <row r="19200" spans="1:8" ht="15" x14ac:dyDescent="0.2">
      <c r="A19200" s="733">
        <v>45409</v>
      </c>
      <c r="B19200" s="62" t="s">
        <v>13282</v>
      </c>
      <c r="C19200" s="62" t="s">
        <v>5740</v>
      </c>
      <c r="D19200" s="107" t="s">
        <v>369</v>
      </c>
      <c r="E19200" s="57">
        <v>1000</v>
      </c>
      <c r="F19200" s="57"/>
      <c r="G19200" s="125">
        <f t="shared" si="306"/>
        <v>-1000</v>
      </c>
      <c r="H19200" s="704" t="s">
        <v>12790</v>
      </c>
    </row>
    <row r="19201" spans="1:8" ht="15" x14ac:dyDescent="0.2">
      <c r="A19201" s="733">
        <v>45409</v>
      </c>
      <c r="B19201" s="40" t="s">
        <v>11864</v>
      </c>
      <c r="C19201" s="62" t="s">
        <v>10972</v>
      </c>
      <c r="D19201" s="107" t="s">
        <v>4308</v>
      </c>
      <c r="E19201" s="57">
        <v>3470</v>
      </c>
      <c r="F19201" s="57"/>
      <c r="G19201" s="125">
        <f t="shared" si="306"/>
        <v>-3470</v>
      </c>
      <c r="H19201" s="704" t="s">
        <v>12790</v>
      </c>
    </row>
    <row r="19202" spans="1:8" ht="15" x14ac:dyDescent="0.2">
      <c r="A19202" s="733">
        <v>45409</v>
      </c>
      <c r="B19202" s="40" t="s">
        <v>11864</v>
      </c>
      <c r="C19202" s="62" t="s">
        <v>391</v>
      </c>
      <c r="D19202" s="107" t="s">
        <v>12913</v>
      </c>
      <c r="E19202" s="57">
        <v>4500</v>
      </c>
      <c r="F19202" s="57"/>
      <c r="G19202" s="125">
        <f t="shared" si="306"/>
        <v>-4500</v>
      </c>
      <c r="H19202" s="704" t="s">
        <v>12790</v>
      </c>
    </row>
    <row r="19203" spans="1:8" ht="15" x14ac:dyDescent="0.2">
      <c r="A19203" s="733">
        <v>45409</v>
      </c>
      <c r="B19203" s="40" t="s">
        <v>11707</v>
      </c>
      <c r="C19203" s="62" t="s">
        <v>12916</v>
      </c>
      <c r="D19203" s="107" t="s">
        <v>12914</v>
      </c>
      <c r="E19203" s="57">
        <v>500000</v>
      </c>
      <c r="F19203" s="57"/>
      <c r="G19203" s="125">
        <f t="shared" si="306"/>
        <v>-500000</v>
      </c>
      <c r="H19203" s="704" t="s">
        <v>12790</v>
      </c>
    </row>
    <row r="19204" spans="1:8" ht="15" x14ac:dyDescent="0.2">
      <c r="A19204" s="733">
        <v>45409</v>
      </c>
      <c r="B19204" s="40" t="s">
        <v>11707</v>
      </c>
      <c r="C19204" s="62" t="s">
        <v>12916</v>
      </c>
      <c r="D19204" s="107" t="s">
        <v>12915</v>
      </c>
      <c r="E19204" s="57">
        <v>500000</v>
      </c>
      <c r="F19204" s="57"/>
      <c r="G19204" s="125">
        <f t="shared" si="306"/>
        <v>-500000</v>
      </c>
      <c r="H19204" s="704" t="s">
        <v>12790</v>
      </c>
    </row>
    <row r="19205" spans="1:8" ht="15" x14ac:dyDescent="0.2">
      <c r="A19205" s="733">
        <v>45411</v>
      </c>
      <c r="B19205" s="40" t="s">
        <v>11072</v>
      </c>
      <c r="C19205" s="62" t="s">
        <v>5740</v>
      </c>
      <c r="D19205" s="107" t="s">
        <v>369</v>
      </c>
      <c r="E19205" s="57">
        <v>250</v>
      </c>
      <c r="F19205" s="57"/>
      <c r="G19205" s="125">
        <f t="shared" si="306"/>
        <v>-250</v>
      </c>
      <c r="H19205" s="704" t="s">
        <v>12790</v>
      </c>
    </row>
    <row r="19206" spans="1:8" ht="15" x14ac:dyDescent="0.2">
      <c r="A19206" s="733">
        <v>45411</v>
      </c>
      <c r="B19206" s="40" t="s">
        <v>103</v>
      </c>
      <c r="C19206" s="62" t="s">
        <v>103</v>
      </c>
      <c r="D19206" s="107" t="s">
        <v>10199</v>
      </c>
      <c r="E19206" s="57">
        <v>1500</v>
      </c>
      <c r="F19206" s="57"/>
      <c r="G19206" s="125">
        <f t="shared" si="306"/>
        <v>-1500</v>
      </c>
      <c r="H19206" s="704" t="s">
        <v>12790</v>
      </c>
    </row>
    <row r="19207" spans="1:8" ht="15" x14ac:dyDescent="0.2">
      <c r="A19207" s="733">
        <v>45411</v>
      </c>
      <c r="B19207" s="40" t="s">
        <v>11864</v>
      </c>
      <c r="C19207" s="62" t="s">
        <v>5740</v>
      </c>
      <c r="D19207" s="107" t="s">
        <v>369</v>
      </c>
      <c r="E19207" s="57">
        <v>700</v>
      </c>
      <c r="F19207" s="57"/>
      <c r="G19207" s="125">
        <f t="shared" si="306"/>
        <v>-700</v>
      </c>
      <c r="H19207" s="704" t="s">
        <v>12790</v>
      </c>
    </row>
    <row r="19208" spans="1:8" ht="15" x14ac:dyDescent="0.2">
      <c r="A19208" s="733">
        <v>45411</v>
      </c>
      <c r="B19208" s="40" t="s">
        <v>103</v>
      </c>
      <c r="C19208" s="62" t="s">
        <v>8141</v>
      </c>
      <c r="D19208" s="107" t="s">
        <v>6336</v>
      </c>
      <c r="E19208" s="57">
        <v>18585</v>
      </c>
      <c r="F19208" s="57"/>
      <c r="G19208" s="125">
        <f t="shared" si="306"/>
        <v>-18585</v>
      </c>
      <c r="H19208" s="704" t="s">
        <v>12790</v>
      </c>
    </row>
    <row r="19209" spans="1:8" ht="15" x14ac:dyDescent="0.2">
      <c r="A19209" s="733">
        <v>45411</v>
      </c>
      <c r="B19209" s="40" t="s">
        <v>25</v>
      </c>
      <c r="C19209" s="62" t="s">
        <v>8141</v>
      </c>
      <c r="D19209" s="107" t="s">
        <v>6336</v>
      </c>
      <c r="E19209" s="57">
        <v>49024</v>
      </c>
      <c r="F19209" s="57"/>
      <c r="G19209" s="125">
        <f t="shared" si="306"/>
        <v>-49024</v>
      </c>
      <c r="H19209" s="704" t="s">
        <v>12790</v>
      </c>
    </row>
    <row r="19210" spans="1:8" ht="15" x14ac:dyDescent="0.2">
      <c r="A19210" s="733">
        <v>45411</v>
      </c>
      <c r="B19210" s="62" t="s">
        <v>12586</v>
      </c>
      <c r="C19210" s="62" t="s">
        <v>5740</v>
      </c>
      <c r="D19210" s="107" t="s">
        <v>369</v>
      </c>
      <c r="E19210" s="57">
        <v>2000</v>
      </c>
      <c r="F19210" s="57"/>
      <c r="G19210" s="125">
        <f t="shared" si="306"/>
        <v>-2000</v>
      </c>
      <c r="H19210" s="704" t="s">
        <v>12790</v>
      </c>
    </row>
    <row r="19211" spans="1:8" ht="15" x14ac:dyDescent="0.2">
      <c r="A19211" s="733">
        <v>45411</v>
      </c>
      <c r="B19211" s="40" t="s">
        <v>103</v>
      </c>
      <c r="C19211" s="62" t="s">
        <v>103</v>
      </c>
      <c r="D19211" s="107" t="s">
        <v>12917</v>
      </c>
      <c r="E19211" s="57">
        <v>5000</v>
      </c>
      <c r="F19211" s="57"/>
      <c r="G19211" s="125">
        <f t="shared" si="306"/>
        <v>-5000</v>
      </c>
      <c r="H19211" s="704" t="s">
        <v>12790</v>
      </c>
    </row>
    <row r="19212" spans="1:8" ht="15" x14ac:dyDescent="0.2">
      <c r="A19212" s="733">
        <v>45411</v>
      </c>
      <c r="B19212" s="40" t="s">
        <v>103</v>
      </c>
      <c r="C19212" s="62" t="s">
        <v>103</v>
      </c>
      <c r="D19212" s="107" t="s">
        <v>12918</v>
      </c>
      <c r="E19212" s="57">
        <v>850</v>
      </c>
      <c r="F19212" s="57"/>
      <c r="G19212" s="125">
        <f t="shared" si="306"/>
        <v>-850</v>
      </c>
      <c r="H19212" s="704" t="s">
        <v>12790</v>
      </c>
    </row>
    <row r="19213" spans="1:8" ht="15" x14ac:dyDescent="0.2">
      <c r="A19213" s="733">
        <v>45411</v>
      </c>
      <c r="B19213" s="40" t="s">
        <v>11068</v>
      </c>
      <c r="C19213" s="62" t="s">
        <v>10972</v>
      </c>
      <c r="D19213" s="107" t="s">
        <v>9905</v>
      </c>
      <c r="E19213" s="57">
        <v>16200</v>
      </c>
      <c r="F19213" s="57"/>
      <c r="G19213" s="125">
        <f t="shared" si="306"/>
        <v>-16200</v>
      </c>
      <c r="H19213" s="704" t="s">
        <v>12790</v>
      </c>
    </row>
    <row r="19214" spans="1:8" ht="15" x14ac:dyDescent="0.2">
      <c r="A19214" s="733">
        <v>45412</v>
      </c>
      <c r="B19214" s="40" t="s">
        <v>103</v>
      </c>
      <c r="C19214" s="62" t="s">
        <v>391</v>
      </c>
      <c r="D19214" s="107" t="s">
        <v>1290</v>
      </c>
      <c r="E19214" s="57">
        <v>400</v>
      </c>
      <c r="F19214" s="57"/>
      <c r="G19214" s="125">
        <f t="shared" si="306"/>
        <v>-400</v>
      </c>
      <c r="H19214" s="704" t="s">
        <v>12790</v>
      </c>
    </row>
    <row r="19215" spans="1:8" ht="15" x14ac:dyDescent="0.2">
      <c r="A19215" s="733">
        <v>45412</v>
      </c>
      <c r="B19215" s="40" t="s">
        <v>8547</v>
      </c>
      <c r="C19215" s="62" t="s">
        <v>11942</v>
      </c>
      <c r="D19215" s="107" t="s">
        <v>1156</v>
      </c>
      <c r="E19215" s="57">
        <v>5000</v>
      </c>
      <c r="F19215" s="57"/>
      <c r="G19215" s="125">
        <f t="shared" si="306"/>
        <v>-5000</v>
      </c>
      <c r="H19215" s="704" t="s">
        <v>12790</v>
      </c>
    </row>
    <row r="19216" spans="1:8" ht="15" x14ac:dyDescent="0.2">
      <c r="A19216" s="733">
        <v>45412</v>
      </c>
      <c r="B19216" s="40" t="s">
        <v>103</v>
      </c>
      <c r="C19216" s="62" t="s">
        <v>103</v>
      </c>
      <c r="D19216" s="107" t="s">
        <v>10199</v>
      </c>
      <c r="E19216" s="57">
        <v>4000</v>
      </c>
      <c r="F19216" s="57"/>
      <c r="G19216" s="125">
        <f t="shared" si="306"/>
        <v>-4000</v>
      </c>
      <c r="H19216" s="704" t="s">
        <v>12790</v>
      </c>
    </row>
    <row r="19217" spans="1:8" ht="15" x14ac:dyDescent="0.2">
      <c r="A19217" s="733">
        <v>45412</v>
      </c>
      <c r="B19217" s="40" t="s">
        <v>11707</v>
      </c>
      <c r="C19217" s="62" t="s">
        <v>5740</v>
      </c>
      <c r="D19217" s="107" t="s">
        <v>369</v>
      </c>
      <c r="E19217" s="57">
        <v>1600</v>
      </c>
      <c r="F19217" s="57"/>
      <c r="G19217" s="125">
        <f t="shared" si="306"/>
        <v>-1600</v>
      </c>
      <c r="H19217" s="704" t="s">
        <v>12790</v>
      </c>
    </row>
    <row r="19218" spans="1:8" ht="15" x14ac:dyDescent="0.2">
      <c r="A19218" s="733">
        <v>45412</v>
      </c>
      <c r="B19218" s="40" t="s">
        <v>12494</v>
      </c>
      <c r="C19218" s="62" t="s">
        <v>10972</v>
      </c>
      <c r="D19218" s="107" t="s">
        <v>5135</v>
      </c>
      <c r="E19218" s="57">
        <v>56283</v>
      </c>
      <c r="F19218" s="57"/>
      <c r="G19218" s="125">
        <f t="shared" si="306"/>
        <v>-56283</v>
      </c>
      <c r="H19218" s="704" t="s">
        <v>12790</v>
      </c>
    </row>
    <row r="19219" spans="1:8" ht="15" x14ac:dyDescent="0.2">
      <c r="A19219" s="733">
        <v>45412</v>
      </c>
      <c r="B19219" s="40" t="s">
        <v>6503</v>
      </c>
      <c r="C19219" s="669" t="s">
        <v>10972</v>
      </c>
      <c r="D19219" s="911" t="s">
        <v>12919</v>
      </c>
      <c r="E19219" s="584">
        <v>9075</v>
      </c>
      <c r="F19219" s="57"/>
      <c r="G19219" s="125">
        <f t="shared" si="306"/>
        <v>-9075</v>
      </c>
      <c r="H19219" s="704" t="s">
        <v>12790</v>
      </c>
    </row>
    <row r="19220" spans="1:8" ht="15" x14ac:dyDescent="0.2">
      <c r="A19220" s="733">
        <v>45412</v>
      </c>
      <c r="B19220" s="40" t="s">
        <v>10167</v>
      </c>
      <c r="C19220" s="669" t="s">
        <v>10972</v>
      </c>
      <c r="D19220" s="911" t="s">
        <v>12919</v>
      </c>
      <c r="E19220" s="584">
        <v>3750</v>
      </c>
      <c r="F19220" s="57"/>
      <c r="G19220" s="125">
        <f t="shared" si="306"/>
        <v>-3750</v>
      </c>
      <c r="H19220" s="704" t="s">
        <v>12790</v>
      </c>
    </row>
    <row r="19221" spans="1:8" ht="15" x14ac:dyDescent="0.2">
      <c r="A19221" s="733">
        <v>45412</v>
      </c>
      <c r="B19221" s="40" t="s">
        <v>12494</v>
      </c>
      <c r="C19221" s="669" t="s">
        <v>10972</v>
      </c>
      <c r="D19221" s="911" t="s">
        <v>12919</v>
      </c>
      <c r="E19221" s="584">
        <v>56055</v>
      </c>
      <c r="F19221" s="57"/>
      <c r="G19221" s="125">
        <f t="shared" si="306"/>
        <v>-56055</v>
      </c>
      <c r="H19221" s="704" t="s">
        <v>12790</v>
      </c>
    </row>
    <row r="19222" spans="1:8" ht="15" x14ac:dyDescent="0.2">
      <c r="A19222" s="733">
        <v>45412</v>
      </c>
      <c r="B19222" s="40" t="s">
        <v>12335</v>
      </c>
      <c r="C19222" s="62" t="s">
        <v>10972</v>
      </c>
      <c r="D19222" s="107" t="s">
        <v>5135</v>
      </c>
      <c r="E19222" s="57">
        <v>31160</v>
      </c>
      <c r="F19222" s="57"/>
      <c r="G19222" s="125">
        <f t="shared" si="306"/>
        <v>-31160</v>
      </c>
      <c r="H19222" s="704" t="s">
        <v>12790</v>
      </c>
    </row>
    <row r="19223" spans="1:8" ht="15" x14ac:dyDescent="0.2">
      <c r="A19223" s="733">
        <v>45412</v>
      </c>
      <c r="B19223" s="40" t="s">
        <v>25</v>
      </c>
      <c r="C19223" s="62" t="s">
        <v>391</v>
      </c>
      <c r="D19223" s="107" t="s">
        <v>12920</v>
      </c>
      <c r="E19223" s="57">
        <v>59160</v>
      </c>
      <c r="F19223" s="57"/>
      <c r="G19223" s="125">
        <f t="shared" si="306"/>
        <v>-59160</v>
      </c>
      <c r="H19223" s="704" t="s">
        <v>12790</v>
      </c>
    </row>
    <row r="19224" spans="1:8" ht="15" x14ac:dyDescent="0.2">
      <c r="A19224" s="733">
        <v>45412</v>
      </c>
      <c r="B19224" s="40" t="s">
        <v>12673</v>
      </c>
      <c r="C19224" s="62" t="s">
        <v>12921</v>
      </c>
      <c r="D19224" s="107" t="s">
        <v>12922</v>
      </c>
      <c r="E19224" s="57">
        <v>1000000</v>
      </c>
      <c r="F19224" s="57"/>
      <c r="G19224" s="125">
        <f t="shared" si="306"/>
        <v>-1000000</v>
      </c>
      <c r="H19224" s="704" t="s">
        <v>12790</v>
      </c>
    </row>
    <row r="19225" spans="1:8" ht="15" x14ac:dyDescent="0.2">
      <c r="A19225" s="733">
        <v>45412</v>
      </c>
      <c r="B19225" s="40" t="s">
        <v>8547</v>
      </c>
      <c r="C19225" s="62" t="s">
        <v>378</v>
      </c>
      <c r="D19225" s="107" t="s">
        <v>12424</v>
      </c>
      <c r="E19225" s="57">
        <v>300000</v>
      </c>
      <c r="F19225" s="57"/>
      <c r="G19225" s="125">
        <f t="shared" si="306"/>
        <v>-300000</v>
      </c>
      <c r="H19225" s="704" t="s">
        <v>12790</v>
      </c>
    </row>
    <row r="19226" spans="1:8" ht="15" x14ac:dyDescent="0.2">
      <c r="A19226" s="733">
        <v>45412</v>
      </c>
      <c r="B19226" s="40" t="s">
        <v>12494</v>
      </c>
      <c r="C19226" s="62" t="s">
        <v>11694</v>
      </c>
      <c r="D19226" s="107" t="s">
        <v>12424</v>
      </c>
      <c r="E19226" s="57">
        <v>26000</v>
      </c>
      <c r="F19226" s="57"/>
      <c r="G19226" s="125">
        <f t="shared" si="306"/>
        <v>-26000</v>
      </c>
      <c r="H19226" s="704" t="s">
        <v>12790</v>
      </c>
    </row>
    <row r="19227" spans="1:8" ht="15" x14ac:dyDescent="0.2">
      <c r="A19227" s="733">
        <v>45412</v>
      </c>
      <c r="B19227" s="40" t="s">
        <v>3945</v>
      </c>
      <c r="C19227" s="62" t="s">
        <v>12924</v>
      </c>
      <c r="D19227" s="107" t="s">
        <v>12923</v>
      </c>
      <c r="E19227" s="57">
        <v>100000</v>
      </c>
      <c r="F19227" s="57"/>
      <c r="G19227" s="125">
        <f t="shared" si="306"/>
        <v>-100000</v>
      </c>
      <c r="H19227" s="704" t="s">
        <v>12790</v>
      </c>
    </row>
    <row r="19228" spans="1:8" ht="15" x14ac:dyDescent="0.2">
      <c r="A19228" s="732">
        <v>45385</v>
      </c>
      <c r="B19228" s="173" t="s">
        <v>11068</v>
      </c>
      <c r="C19228" s="173" t="s">
        <v>12529</v>
      </c>
      <c r="D19228" s="227" t="s">
        <v>12814</v>
      </c>
      <c r="E19228" s="235">
        <v>1173000</v>
      </c>
      <c r="F19228" s="235"/>
      <c r="G19228" s="235">
        <f t="shared" si="306"/>
        <v>-1173000</v>
      </c>
      <c r="H19228" s="708" t="s">
        <v>12790</v>
      </c>
    </row>
    <row r="19229" spans="1:8" ht="15" x14ac:dyDescent="0.2">
      <c r="A19229" s="732">
        <v>45407</v>
      </c>
      <c r="B19229" s="173" t="s">
        <v>37</v>
      </c>
      <c r="C19229" s="550" t="s">
        <v>3002</v>
      </c>
      <c r="D19229" s="739" t="s">
        <v>12888</v>
      </c>
      <c r="E19229" s="551">
        <v>20528</v>
      </c>
      <c r="F19229" s="235"/>
      <c r="G19229" s="235">
        <f t="shared" si="306"/>
        <v>-20528</v>
      </c>
      <c r="H19229" s="708" t="s">
        <v>12790</v>
      </c>
    </row>
    <row r="19230" spans="1:8" ht="15" x14ac:dyDescent="0.2">
      <c r="A19230" s="732">
        <v>45407</v>
      </c>
      <c r="B19230" s="173" t="s">
        <v>3944</v>
      </c>
      <c r="C19230" s="550" t="s">
        <v>3002</v>
      </c>
      <c r="D19230" s="739" t="s">
        <v>12888</v>
      </c>
      <c r="E19230" s="551">
        <v>35367</v>
      </c>
      <c r="F19230" s="235"/>
      <c r="G19230" s="235">
        <f t="shared" si="306"/>
        <v>-35367</v>
      </c>
      <c r="H19230" s="708" t="s">
        <v>12790</v>
      </c>
    </row>
    <row r="19231" spans="1:8" ht="15" x14ac:dyDescent="0.2">
      <c r="A19231" s="732">
        <v>45407</v>
      </c>
      <c r="B19231" s="173" t="s">
        <v>3945</v>
      </c>
      <c r="C19231" s="550" t="s">
        <v>3002</v>
      </c>
      <c r="D19231" s="739" t="s">
        <v>12888</v>
      </c>
      <c r="E19231" s="551">
        <v>32760</v>
      </c>
      <c r="F19231" s="235"/>
      <c r="G19231" s="235">
        <f t="shared" si="306"/>
        <v>-32760</v>
      </c>
      <c r="H19231" s="708" t="s">
        <v>12790</v>
      </c>
    </row>
    <row r="19232" spans="1:8" ht="15" x14ac:dyDescent="0.2">
      <c r="A19232" s="732">
        <v>45407</v>
      </c>
      <c r="B19232" s="173" t="s">
        <v>12494</v>
      </c>
      <c r="C19232" s="550" t="s">
        <v>3002</v>
      </c>
      <c r="D19232" s="739" t="s">
        <v>12888</v>
      </c>
      <c r="E19232" s="551">
        <v>107920</v>
      </c>
      <c r="F19232" s="235"/>
      <c r="G19232" s="235">
        <f t="shared" si="306"/>
        <v>-107920</v>
      </c>
      <c r="H19232" s="708" t="s">
        <v>12790</v>
      </c>
    </row>
    <row r="19233" spans="1:8" ht="24" x14ac:dyDescent="0.2">
      <c r="A19233" s="732">
        <v>45407</v>
      </c>
      <c r="B19233" s="173" t="s">
        <v>11707</v>
      </c>
      <c r="C19233" s="550" t="s">
        <v>3002</v>
      </c>
      <c r="D19233" s="739" t="s">
        <v>12889</v>
      </c>
      <c r="E19233" s="551">
        <v>100356</v>
      </c>
      <c r="F19233" s="235"/>
      <c r="G19233" s="235">
        <f t="shared" si="306"/>
        <v>-100356</v>
      </c>
      <c r="H19233" s="708" t="s">
        <v>12790</v>
      </c>
    </row>
    <row r="19234" spans="1:8" ht="24" x14ac:dyDescent="0.2">
      <c r="A19234" s="732">
        <v>45408</v>
      </c>
      <c r="B19234" s="173" t="s">
        <v>12596</v>
      </c>
      <c r="C19234" s="173" t="s">
        <v>12885</v>
      </c>
      <c r="D19234" s="227" t="s">
        <v>12886</v>
      </c>
      <c r="E19234" s="235">
        <v>179360</v>
      </c>
      <c r="F19234" s="235"/>
      <c r="G19234" s="235">
        <f t="shared" si="306"/>
        <v>-179360</v>
      </c>
      <c r="H19234" s="708" t="s">
        <v>12790</v>
      </c>
    </row>
    <row r="19235" spans="1:8" ht="24" x14ac:dyDescent="0.2">
      <c r="A19235" s="732">
        <v>45408</v>
      </c>
      <c r="B19235" s="173" t="s">
        <v>8034</v>
      </c>
      <c r="C19235" s="173" t="s">
        <v>10958</v>
      </c>
      <c r="D19235" s="227" t="s">
        <v>12887</v>
      </c>
      <c r="E19235" s="235">
        <v>215940</v>
      </c>
      <c r="F19235" s="235"/>
      <c r="G19235" s="235">
        <f t="shared" si="306"/>
        <v>-215940</v>
      </c>
      <c r="H19235" s="708" t="s">
        <v>12790</v>
      </c>
    </row>
    <row r="19236" spans="1:8" ht="15" x14ac:dyDescent="0.2">
      <c r="A19236" s="729">
        <v>45384</v>
      </c>
      <c r="B19236" s="90" t="s">
        <v>6503</v>
      </c>
      <c r="C19236" s="93" t="s">
        <v>558</v>
      </c>
      <c r="D19236" s="799" t="s">
        <v>12781</v>
      </c>
      <c r="E19236" s="91"/>
      <c r="F19236" s="91">
        <v>1000000</v>
      </c>
      <c r="G19236" s="91">
        <f t="shared" si="306"/>
        <v>1000000</v>
      </c>
      <c r="H19236" s="701" t="s">
        <v>12790</v>
      </c>
    </row>
    <row r="19237" spans="1:8" ht="15" x14ac:dyDescent="0.2">
      <c r="A19237" s="729">
        <v>45384</v>
      </c>
      <c r="B19237" s="90" t="s">
        <v>6503</v>
      </c>
      <c r="C19237" s="93" t="s">
        <v>558</v>
      </c>
      <c r="D19237" s="799" t="s">
        <v>12781</v>
      </c>
      <c r="E19237" s="91"/>
      <c r="F19237" s="91">
        <v>1000000</v>
      </c>
      <c r="G19237" s="91">
        <f t="shared" si="306"/>
        <v>1000000</v>
      </c>
      <c r="H19237" s="701" t="s">
        <v>12790</v>
      </c>
    </row>
    <row r="19238" spans="1:8" ht="15" x14ac:dyDescent="0.2">
      <c r="A19238" s="729">
        <v>45385</v>
      </c>
      <c r="B19238" s="90" t="s">
        <v>11864</v>
      </c>
      <c r="C19238" s="93" t="s">
        <v>558</v>
      </c>
      <c r="D19238" s="799" t="s">
        <v>12798</v>
      </c>
      <c r="E19238" s="91"/>
      <c r="F19238" s="91">
        <v>1310000</v>
      </c>
      <c r="G19238" s="91">
        <f t="shared" si="306"/>
        <v>1310000</v>
      </c>
      <c r="H19238" s="701" t="s">
        <v>12790</v>
      </c>
    </row>
    <row r="19239" spans="1:8" ht="15" x14ac:dyDescent="0.2">
      <c r="A19239" s="729">
        <v>45385</v>
      </c>
      <c r="B19239" s="90" t="s">
        <v>11864</v>
      </c>
      <c r="C19239" s="93" t="s">
        <v>558</v>
      </c>
      <c r="D19239" s="896" t="s">
        <v>13008</v>
      </c>
      <c r="E19239" s="642">
        <v>13100</v>
      </c>
      <c r="F19239" s="91"/>
      <c r="G19239" s="91">
        <f t="shared" si="306"/>
        <v>-13100</v>
      </c>
      <c r="H19239" s="701" t="s">
        <v>12790</v>
      </c>
    </row>
    <row r="19240" spans="1:8" ht="15" x14ac:dyDescent="0.2">
      <c r="A19240" s="729">
        <v>45385</v>
      </c>
      <c r="B19240" s="90" t="s">
        <v>11864</v>
      </c>
      <c r="C19240" s="93" t="s">
        <v>558</v>
      </c>
      <c r="D19240" s="799" t="s">
        <v>12799</v>
      </c>
      <c r="E19240" s="91"/>
      <c r="F19240" s="91">
        <v>1173000</v>
      </c>
      <c r="G19240" s="91">
        <f t="shared" si="306"/>
        <v>1173000</v>
      </c>
      <c r="H19240" s="701" t="s">
        <v>12790</v>
      </c>
    </row>
    <row r="19241" spans="1:8" ht="15" x14ac:dyDescent="0.2">
      <c r="A19241" s="729">
        <v>45385</v>
      </c>
      <c r="B19241" s="93" t="s">
        <v>8856</v>
      </c>
      <c r="C19241" s="93" t="s">
        <v>558</v>
      </c>
      <c r="D19241" s="799" t="s">
        <v>14090</v>
      </c>
      <c r="E19241" s="91"/>
      <c r="F19241" s="91">
        <v>500000</v>
      </c>
      <c r="G19241" s="91">
        <f t="shared" si="306"/>
        <v>500000</v>
      </c>
      <c r="H19241" s="701" t="s">
        <v>12790</v>
      </c>
    </row>
    <row r="19242" spans="1:8" ht="15" x14ac:dyDescent="0.2">
      <c r="A19242" s="729">
        <v>45385</v>
      </c>
      <c r="B19242" s="93" t="s">
        <v>8856</v>
      </c>
      <c r="C19242" s="93" t="s">
        <v>558</v>
      </c>
      <c r="D19242" s="896" t="s">
        <v>13008</v>
      </c>
      <c r="E19242" s="642">
        <v>5000</v>
      </c>
      <c r="F19242" s="91"/>
      <c r="G19242" s="91">
        <f t="shared" si="306"/>
        <v>-5000</v>
      </c>
      <c r="H19242" s="701" t="s">
        <v>12790</v>
      </c>
    </row>
    <row r="19243" spans="1:8" ht="15" x14ac:dyDescent="0.2">
      <c r="A19243" s="729">
        <v>45385</v>
      </c>
      <c r="B19243" s="90" t="s">
        <v>9344</v>
      </c>
      <c r="C19243" s="93" t="s">
        <v>558</v>
      </c>
      <c r="D19243" s="799" t="s">
        <v>12821</v>
      </c>
      <c r="E19243" s="91"/>
      <c r="F19243" s="91">
        <v>999000</v>
      </c>
      <c r="G19243" s="91">
        <f t="shared" si="306"/>
        <v>999000</v>
      </c>
      <c r="H19243" s="701" t="s">
        <v>12790</v>
      </c>
    </row>
    <row r="19244" spans="1:8" ht="15" x14ac:dyDescent="0.2">
      <c r="A19244" s="729">
        <v>45385</v>
      </c>
      <c r="B19244" s="90" t="s">
        <v>9344</v>
      </c>
      <c r="C19244" s="93" t="s">
        <v>558</v>
      </c>
      <c r="D19244" s="799" t="s">
        <v>12821</v>
      </c>
      <c r="E19244" s="91"/>
      <c r="F19244" s="91">
        <v>999000</v>
      </c>
      <c r="G19244" s="91">
        <f t="shared" si="306"/>
        <v>999000</v>
      </c>
      <c r="H19244" s="701" t="s">
        <v>12790</v>
      </c>
    </row>
    <row r="19245" spans="1:8" ht="15" x14ac:dyDescent="0.2">
      <c r="A19245" s="729">
        <v>45385</v>
      </c>
      <c r="B19245" s="90" t="s">
        <v>9344</v>
      </c>
      <c r="C19245" s="93" t="s">
        <v>558</v>
      </c>
      <c r="D19245" s="799" t="s">
        <v>12821</v>
      </c>
      <c r="E19245" s="91"/>
      <c r="F19245" s="91">
        <v>999000</v>
      </c>
      <c r="G19245" s="91">
        <f t="shared" si="306"/>
        <v>999000</v>
      </c>
      <c r="H19245" s="701" t="s">
        <v>12790</v>
      </c>
    </row>
    <row r="19246" spans="1:8" ht="15" x14ac:dyDescent="0.2">
      <c r="A19246" s="729">
        <v>45385</v>
      </c>
      <c r="B19246" s="90" t="s">
        <v>9344</v>
      </c>
      <c r="C19246" s="93" t="s">
        <v>558</v>
      </c>
      <c r="D19246" s="799" t="s">
        <v>12821</v>
      </c>
      <c r="E19246" s="91"/>
      <c r="F19246" s="91">
        <v>999000</v>
      </c>
      <c r="G19246" s="91">
        <f t="shared" si="306"/>
        <v>999000</v>
      </c>
      <c r="H19246" s="701" t="s">
        <v>12790</v>
      </c>
    </row>
    <row r="19247" spans="1:8" s="681" customFormat="1" ht="36" x14ac:dyDescent="0.25">
      <c r="A19247" s="729">
        <v>45386</v>
      </c>
      <c r="B19247" s="93" t="s">
        <v>11707</v>
      </c>
      <c r="C19247" s="93" t="s">
        <v>558</v>
      </c>
      <c r="D19247" s="896" t="s">
        <v>12864</v>
      </c>
      <c r="E19247" s="642">
        <v>28000</v>
      </c>
      <c r="F19247" s="175"/>
      <c r="G19247" s="175">
        <f t="shared" si="306"/>
        <v>-28000</v>
      </c>
      <c r="H19247" s="701" t="s">
        <v>12790</v>
      </c>
    </row>
    <row r="19248" spans="1:8" ht="15" x14ac:dyDescent="0.2">
      <c r="A19248" s="729">
        <v>45387</v>
      </c>
      <c r="B19248" s="90" t="s">
        <v>9344</v>
      </c>
      <c r="C19248" s="93" t="s">
        <v>558</v>
      </c>
      <c r="D19248" s="799" t="s">
        <v>12821</v>
      </c>
      <c r="E19248" s="91"/>
      <c r="F19248" s="91">
        <v>995000</v>
      </c>
      <c r="G19248" s="91">
        <f t="shared" si="306"/>
        <v>995000</v>
      </c>
      <c r="H19248" s="701" t="s">
        <v>12790</v>
      </c>
    </row>
    <row r="19249" spans="1:8" ht="15" x14ac:dyDescent="0.2">
      <c r="A19249" s="729">
        <v>45387</v>
      </c>
      <c r="B19249" s="90" t="s">
        <v>9344</v>
      </c>
      <c r="C19249" s="93" t="s">
        <v>558</v>
      </c>
      <c r="D19249" s="799" t="s">
        <v>12821</v>
      </c>
      <c r="E19249" s="91"/>
      <c r="F19249" s="91">
        <v>995000</v>
      </c>
      <c r="G19249" s="91">
        <f t="shared" si="306"/>
        <v>995000</v>
      </c>
      <c r="H19249" s="701" t="s">
        <v>12790</v>
      </c>
    </row>
    <row r="19250" spans="1:8" ht="15" x14ac:dyDescent="0.2">
      <c r="A19250" s="729">
        <v>45387</v>
      </c>
      <c r="B19250" s="90" t="s">
        <v>9344</v>
      </c>
      <c r="C19250" s="93" t="s">
        <v>558</v>
      </c>
      <c r="D19250" s="799" t="s">
        <v>12826</v>
      </c>
      <c r="E19250" s="91"/>
      <c r="F19250" s="91">
        <v>510000</v>
      </c>
      <c r="G19250" s="91">
        <f t="shared" si="306"/>
        <v>510000</v>
      </c>
      <c r="H19250" s="701" t="s">
        <v>12790</v>
      </c>
    </row>
    <row r="19251" spans="1:8" ht="15" x14ac:dyDescent="0.2">
      <c r="A19251" s="729">
        <v>45387</v>
      </c>
      <c r="B19251" s="93" t="s">
        <v>3945</v>
      </c>
      <c r="C19251" s="93" t="s">
        <v>558</v>
      </c>
      <c r="D19251" s="890" t="s">
        <v>12827</v>
      </c>
      <c r="E19251" s="175"/>
      <c r="F19251" s="175">
        <v>359992</v>
      </c>
      <c r="G19251" s="91">
        <f t="shared" si="306"/>
        <v>359992</v>
      </c>
      <c r="H19251" s="701" t="s">
        <v>12790</v>
      </c>
    </row>
    <row r="19252" spans="1:8" ht="24" x14ac:dyDescent="0.2">
      <c r="A19252" s="729">
        <v>45400</v>
      </c>
      <c r="B19252" s="93" t="s">
        <v>13282</v>
      </c>
      <c r="C19252" s="93" t="s">
        <v>558</v>
      </c>
      <c r="D19252" s="800" t="s">
        <v>12842</v>
      </c>
      <c r="E19252" s="175"/>
      <c r="F19252" s="175">
        <v>1200000</v>
      </c>
      <c r="G19252" s="175">
        <f t="shared" si="306"/>
        <v>1200000</v>
      </c>
      <c r="H19252" s="701" t="s">
        <v>12790</v>
      </c>
    </row>
    <row r="19253" spans="1:8" ht="24" x14ac:dyDescent="0.2">
      <c r="A19253" s="729">
        <v>45400</v>
      </c>
      <c r="B19253" s="93" t="s">
        <v>11072</v>
      </c>
      <c r="C19253" s="93" t="s">
        <v>558</v>
      </c>
      <c r="D19253" s="800" t="s">
        <v>12842</v>
      </c>
      <c r="E19253" s="175"/>
      <c r="F19253" s="175">
        <v>1500000</v>
      </c>
      <c r="G19253" s="175">
        <f t="shared" si="306"/>
        <v>1500000</v>
      </c>
      <c r="H19253" s="701" t="s">
        <v>12790</v>
      </c>
    </row>
    <row r="19254" spans="1:8" ht="15" x14ac:dyDescent="0.2">
      <c r="A19254" s="729">
        <v>45400</v>
      </c>
      <c r="B19254" s="93" t="s">
        <v>11072</v>
      </c>
      <c r="C19254" s="93" t="s">
        <v>558</v>
      </c>
      <c r="D19254" s="896" t="s">
        <v>13008</v>
      </c>
      <c r="E19254" s="642">
        <v>12000</v>
      </c>
      <c r="F19254" s="175"/>
      <c r="G19254" s="175">
        <f t="shared" si="306"/>
        <v>-12000</v>
      </c>
      <c r="H19254" s="701" t="s">
        <v>12790</v>
      </c>
    </row>
    <row r="19255" spans="1:8" ht="15" x14ac:dyDescent="0.2">
      <c r="A19255" s="729">
        <v>45400</v>
      </c>
      <c r="B19255" s="93" t="s">
        <v>11072</v>
      </c>
      <c r="C19255" s="93" t="s">
        <v>558</v>
      </c>
      <c r="D19255" s="896" t="s">
        <v>13008</v>
      </c>
      <c r="E19255" s="642">
        <v>15000</v>
      </c>
      <c r="F19255" s="175"/>
      <c r="G19255" s="175">
        <f t="shared" si="306"/>
        <v>-15000</v>
      </c>
      <c r="H19255" s="701" t="s">
        <v>12790</v>
      </c>
    </row>
    <row r="19256" spans="1:8" ht="15" x14ac:dyDescent="0.2">
      <c r="A19256" s="729">
        <v>45400</v>
      </c>
      <c r="B19256" s="93" t="s">
        <v>11423</v>
      </c>
      <c r="C19256" s="93" t="s">
        <v>558</v>
      </c>
      <c r="D19256" s="800" t="s">
        <v>12841</v>
      </c>
      <c r="E19256" s="175"/>
      <c r="F19256" s="91">
        <v>2098980</v>
      </c>
      <c r="G19256" s="91">
        <f t="shared" si="306"/>
        <v>2098980</v>
      </c>
      <c r="H19256" s="701" t="s">
        <v>12790</v>
      </c>
    </row>
    <row r="19257" spans="1:8" s="681" customFormat="1" ht="24" customHeight="1" x14ac:dyDescent="0.25">
      <c r="A19257" s="729">
        <v>45400</v>
      </c>
      <c r="B19257" s="93" t="s">
        <v>11864</v>
      </c>
      <c r="C19257" s="93" t="s">
        <v>558</v>
      </c>
      <c r="D19257" s="800" t="s">
        <v>12843</v>
      </c>
      <c r="E19257" s="175"/>
      <c r="F19257" s="175">
        <v>10000000</v>
      </c>
      <c r="G19257" s="175">
        <f t="shared" si="306"/>
        <v>10000000</v>
      </c>
      <c r="H19257" s="701" t="s">
        <v>12790</v>
      </c>
    </row>
    <row r="19258" spans="1:8" s="681" customFormat="1" ht="15" customHeight="1" x14ac:dyDescent="0.25">
      <c r="A19258" s="729">
        <v>45400</v>
      </c>
      <c r="B19258" s="93" t="s">
        <v>11864</v>
      </c>
      <c r="C19258" s="93" t="s">
        <v>558</v>
      </c>
      <c r="D19258" s="896" t="s">
        <v>13008</v>
      </c>
      <c r="E19258" s="642">
        <v>100000</v>
      </c>
      <c r="F19258" s="175"/>
      <c r="G19258" s="175">
        <f t="shared" si="306"/>
        <v>-100000</v>
      </c>
      <c r="H19258" s="701" t="s">
        <v>12790</v>
      </c>
    </row>
    <row r="19259" spans="1:8" ht="24" x14ac:dyDescent="0.2">
      <c r="A19259" s="729">
        <v>45404</v>
      </c>
      <c r="B19259" s="93" t="s">
        <v>10220</v>
      </c>
      <c r="C19259" s="93" t="s">
        <v>558</v>
      </c>
      <c r="D19259" s="800" t="s">
        <v>12882</v>
      </c>
      <c r="E19259" s="175"/>
      <c r="F19259" s="175">
        <v>200000</v>
      </c>
      <c r="G19259" s="175">
        <f t="shared" si="306"/>
        <v>200000</v>
      </c>
      <c r="H19259" s="701" t="s">
        <v>12790</v>
      </c>
    </row>
    <row r="19260" spans="1:8" ht="24" x14ac:dyDescent="0.2">
      <c r="A19260" s="729">
        <v>45406</v>
      </c>
      <c r="B19260" s="93" t="s">
        <v>10220</v>
      </c>
      <c r="C19260" s="93" t="s">
        <v>558</v>
      </c>
      <c r="D19260" s="800" t="s">
        <v>12882</v>
      </c>
      <c r="E19260" s="175"/>
      <c r="F19260" s="175">
        <v>400000</v>
      </c>
      <c r="G19260" s="175">
        <f t="shared" si="306"/>
        <v>400000</v>
      </c>
      <c r="H19260" s="701" t="s">
        <v>12790</v>
      </c>
    </row>
    <row r="19261" spans="1:8" ht="24" x14ac:dyDescent="0.2">
      <c r="A19261" s="729">
        <v>45406</v>
      </c>
      <c r="B19261" s="93" t="s">
        <v>10220</v>
      </c>
      <c r="C19261" s="93" t="s">
        <v>558</v>
      </c>
      <c r="D19261" s="800" t="s">
        <v>12882</v>
      </c>
      <c r="E19261" s="175"/>
      <c r="F19261" s="175">
        <v>800000</v>
      </c>
      <c r="G19261" s="175">
        <f t="shared" si="306"/>
        <v>800000</v>
      </c>
      <c r="H19261" s="701" t="s">
        <v>12790</v>
      </c>
    </row>
    <row r="19262" spans="1:8" ht="24" x14ac:dyDescent="0.2">
      <c r="A19262" s="729">
        <v>45406</v>
      </c>
      <c r="B19262" s="93" t="s">
        <v>10220</v>
      </c>
      <c r="C19262" s="93" t="s">
        <v>558</v>
      </c>
      <c r="D19262" s="800" t="s">
        <v>12882</v>
      </c>
      <c r="E19262" s="175"/>
      <c r="F19262" s="175">
        <v>463000</v>
      </c>
      <c r="G19262" s="175">
        <f t="shared" ref="G19262:G19328" si="307">F19262-E19262</f>
        <v>463000</v>
      </c>
      <c r="H19262" s="701" t="s">
        <v>12790</v>
      </c>
    </row>
    <row r="19263" spans="1:8" ht="24" x14ac:dyDescent="0.2">
      <c r="A19263" s="729">
        <v>45406</v>
      </c>
      <c r="B19263" s="93" t="s">
        <v>10220</v>
      </c>
      <c r="C19263" s="93" t="s">
        <v>558</v>
      </c>
      <c r="D19263" s="800" t="s">
        <v>12882</v>
      </c>
      <c r="E19263" s="175"/>
      <c r="F19263" s="175">
        <v>537000</v>
      </c>
      <c r="G19263" s="175">
        <f t="shared" si="307"/>
        <v>537000</v>
      </c>
      <c r="H19263" s="701" t="s">
        <v>12790</v>
      </c>
    </row>
    <row r="19264" spans="1:8" ht="24" x14ac:dyDescent="0.2">
      <c r="A19264" s="729">
        <v>45406</v>
      </c>
      <c r="B19264" s="93" t="s">
        <v>10220</v>
      </c>
      <c r="C19264" s="93" t="s">
        <v>558</v>
      </c>
      <c r="D19264" s="800" t="s">
        <v>12882</v>
      </c>
      <c r="E19264" s="175"/>
      <c r="F19264" s="175">
        <v>800000</v>
      </c>
      <c r="G19264" s="175">
        <f t="shared" si="307"/>
        <v>800000</v>
      </c>
      <c r="H19264" s="701" t="s">
        <v>12790</v>
      </c>
    </row>
    <row r="19265" spans="1:8" ht="24" x14ac:dyDescent="0.2">
      <c r="A19265" s="729">
        <v>45406</v>
      </c>
      <c r="B19265" s="93" t="s">
        <v>10220</v>
      </c>
      <c r="C19265" s="93" t="s">
        <v>558</v>
      </c>
      <c r="D19265" s="800" t="s">
        <v>12882</v>
      </c>
      <c r="E19265" s="175"/>
      <c r="F19265" s="175">
        <v>700000</v>
      </c>
      <c r="G19265" s="175">
        <f t="shared" si="307"/>
        <v>700000</v>
      </c>
      <c r="H19265" s="701" t="s">
        <v>12790</v>
      </c>
    </row>
    <row r="19266" spans="1:8" ht="24" x14ac:dyDescent="0.2">
      <c r="A19266" s="729">
        <v>45406</v>
      </c>
      <c r="B19266" s="93" t="s">
        <v>10220</v>
      </c>
      <c r="C19266" s="93" t="s">
        <v>558</v>
      </c>
      <c r="D19266" s="800" t="s">
        <v>12882</v>
      </c>
      <c r="E19266" s="175"/>
      <c r="F19266" s="175">
        <v>300000</v>
      </c>
      <c r="G19266" s="175">
        <f t="shared" si="307"/>
        <v>300000</v>
      </c>
      <c r="H19266" s="701" t="s">
        <v>12790</v>
      </c>
    </row>
    <row r="19267" spans="1:8" ht="15" x14ac:dyDescent="0.2">
      <c r="A19267" s="729">
        <v>45406</v>
      </c>
      <c r="B19267" s="93" t="s">
        <v>11068</v>
      </c>
      <c r="C19267" s="93" t="s">
        <v>558</v>
      </c>
      <c r="D19267" s="800" t="s">
        <v>14014</v>
      </c>
      <c r="E19267" s="175"/>
      <c r="F19267" s="175">
        <v>250000</v>
      </c>
      <c r="G19267" s="175">
        <f t="shared" si="307"/>
        <v>250000</v>
      </c>
      <c r="H19267" s="701" t="s">
        <v>12790</v>
      </c>
    </row>
    <row r="19268" spans="1:8" ht="15" x14ac:dyDescent="0.2">
      <c r="A19268" s="729">
        <v>45406</v>
      </c>
      <c r="B19268" s="93" t="s">
        <v>11068</v>
      </c>
      <c r="C19268" s="93" t="s">
        <v>558</v>
      </c>
      <c r="D19268" s="800" t="s">
        <v>14014</v>
      </c>
      <c r="E19268" s="175"/>
      <c r="F19268" s="175">
        <v>355000</v>
      </c>
      <c r="G19268" s="175">
        <f t="shared" si="307"/>
        <v>355000</v>
      </c>
      <c r="H19268" s="701" t="s">
        <v>12790</v>
      </c>
    </row>
    <row r="19269" spans="1:8" ht="15" x14ac:dyDescent="0.2">
      <c r="A19269" s="729">
        <v>45406</v>
      </c>
      <c r="B19269" s="93" t="s">
        <v>11068</v>
      </c>
      <c r="C19269" s="93" t="s">
        <v>558</v>
      </c>
      <c r="D19269" s="800" t="s">
        <v>14014</v>
      </c>
      <c r="E19269" s="175"/>
      <c r="F19269" s="175">
        <v>100000</v>
      </c>
      <c r="G19269" s="175">
        <f t="shared" si="307"/>
        <v>100000</v>
      </c>
      <c r="H19269" s="701" t="s">
        <v>12790</v>
      </c>
    </row>
    <row r="19270" spans="1:8" ht="15" x14ac:dyDescent="0.2">
      <c r="A19270" s="729">
        <v>45406</v>
      </c>
      <c r="B19270" s="93" t="s">
        <v>11068</v>
      </c>
      <c r="C19270" s="93" t="s">
        <v>558</v>
      </c>
      <c r="D19270" s="800" t="s">
        <v>14014</v>
      </c>
      <c r="E19270" s="175"/>
      <c r="F19270" s="175">
        <v>200000</v>
      </c>
      <c r="G19270" s="175">
        <f t="shared" si="307"/>
        <v>200000</v>
      </c>
      <c r="H19270" s="701" t="s">
        <v>12790</v>
      </c>
    </row>
    <row r="19271" spans="1:8" ht="15" x14ac:dyDescent="0.2">
      <c r="A19271" s="729">
        <v>45406</v>
      </c>
      <c r="B19271" s="93" t="s">
        <v>11068</v>
      </c>
      <c r="C19271" s="93" t="s">
        <v>558</v>
      </c>
      <c r="D19271" s="800" t="s">
        <v>12934</v>
      </c>
      <c r="E19271" s="175"/>
      <c r="F19271" s="175">
        <v>250000</v>
      </c>
      <c r="G19271" s="175">
        <f t="shared" si="307"/>
        <v>250000</v>
      </c>
      <c r="H19271" s="701" t="s">
        <v>12790</v>
      </c>
    </row>
    <row r="19272" spans="1:8" ht="24" x14ac:dyDescent="0.2">
      <c r="A19272" s="729">
        <v>45406</v>
      </c>
      <c r="B19272" s="93" t="s">
        <v>6503</v>
      </c>
      <c r="C19272" s="93" t="s">
        <v>558</v>
      </c>
      <c r="D19272" s="800" t="s">
        <v>14012</v>
      </c>
      <c r="E19272" s="175"/>
      <c r="F19272" s="175">
        <v>904884.75</v>
      </c>
      <c r="G19272" s="175">
        <f t="shared" si="307"/>
        <v>904884.75</v>
      </c>
      <c r="H19272" s="701" t="s">
        <v>12790</v>
      </c>
    </row>
    <row r="19273" spans="1:8" ht="24" x14ac:dyDescent="0.2">
      <c r="A19273" s="729">
        <v>45406</v>
      </c>
      <c r="B19273" s="93" t="s">
        <v>11068</v>
      </c>
      <c r="C19273" s="93" t="s">
        <v>558</v>
      </c>
      <c r="D19273" s="800" t="s">
        <v>14013</v>
      </c>
      <c r="E19273" s="175"/>
      <c r="F19273" s="175">
        <v>95115</v>
      </c>
      <c r="G19273" s="175">
        <f t="shared" si="307"/>
        <v>95115</v>
      </c>
      <c r="H19273" s="701" t="s">
        <v>12790</v>
      </c>
    </row>
    <row r="19274" spans="1:8" ht="15" x14ac:dyDescent="0.2">
      <c r="A19274" s="729">
        <v>45406</v>
      </c>
      <c r="B19274" s="93" t="s">
        <v>11068</v>
      </c>
      <c r="C19274" s="93" t="s">
        <v>558</v>
      </c>
      <c r="D19274" s="800" t="s">
        <v>12934</v>
      </c>
      <c r="E19274" s="175"/>
      <c r="F19274" s="175">
        <v>215000</v>
      </c>
      <c r="G19274" s="175">
        <f t="shared" si="307"/>
        <v>215000</v>
      </c>
      <c r="H19274" s="701" t="s">
        <v>12790</v>
      </c>
    </row>
    <row r="19275" spans="1:8" ht="15" x14ac:dyDescent="0.2">
      <c r="A19275" s="729">
        <v>45412</v>
      </c>
      <c r="B19275" s="93" t="s">
        <v>11068</v>
      </c>
      <c r="C19275" s="93" t="s">
        <v>558</v>
      </c>
      <c r="D19275" s="800" t="s">
        <v>12934</v>
      </c>
      <c r="E19275" s="175"/>
      <c r="F19275" s="175">
        <v>150000</v>
      </c>
      <c r="G19275" s="175">
        <f t="shared" si="307"/>
        <v>150000</v>
      </c>
      <c r="H19275" s="701" t="s">
        <v>12790</v>
      </c>
    </row>
    <row r="19276" spans="1:8" ht="15" x14ac:dyDescent="0.2">
      <c r="A19276" s="729">
        <v>45412</v>
      </c>
      <c r="B19276" s="93" t="s">
        <v>11068</v>
      </c>
      <c r="C19276" s="93" t="s">
        <v>558</v>
      </c>
      <c r="D19276" s="800" t="s">
        <v>12934</v>
      </c>
      <c r="E19276" s="175"/>
      <c r="F19276" s="175">
        <v>150000</v>
      </c>
      <c r="G19276" s="175">
        <f t="shared" si="307"/>
        <v>150000</v>
      </c>
      <c r="H19276" s="701" t="s">
        <v>12790</v>
      </c>
    </row>
    <row r="19277" spans="1:8" ht="15" x14ac:dyDescent="0.2">
      <c r="A19277" s="729">
        <v>45408</v>
      </c>
      <c r="B19277" s="90" t="s">
        <v>9344</v>
      </c>
      <c r="C19277" s="93" t="s">
        <v>558</v>
      </c>
      <c r="D19277" s="799" t="s">
        <v>12883</v>
      </c>
      <c r="E19277" s="91"/>
      <c r="F19277" s="91">
        <v>179360</v>
      </c>
      <c r="G19277" s="175">
        <f t="shared" si="307"/>
        <v>179360</v>
      </c>
      <c r="H19277" s="701" t="s">
        <v>12790</v>
      </c>
    </row>
    <row r="19278" spans="1:8" ht="15.75" customHeight="1" x14ac:dyDescent="0.2">
      <c r="A19278" s="729">
        <v>45408</v>
      </c>
      <c r="B19278" s="90" t="s">
        <v>9344</v>
      </c>
      <c r="C19278" s="93" t="s">
        <v>558</v>
      </c>
      <c r="D19278" s="799" t="s">
        <v>12884</v>
      </c>
      <c r="E19278" s="91"/>
      <c r="F19278" s="91">
        <v>215940</v>
      </c>
      <c r="G19278" s="175">
        <f t="shared" si="307"/>
        <v>215940</v>
      </c>
      <c r="H19278" s="701" t="s">
        <v>12790</v>
      </c>
    </row>
    <row r="19279" spans="1:8" ht="15" x14ac:dyDescent="0.2">
      <c r="A19279" s="729">
        <v>45411</v>
      </c>
      <c r="B19279" s="90" t="s">
        <v>11586</v>
      </c>
      <c r="C19279" s="93" t="s">
        <v>558</v>
      </c>
      <c r="D19279" s="799" t="s">
        <v>12890</v>
      </c>
      <c r="E19279" s="91"/>
      <c r="F19279" s="91">
        <v>8254400</v>
      </c>
      <c r="G19279" s="91">
        <f t="shared" si="307"/>
        <v>8254400</v>
      </c>
      <c r="H19279" s="701" t="s">
        <v>12790</v>
      </c>
    </row>
    <row r="19280" spans="1:8" ht="15" x14ac:dyDescent="0.2">
      <c r="A19280" s="729">
        <v>45411</v>
      </c>
      <c r="B19280" s="90" t="s">
        <v>11586</v>
      </c>
      <c r="C19280" s="93" t="s">
        <v>558</v>
      </c>
      <c r="D19280" s="896" t="s">
        <v>13008</v>
      </c>
      <c r="E19280" s="642">
        <v>82544</v>
      </c>
      <c r="F19280" s="91"/>
      <c r="G19280" s="91">
        <f t="shared" si="307"/>
        <v>-82544</v>
      </c>
      <c r="H19280" s="701" t="s">
        <v>12790</v>
      </c>
    </row>
    <row r="19281" spans="1:8" ht="15" x14ac:dyDescent="0.2">
      <c r="A19281" s="733">
        <v>45414</v>
      </c>
      <c r="B19281" s="62" t="s">
        <v>13282</v>
      </c>
      <c r="C19281" s="62" t="s">
        <v>6475</v>
      </c>
      <c r="D19281" s="107" t="s">
        <v>10709</v>
      </c>
      <c r="E19281" s="57">
        <v>70000</v>
      </c>
      <c r="F19281" s="57"/>
      <c r="G19281" s="125">
        <f t="shared" si="307"/>
        <v>-70000</v>
      </c>
      <c r="H19281" s="704" t="s">
        <v>12925</v>
      </c>
    </row>
    <row r="19282" spans="1:8" ht="15" x14ac:dyDescent="0.2">
      <c r="A19282" s="733">
        <v>45414</v>
      </c>
      <c r="B19282" s="40" t="s">
        <v>11707</v>
      </c>
      <c r="C19282" s="62" t="s">
        <v>10972</v>
      </c>
      <c r="D19282" s="107" t="s">
        <v>6485</v>
      </c>
      <c r="E19282" s="57">
        <v>2520</v>
      </c>
      <c r="F19282" s="57"/>
      <c r="G19282" s="125">
        <f t="shared" si="307"/>
        <v>-2520</v>
      </c>
      <c r="H19282" s="704" t="s">
        <v>12925</v>
      </c>
    </row>
    <row r="19283" spans="1:8" ht="15" x14ac:dyDescent="0.2">
      <c r="A19283" s="733">
        <v>45414</v>
      </c>
      <c r="B19283" s="40" t="s">
        <v>103</v>
      </c>
      <c r="C19283" s="62" t="s">
        <v>103</v>
      </c>
      <c r="D19283" s="107" t="s">
        <v>12926</v>
      </c>
      <c r="E19283" s="57">
        <v>1300</v>
      </c>
      <c r="F19283" s="57"/>
      <c r="G19283" s="125">
        <f t="shared" si="307"/>
        <v>-1300</v>
      </c>
      <c r="H19283" s="704" t="s">
        <v>12925</v>
      </c>
    </row>
    <row r="19284" spans="1:8" ht="15" x14ac:dyDescent="0.2">
      <c r="A19284" s="733">
        <v>45414</v>
      </c>
      <c r="B19284" s="40" t="s">
        <v>11604</v>
      </c>
      <c r="C19284" s="62" t="s">
        <v>5740</v>
      </c>
      <c r="D19284" s="107" t="s">
        <v>5740</v>
      </c>
      <c r="E19284" s="57">
        <v>400</v>
      </c>
      <c r="F19284" s="57"/>
      <c r="G19284" s="125">
        <f t="shared" si="307"/>
        <v>-400</v>
      </c>
      <c r="H19284" s="704" t="s">
        <v>12925</v>
      </c>
    </row>
    <row r="19285" spans="1:8" ht="15" x14ac:dyDescent="0.2">
      <c r="A19285" s="733">
        <v>45414</v>
      </c>
      <c r="B19285" s="40" t="s">
        <v>103</v>
      </c>
      <c r="C19285" s="62" t="s">
        <v>103</v>
      </c>
      <c r="D19285" s="107" t="s">
        <v>12927</v>
      </c>
      <c r="E19285" s="57">
        <v>1500</v>
      </c>
      <c r="F19285" s="57"/>
      <c r="G19285" s="125">
        <f t="shared" si="307"/>
        <v>-1500</v>
      </c>
      <c r="H19285" s="704" t="s">
        <v>12925</v>
      </c>
    </row>
    <row r="19286" spans="1:8" ht="15" x14ac:dyDescent="0.2">
      <c r="A19286" s="733">
        <v>45414</v>
      </c>
      <c r="B19286" s="40" t="s">
        <v>11864</v>
      </c>
      <c r="C19286" s="62" t="s">
        <v>5740</v>
      </c>
      <c r="D19286" s="107" t="s">
        <v>12928</v>
      </c>
      <c r="E19286" s="57">
        <v>4000</v>
      </c>
      <c r="F19286" s="57"/>
      <c r="G19286" s="125">
        <f t="shared" si="307"/>
        <v>-4000</v>
      </c>
      <c r="H19286" s="704" t="s">
        <v>12925</v>
      </c>
    </row>
    <row r="19287" spans="1:8" ht="15" x14ac:dyDescent="0.2">
      <c r="A19287" s="733">
        <v>45414</v>
      </c>
      <c r="B19287" s="40" t="s">
        <v>11864</v>
      </c>
      <c r="C19287" s="62" t="s">
        <v>11865</v>
      </c>
      <c r="D19287" s="107" t="s">
        <v>12929</v>
      </c>
      <c r="E19287" s="57">
        <v>250000</v>
      </c>
      <c r="F19287" s="57"/>
      <c r="G19287" s="125">
        <f t="shared" si="307"/>
        <v>-250000</v>
      </c>
      <c r="H19287" s="704" t="s">
        <v>12925</v>
      </c>
    </row>
    <row r="19288" spans="1:8" ht="15" x14ac:dyDescent="0.2">
      <c r="A19288" s="733">
        <v>45414</v>
      </c>
      <c r="B19288" s="40" t="s">
        <v>11864</v>
      </c>
      <c r="C19288" s="62" t="s">
        <v>12764</v>
      </c>
      <c r="D19288" s="107" t="s">
        <v>12930</v>
      </c>
      <c r="E19288" s="57">
        <v>500000</v>
      </c>
      <c r="F19288" s="57"/>
      <c r="G19288" s="125">
        <f t="shared" si="307"/>
        <v>-500000</v>
      </c>
      <c r="H19288" s="704" t="s">
        <v>12925</v>
      </c>
    </row>
    <row r="19289" spans="1:8" ht="15" x14ac:dyDescent="0.2">
      <c r="A19289" s="733">
        <v>45414</v>
      </c>
      <c r="B19289" s="40" t="s">
        <v>11068</v>
      </c>
      <c r="C19289" s="62" t="s">
        <v>10972</v>
      </c>
      <c r="D19289" s="107" t="s">
        <v>12931</v>
      </c>
      <c r="E19289" s="57">
        <v>76000</v>
      </c>
      <c r="F19289" s="57"/>
      <c r="G19289" s="125">
        <f t="shared" si="307"/>
        <v>-76000</v>
      </c>
      <c r="H19289" s="704" t="s">
        <v>12925</v>
      </c>
    </row>
    <row r="19290" spans="1:8" ht="15" x14ac:dyDescent="0.2">
      <c r="A19290" s="733">
        <v>45414</v>
      </c>
      <c r="B19290" s="40" t="s">
        <v>11586</v>
      </c>
      <c r="C19290" s="62" t="s">
        <v>8082</v>
      </c>
      <c r="D19290" s="107" t="s">
        <v>12962</v>
      </c>
      <c r="E19290" s="57">
        <v>250000</v>
      </c>
      <c r="F19290" s="57"/>
      <c r="G19290" s="125">
        <f t="shared" si="307"/>
        <v>-250000</v>
      </c>
      <c r="H19290" s="704" t="s">
        <v>12925</v>
      </c>
    </row>
    <row r="19291" spans="1:8" ht="15" x14ac:dyDescent="0.2">
      <c r="A19291" s="733">
        <v>45415</v>
      </c>
      <c r="B19291" s="40" t="s">
        <v>103</v>
      </c>
      <c r="C19291" s="62" t="s">
        <v>103</v>
      </c>
      <c r="D19291" s="107" t="s">
        <v>12932</v>
      </c>
      <c r="E19291" s="57">
        <v>800</v>
      </c>
      <c r="F19291" s="57"/>
      <c r="G19291" s="125">
        <f t="shared" si="307"/>
        <v>-800</v>
      </c>
      <c r="H19291" s="704" t="s">
        <v>12925</v>
      </c>
    </row>
    <row r="19292" spans="1:8" ht="15" x14ac:dyDescent="0.2">
      <c r="A19292" s="733">
        <v>45415</v>
      </c>
      <c r="B19292" s="40" t="s">
        <v>11707</v>
      </c>
      <c r="C19292" s="62" t="s">
        <v>10972</v>
      </c>
      <c r="D19292" s="107" t="s">
        <v>12933</v>
      </c>
      <c r="E19292" s="57">
        <v>31000</v>
      </c>
      <c r="F19292" s="57"/>
      <c r="G19292" s="125">
        <f t="shared" si="307"/>
        <v>-31000</v>
      </c>
      <c r="H19292" s="704" t="s">
        <v>12925</v>
      </c>
    </row>
    <row r="19293" spans="1:8" ht="15" x14ac:dyDescent="0.2">
      <c r="A19293" s="733">
        <v>45415</v>
      </c>
      <c r="B19293" s="40" t="s">
        <v>11707</v>
      </c>
      <c r="C19293" s="62" t="s">
        <v>10972</v>
      </c>
      <c r="D19293" s="107" t="s">
        <v>12959</v>
      </c>
      <c r="E19293" s="57">
        <v>35300</v>
      </c>
      <c r="F19293" s="57"/>
      <c r="G19293" s="125">
        <f t="shared" si="307"/>
        <v>-35300</v>
      </c>
      <c r="H19293" s="704" t="s">
        <v>12925</v>
      </c>
    </row>
    <row r="19294" spans="1:8" ht="15" x14ac:dyDescent="0.2">
      <c r="A19294" s="733">
        <v>45415</v>
      </c>
      <c r="B19294" s="40" t="s">
        <v>103</v>
      </c>
      <c r="C19294" s="62" t="s">
        <v>103</v>
      </c>
      <c r="D19294" s="107" t="s">
        <v>10199</v>
      </c>
      <c r="E19294" s="57">
        <v>3000</v>
      </c>
      <c r="F19294" s="57"/>
      <c r="G19294" s="125">
        <f t="shared" si="307"/>
        <v>-3000</v>
      </c>
      <c r="H19294" s="704" t="s">
        <v>12925</v>
      </c>
    </row>
    <row r="19295" spans="1:8" ht="15" x14ac:dyDescent="0.2">
      <c r="A19295" s="733">
        <v>45415</v>
      </c>
      <c r="B19295" s="40" t="s">
        <v>12389</v>
      </c>
      <c r="C19295" s="550" t="s">
        <v>2189</v>
      </c>
      <c r="D19295" s="891" t="s">
        <v>12960</v>
      </c>
      <c r="E19295" s="582">
        <v>3500</v>
      </c>
      <c r="F19295" s="57"/>
      <c r="G19295" s="125">
        <f t="shared" si="307"/>
        <v>-3500</v>
      </c>
      <c r="H19295" s="704" t="s">
        <v>12925</v>
      </c>
    </row>
    <row r="19296" spans="1:8" ht="15" x14ac:dyDescent="0.2">
      <c r="A19296" s="733">
        <v>45415</v>
      </c>
      <c r="B19296" s="40" t="s">
        <v>11604</v>
      </c>
      <c r="C19296" s="550" t="s">
        <v>2189</v>
      </c>
      <c r="D19296" s="891" t="s">
        <v>12960</v>
      </c>
      <c r="E19296" s="582">
        <v>3500</v>
      </c>
      <c r="F19296" s="57"/>
      <c r="G19296" s="125">
        <f t="shared" si="307"/>
        <v>-3500</v>
      </c>
      <c r="H19296" s="704" t="s">
        <v>12925</v>
      </c>
    </row>
    <row r="19297" spans="1:8" ht="15" x14ac:dyDescent="0.2">
      <c r="A19297" s="733">
        <v>45415</v>
      </c>
      <c r="B19297" s="40" t="s">
        <v>10220</v>
      </c>
      <c r="C19297" s="550" t="s">
        <v>2189</v>
      </c>
      <c r="D19297" s="891" t="s">
        <v>12960</v>
      </c>
      <c r="E19297" s="582">
        <v>4000</v>
      </c>
      <c r="F19297" s="57"/>
      <c r="G19297" s="125">
        <f t="shared" si="307"/>
        <v>-4000</v>
      </c>
      <c r="H19297" s="704" t="s">
        <v>12925</v>
      </c>
    </row>
    <row r="19298" spans="1:8" ht="15" x14ac:dyDescent="0.2">
      <c r="A19298" s="733">
        <v>45415</v>
      </c>
      <c r="B19298" s="40" t="s">
        <v>11707</v>
      </c>
      <c r="C19298" s="62" t="s">
        <v>5740</v>
      </c>
      <c r="D19298" s="107" t="s">
        <v>369</v>
      </c>
      <c r="E19298" s="57">
        <v>1800</v>
      </c>
      <c r="F19298" s="57"/>
      <c r="G19298" s="125">
        <f t="shared" si="307"/>
        <v>-1800</v>
      </c>
      <c r="H19298" s="704" t="s">
        <v>12925</v>
      </c>
    </row>
    <row r="19299" spans="1:8" ht="15" x14ac:dyDescent="0.2">
      <c r="A19299" s="733">
        <v>45415</v>
      </c>
      <c r="B19299" s="40" t="s">
        <v>11864</v>
      </c>
      <c r="C19299" s="62" t="s">
        <v>391</v>
      </c>
      <c r="D19299" s="107" t="s">
        <v>12961</v>
      </c>
      <c r="E19299" s="57">
        <v>10120</v>
      </c>
      <c r="F19299" s="57"/>
      <c r="G19299" s="125">
        <f t="shared" si="307"/>
        <v>-10120</v>
      </c>
      <c r="H19299" s="704" t="s">
        <v>12925</v>
      </c>
    </row>
    <row r="19300" spans="1:8" ht="15" x14ac:dyDescent="0.2">
      <c r="A19300" s="733">
        <v>45415</v>
      </c>
      <c r="B19300" s="62" t="s">
        <v>13282</v>
      </c>
      <c r="C19300" s="62" t="s">
        <v>10972</v>
      </c>
      <c r="D19300" s="107" t="s">
        <v>12964</v>
      </c>
      <c r="E19300" s="57">
        <v>20400</v>
      </c>
      <c r="F19300" s="57"/>
      <c r="G19300" s="125">
        <f t="shared" si="307"/>
        <v>-20400</v>
      </c>
      <c r="H19300" s="704" t="s">
        <v>12925</v>
      </c>
    </row>
    <row r="19301" spans="1:8" ht="15" x14ac:dyDescent="0.2">
      <c r="A19301" s="733">
        <v>45415</v>
      </c>
      <c r="B19301" s="40" t="s">
        <v>12494</v>
      </c>
      <c r="C19301" s="62" t="s">
        <v>12521</v>
      </c>
      <c r="D19301" s="107" t="s">
        <v>12963</v>
      </c>
      <c r="E19301" s="57">
        <v>200000</v>
      </c>
      <c r="F19301" s="57"/>
      <c r="G19301" s="125">
        <f t="shared" si="307"/>
        <v>-200000</v>
      </c>
      <c r="H19301" s="704" t="s">
        <v>12925</v>
      </c>
    </row>
    <row r="19302" spans="1:8" ht="15" x14ac:dyDescent="0.2">
      <c r="A19302" s="733">
        <v>45416</v>
      </c>
      <c r="B19302" s="583" t="s">
        <v>4720</v>
      </c>
      <c r="C19302" s="669" t="s">
        <v>8384</v>
      </c>
      <c r="D19302" s="911" t="s">
        <v>13014</v>
      </c>
      <c r="E19302" s="584">
        <v>162620</v>
      </c>
      <c r="F19302" s="57"/>
      <c r="G19302" s="125">
        <f t="shared" si="307"/>
        <v>-162620</v>
      </c>
      <c r="H19302" s="704" t="s">
        <v>12925</v>
      </c>
    </row>
    <row r="19303" spans="1:8" ht="15" x14ac:dyDescent="0.2">
      <c r="A19303" s="733">
        <v>45416</v>
      </c>
      <c r="B19303" s="583" t="s">
        <v>8547</v>
      </c>
      <c r="C19303" s="669" t="s">
        <v>8384</v>
      </c>
      <c r="D19303" s="911" t="s">
        <v>13014</v>
      </c>
      <c r="E19303" s="584">
        <v>74242</v>
      </c>
      <c r="F19303" s="57"/>
      <c r="G19303" s="125">
        <f t="shared" si="307"/>
        <v>-74242</v>
      </c>
      <c r="H19303" s="704" t="s">
        <v>12925</v>
      </c>
    </row>
    <row r="19304" spans="1:8" ht="15" x14ac:dyDescent="0.2">
      <c r="A19304" s="733">
        <v>45416</v>
      </c>
      <c r="B19304" s="583" t="s">
        <v>10890</v>
      </c>
      <c r="C19304" s="669" t="s">
        <v>8384</v>
      </c>
      <c r="D19304" s="911" t="s">
        <v>13014</v>
      </c>
      <c r="E19304" s="584">
        <v>20637</v>
      </c>
      <c r="F19304" s="57"/>
      <c r="G19304" s="125">
        <f t="shared" si="307"/>
        <v>-20637</v>
      </c>
      <c r="H19304" s="704" t="s">
        <v>12925</v>
      </c>
    </row>
    <row r="19305" spans="1:8" ht="15" x14ac:dyDescent="0.2">
      <c r="A19305" s="733">
        <v>45416</v>
      </c>
      <c r="B19305" s="583" t="s">
        <v>11685</v>
      </c>
      <c r="C19305" s="669" t="s">
        <v>8384</v>
      </c>
      <c r="D19305" s="911" t="s">
        <v>13014</v>
      </c>
      <c r="E19305" s="584">
        <v>6768</v>
      </c>
      <c r="F19305" s="57"/>
      <c r="G19305" s="125">
        <f t="shared" si="307"/>
        <v>-6768</v>
      </c>
      <c r="H19305" s="704" t="s">
        <v>12925</v>
      </c>
    </row>
    <row r="19306" spans="1:8" ht="15" x14ac:dyDescent="0.2">
      <c r="A19306" s="733">
        <v>45416</v>
      </c>
      <c r="B19306" s="583" t="s">
        <v>11586</v>
      </c>
      <c r="C19306" s="669" t="s">
        <v>8384</v>
      </c>
      <c r="D19306" s="911" t="s">
        <v>13014</v>
      </c>
      <c r="E19306" s="584">
        <v>25632</v>
      </c>
      <c r="F19306" s="57"/>
      <c r="G19306" s="125">
        <f t="shared" si="307"/>
        <v>-25632</v>
      </c>
      <c r="H19306" s="704" t="s">
        <v>12925</v>
      </c>
    </row>
    <row r="19307" spans="1:8" ht="15" x14ac:dyDescent="0.2">
      <c r="A19307" s="733">
        <v>45416</v>
      </c>
      <c r="B19307" s="583" t="s">
        <v>12776</v>
      </c>
      <c r="C19307" s="669" t="s">
        <v>8384</v>
      </c>
      <c r="D19307" s="911" t="s">
        <v>13014</v>
      </c>
      <c r="E19307" s="584">
        <v>153139</v>
      </c>
      <c r="F19307" s="57"/>
      <c r="G19307" s="125">
        <f t="shared" si="307"/>
        <v>-153139</v>
      </c>
      <c r="H19307" s="704" t="s">
        <v>12925</v>
      </c>
    </row>
    <row r="19308" spans="1:8" ht="15" x14ac:dyDescent="0.2">
      <c r="A19308" s="733">
        <v>45416</v>
      </c>
      <c r="B19308" s="583" t="s">
        <v>11707</v>
      </c>
      <c r="C19308" s="669" t="s">
        <v>8384</v>
      </c>
      <c r="D19308" s="911" t="s">
        <v>13014</v>
      </c>
      <c r="E19308" s="584">
        <v>56962</v>
      </c>
      <c r="F19308" s="57"/>
      <c r="G19308" s="125">
        <f t="shared" si="307"/>
        <v>-56962</v>
      </c>
      <c r="H19308" s="704" t="s">
        <v>12925</v>
      </c>
    </row>
    <row r="19309" spans="1:8" ht="15" x14ac:dyDescent="0.2">
      <c r="A19309" s="733">
        <v>45415</v>
      </c>
      <c r="B19309" s="1069" t="s">
        <v>11068</v>
      </c>
      <c r="C19309" s="1048" t="s">
        <v>793</v>
      </c>
      <c r="D19309" s="1070" t="s">
        <v>12791</v>
      </c>
      <c r="E19309" s="1071">
        <v>50000</v>
      </c>
      <c r="F19309" s="57"/>
      <c r="G19309" s="125">
        <f t="shared" si="307"/>
        <v>-50000</v>
      </c>
      <c r="H19309" s="704" t="s">
        <v>12925</v>
      </c>
    </row>
    <row r="19310" spans="1:8" ht="15" x14ac:dyDescent="0.2">
      <c r="A19310" s="733">
        <v>45415</v>
      </c>
      <c r="B19310" s="1069" t="s">
        <v>10167</v>
      </c>
      <c r="C19310" s="1048" t="s">
        <v>793</v>
      </c>
      <c r="D19310" s="1070" t="s">
        <v>8421</v>
      </c>
      <c r="E19310" s="1071">
        <v>5000</v>
      </c>
      <c r="F19310" s="57"/>
      <c r="G19310" s="125">
        <f t="shared" si="307"/>
        <v>-5000</v>
      </c>
      <c r="H19310" s="704" t="s">
        <v>12925</v>
      </c>
    </row>
    <row r="19311" spans="1:8" ht="15" x14ac:dyDescent="0.2">
      <c r="A19311" s="733">
        <v>45415</v>
      </c>
      <c r="B19311" s="1069" t="s">
        <v>10220</v>
      </c>
      <c r="C19311" s="1048" t="s">
        <v>793</v>
      </c>
      <c r="D19311" s="1070" t="s">
        <v>12184</v>
      </c>
      <c r="E19311" s="1071">
        <v>50000</v>
      </c>
      <c r="F19311" s="57"/>
      <c r="G19311" s="125">
        <f t="shared" si="307"/>
        <v>-50000</v>
      </c>
      <c r="H19311" s="704" t="s">
        <v>12925</v>
      </c>
    </row>
    <row r="19312" spans="1:8" ht="15" x14ac:dyDescent="0.2">
      <c r="A19312" s="733">
        <v>45415</v>
      </c>
      <c r="B19312" s="1069" t="s">
        <v>103</v>
      </c>
      <c r="C19312" s="1048" t="s">
        <v>793</v>
      </c>
      <c r="D19312" s="1070" t="s">
        <v>12792</v>
      </c>
      <c r="E19312" s="1071">
        <v>105000</v>
      </c>
      <c r="F19312" s="57"/>
      <c r="G19312" s="125">
        <f t="shared" si="307"/>
        <v>-105000</v>
      </c>
      <c r="H19312" s="704" t="s">
        <v>12925</v>
      </c>
    </row>
    <row r="19313" spans="1:8" ht="15" x14ac:dyDescent="0.2">
      <c r="A19313" s="733">
        <v>45416</v>
      </c>
      <c r="B19313" s="1069" t="s">
        <v>103</v>
      </c>
      <c r="C19313" s="1048" t="s">
        <v>793</v>
      </c>
      <c r="D19313" s="1070" t="s">
        <v>12751</v>
      </c>
      <c r="E19313" s="1071">
        <v>6000</v>
      </c>
      <c r="F19313" s="57"/>
      <c r="G19313" s="125">
        <f t="shared" si="307"/>
        <v>-6000</v>
      </c>
      <c r="H19313" s="704" t="s">
        <v>12925</v>
      </c>
    </row>
    <row r="19314" spans="1:8" ht="15" x14ac:dyDescent="0.2">
      <c r="A19314" s="733">
        <v>45418</v>
      </c>
      <c r="B19314" s="1069" t="s">
        <v>103</v>
      </c>
      <c r="C19314" s="1048" t="s">
        <v>793</v>
      </c>
      <c r="D19314" s="1070" t="s">
        <v>10125</v>
      </c>
      <c r="E19314" s="1071">
        <v>264700</v>
      </c>
      <c r="F19314" s="57"/>
      <c r="G19314" s="125">
        <f t="shared" si="307"/>
        <v>-264700</v>
      </c>
      <c r="H19314" s="704" t="s">
        <v>12925</v>
      </c>
    </row>
    <row r="19315" spans="1:8" ht="15" x14ac:dyDescent="0.2">
      <c r="A19315" s="733">
        <v>45418</v>
      </c>
      <c r="B19315" s="1069" t="s">
        <v>11864</v>
      </c>
      <c r="C19315" s="1048" t="s">
        <v>793</v>
      </c>
      <c r="D19315" s="1070" t="s">
        <v>12972</v>
      </c>
      <c r="E19315" s="1071">
        <v>249550</v>
      </c>
      <c r="F19315" s="57"/>
      <c r="G19315" s="125">
        <f t="shared" si="307"/>
        <v>-249550</v>
      </c>
      <c r="H19315" s="704" t="s">
        <v>12925</v>
      </c>
    </row>
    <row r="19316" spans="1:8" ht="15" x14ac:dyDescent="0.2">
      <c r="A19316" s="733">
        <v>45418</v>
      </c>
      <c r="B19316" s="1069" t="s">
        <v>11068</v>
      </c>
      <c r="C19316" s="1048" t="s">
        <v>793</v>
      </c>
      <c r="D19316" s="1070" t="s">
        <v>12973</v>
      </c>
      <c r="E19316" s="1071">
        <v>65210</v>
      </c>
      <c r="F19316" s="57"/>
      <c r="G19316" s="125">
        <f t="shared" si="307"/>
        <v>-65210</v>
      </c>
      <c r="H19316" s="704" t="s">
        <v>12925</v>
      </c>
    </row>
    <row r="19317" spans="1:8" ht="15" x14ac:dyDescent="0.2">
      <c r="A19317" s="733">
        <v>45418</v>
      </c>
      <c r="B19317" s="1069" t="s">
        <v>11114</v>
      </c>
      <c r="C19317" s="1048" t="s">
        <v>793</v>
      </c>
      <c r="D19317" s="1070" t="s">
        <v>12808</v>
      </c>
      <c r="E19317" s="1071">
        <v>42250</v>
      </c>
      <c r="F19317" s="57"/>
      <c r="G19317" s="125">
        <f t="shared" si="307"/>
        <v>-42250</v>
      </c>
      <c r="H19317" s="704" t="s">
        <v>12925</v>
      </c>
    </row>
    <row r="19318" spans="1:8" ht="15" x14ac:dyDescent="0.2">
      <c r="A19318" s="733">
        <v>45418</v>
      </c>
      <c r="B19318" s="1069" t="s">
        <v>10220</v>
      </c>
      <c r="C19318" s="1048" t="s">
        <v>793</v>
      </c>
      <c r="D19318" s="1070" t="s">
        <v>12809</v>
      </c>
      <c r="E19318" s="1071">
        <v>65000</v>
      </c>
      <c r="F19318" s="57"/>
      <c r="G19318" s="125">
        <f t="shared" si="307"/>
        <v>-65000</v>
      </c>
      <c r="H19318" s="704" t="s">
        <v>12925</v>
      </c>
    </row>
    <row r="19319" spans="1:8" ht="15" x14ac:dyDescent="0.2">
      <c r="A19319" s="733">
        <v>45419</v>
      </c>
      <c r="B19319" s="1069" t="s">
        <v>37</v>
      </c>
      <c r="C19319" s="1048" t="s">
        <v>793</v>
      </c>
      <c r="D19319" s="1070" t="s">
        <v>11813</v>
      </c>
      <c r="E19319" s="1071">
        <v>194300</v>
      </c>
      <c r="F19319" s="57"/>
      <c r="G19319" s="125">
        <f t="shared" si="307"/>
        <v>-194300</v>
      </c>
      <c r="H19319" s="704" t="s">
        <v>12925</v>
      </c>
    </row>
    <row r="19320" spans="1:8" ht="15" x14ac:dyDescent="0.2">
      <c r="A19320" s="733">
        <v>45419</v>
      </c>
      <c r="B19320" s="1069" t="s">
        <v>11707</v>
      </c>
      <c r="C19320" s="1048" t="s">
        <v>793</v>
      </c>
      <c r="D19320" s="1070" t="s">
        <v>12374</v>
      </c>
      <c r="E19320" s="1071">
        <v>490650</v>
      </c>
      <c r="F19320" s="57"/>
      <c r="G19320" s="125">
        <f t="shared" si="307"/>
        <v>-490650</v>
      </c>
      <c r="H19320" s="704" t="s">
        <v>12925</v>
      </c>
    </row>
    <row r="19321" spans="1:8" ht="15" x14ac:dyDescent="0.2">
      <c r="A19321" s="733">
        <v>45420</v>
      </c>
      <c r="B19321" s="1069" t="s">
        <v>11114</v>
      </c>
      <c r="C19321" s="1048" t="s">
        <v>793</v>
      </c>
      <c r="D19321" s="1070" t="s">
        <v>11818</v>
      </c>
      <c r="E19321" s="1071">
        <v>51670</v>
      </c>
      <c r="F19321" s="57"/>
      <c r="G19321" s="125">
        <f t="shared" si="307"/>
        <v>-51670</v>
      </c>
      <c r="H19321" s="704" t="s">
        <v>12925</v>
      </c>
    </row>
    <row r="19322" spans="1:8" ht="15" x14ac:dyDescent="0.2">
      <c r="A19322" s="733">
        <v>45420</v>
      </c>
      <c r="B19322" s="1069" t="s">
        <v>12389</v>
      </c>
      <c r="C19322" s="1048" t="s">
        <v>793</v>
      </c>
      <c r="D19322" s="1070" t="s">
        <v>12994</v>
      </c>
      <c r="E19322" s="1071">
        <v>56000</v>
      </c>
      <c r="F19322" s="57"/>
      <c r="G19322" s="125">
        <f t="shared" si="307"/>
        <v>-56000</v>
      </c>
      <c r="H19322" s="704" t="s">
        <v>12925</v>
      </c>
    </row>
    <row r="19323" spans="1:8" ht="15" x14ac:dyDescent="0.2">
      <c r="A19323" s="733">
        <v>45420</v>
      </c>
      <c r="B19323" s="1069" t="s">
        <v>12389</v>
      </c>
      <c r="C19323" s="1048" t="s">
        <v>793</v>
      </c>
      <c r="D19323" s="1070" t="s">
        <v>11566</v>
      </c>
      <c r="E19323" s="1071">
        <v>43500</v>
      </c>
      <c r="F19323" s="57"/>
      <c r="G19323" s="125">
        <f t="shared" si="307"/>
        <v>-43500</v>
      </c>
      <c r="H19323" s="704" t="s">
        <v>12925</v>
      </c>
    </row>
    <row r="19324" spans="1:8" ht="15" x14ac:dyDescent="0.2">
      <c r="A19324" s="733">
        <v>45420</v>
      </c>
      <c r="B19324" s="1069" t="s">
        <v>12596</v>
      </c>
      <c r="C19324" s="1048" t="s">
        <v>793</v>
      </c>
      <c r="D19324" s="1070" t="s">
        <v>12995</v>
      </c>
      <c r="E19324" s="1071">
        <v>215020</v>
      </c>
      <c r="F19324" s="57"/>
      <c r="G19324" s="125">
        <f t="shared" si="307"/>
        <v>-215020</v>
      </c>
      <c r="H19324" s="704" t="s">
        <v>12925</v>
      </c>
    </row>
    <row r="19325" spans="1:8" ht="15" x14ac:dyDescent="0.2">
      <c r="A19325" s="733">
        <v>45420</v>
      </c>
      <c r="B19325" s="1069" t="s">
        <v>9344</v>
      </c>
      <c r="C19325" s="1048" t="s">
        <v>793</v>
      </c>
      <c r="D19325" s="1070" t="s">
        <v>12996</v>
      </c>
      <c r="E19325" s="1071">
        <v>68190</v>
      </c>
      <c r="F19325" s="57"/>
      <c r="G19325" s="125">
        <f t="shared" si="307"/>
        <v>-68190</v>
      </c>
      <c r="H19325" s="704" t="s">
        <v>12925</v>
      </c>
    </row>
    <row r="19326" spans="1:8" ht="15" x14ac:dyDescent="0.2">
      <c r="A19326" s="733">
        <v>45420</v>
      </c>
      <c r="B19326" s="1069" t="s">
        <v>11707</v>
      </c>
      <c r="C19326" s="1048" t="s">
        <v>793</v>
      </c>
      <c r="D19326" s="1070" t="s">
        <v>12997</v>
      </c>
      <c r="E19326" s="1071">
        <v>125300</v>
      </c>
      <c r="F19326" s="57"/>
      <c r="G19326" s="125">
        <f t="shared" si="307"/>
        <v>-125300</v>
      </c>
      <c r="H19326" s="704" t="s">
        <v>12925</v>
      </c>
    </row>
    <row r="19327" spans="1:8" ht="15" x14ac:dyDescent="0.2">
      <c r="A19327" s="733">
        <v>45420</v>
      </c>
      <c r="B19327" s="1069" t="s">
        <v>3945</v>
      </c>
      <c r="C19327" s="1069" t="s">
        <v>793</v>
      </c>
      <c r="D19327" s="1070" t="s">
        <v>12072</v>
      </c>
      <c r="E19327" s="1076">
        <v>148780</v>
      </c>
      <c r="G19327" s="125">
        <f t="shared" si="307"/>
        <v>-148780</v>
      </c>
      <c r="H19327" s="704" t="s">
        <v>12925</v>
      </c>
    </row>
    <row r="19328" spans="1:8" ht="15" x14ac:dyDescent="0.2">
      <c r="A19328" s="733">
        <v>45420</v>
      </c>
      <c r="B19328" s="1069" t="s">
        <v>3944</v>
      </c>
      <c r="C19328" s="1048" t="s">
        <v>793</v>
      </c>
      <c r="D19328" s="1070" t="s">
        <v>12378</v>
      </c>
      <c r="E19328" s="1071">
        <v>154872.91666666669</v>
      </c>
      <c r="F19328" s="57"/>
      <c r="G19328" s="125">
        <f t="shared" si="307"/>
        <v>-154872.91666666669</v>
      </c>
      <c r="H19328" s="704" t="s">
        <v>12925</v>
      </c>
    </row>
    <row r="19329" spans="1:8" ht="15" customHeight="1" x14ac:dyDescent="0.2">
      <c r="A19329" s="733">
        <v>45422</v>
      </c>
      <c r="B19329" s="1069" t="s">
        <v>3945</v>
      </c>
      <c r="C19329" s="1048" t="s">
        <v>793</v>
      </c>
      <c r="D19329" s="1070" t="s">
        <v>13028</v>
      </c>
      <c r="E19329" s="1071">
        <v>1250</v>
      </c>
      <c r="F19329" s="57"/>
      <c r="G19329" s="125">
        <f t="shared" ref="G19329:G19392" si="308">F19329-E19329</f>
        <v>-1250</v>
      </c>
      <c r="H19329" s="704" t="s">
        <v>12925</v>
      </c>
    </row>
    <row r="19330" spans="1:8" ht="15" x14ac:dyDescent="0.2">
      <c r="A19330" s="733">
        <v>45420</v>
      </c>
      <c r="B19330" s="1069" t="s">
        <v>11707</v>
      </c>
      <c r="C19330" s="1048" t="s">
        <v>793</v>
      </c>
      <c r="D19330" s="1070" t="s">
        <v>13022</v>
      </c>
      <c r="E19330" s="1071">
        <v>170000</v>
      </c>
      <c r="F19330" s="57"/>
      <c r="G19330" s="125">
        <f t="shared" si="308"/>
        <v>-170000</v>
      </c>
      <c r="H19330" s="704" t="s">
        <v>12925</v>
      </c>
    </row>
    <row r="19331" spans="1:8" ht="15" customHeight="1" x14ac:dyDescent="0.2">
      <c r="A19331" s="733">
        <v>45422</v>
      </c>
      <c r="B19331" s="1069" t="s">
        <v>3945</v>
      </c>
      <c r="C19331" s="1048" t="s">
        <v>793</v>
      </c>
      <c r="D19331" s="1070" t="s">
        <v>13030</v>
      </c>
      <c r="E19331" s="1071">
        <v>28000</v>
      </c>
      <c r="F19331" s="57"/>
      <c r="G19331" s="125">
        <f t="shared" si="308"/>
        <v>-28000</v>
      </c>
      <c r="H19331" s="704" t="s">
        <v>12925</v>
      </c>
    </row>
    <row r="19332" spans="1:8" ht="15" x14ac:dyDescent="0.2">
      <c r="A19332" s="733">
        <v>45416</v>
      </c>
      <c r="B19332" s="40" t="s">
        <v>12389</v>
      </c>
      <c r="C19332" s="62" t="s">
        <v>10972</v>
      </c>
      <c r="D19332" s="107" t="s">
        <v>12965</v>
      </c>
      <c r="E19332" s="57">
        <v>19500</v>
      </c>
      <c r="F19332" s="57"/>
      <c r="G19332" s="125">
        <f t="shared" si="308"/>
        <v>-19500</v>
      </c>
      <c r="H19332" s="704" t="s">
        <v>12925</v>
      </c>
    </row>
    <row r="19333" spans="1:8" ht="15" x14ac:dyDescent="0.2">
      <c r="A19333" s="733">
        <v>45416</v>
      </c>
      <c r="B19333" s="40" t="s">
        <v>11707</v>
      </c>
      <c r="C19333" s="62" t="s">
        <v>10972</v>
      </c>
      <c r="D19333" s="107" t="s">
        <v>10532</v>
      </c>
      <c r="E19333" s="57">
        <v>23020</v>
      </c>
      <c r="F19333" s="57"/>
      <c r="G19333" s="125">
        <f t="shared" si="308"/>
        <v>-23020</v>
      </c>
      <c r="H19333" s="704" t="s">
        <v>12925</v>
      </c>
    </row>
    <row r="19334" spans="1:8" ht="15" x14ac:dyDescent="0.2">
      <c r="A19334" s="733">
        <v>45416</v>
      </c>
      <c r="B19334" s="40" t="s">
        <v>11707</v>
      </c>
      <c r="C19334" s="62" t="s">
        <v>10972</v>
      </c>
      <c r="D19334" s="107" t="s">
        <v>9534</v>
      </c>
      <c r="E19334" s="57">
        <v>28695</v>
      </c>
      <c r="F19334" s="57"/>
      <c r="G19334" s="125">
        <f t="shared" si="308"/>
        <v>-28695</v>
      </c>
      <c r="H19334" s="704" t="s">
        <v>12925</v>
      </c>
    </row>
    <row r="19335" spans="1:8" ht="15" x14ac:dyDescent="0.2">
      <c r="A19335" s="733">
        <v>45416</v>
      </c>
      <c r="B19335" s="40" t="s">
        <v>12389</v>
      </c>
      <c r="C19335" s="62" t="s">
        <v>10972</v>
      </c>
      <c r="D19335" s="107" t="s">
        <v>12966</v>
      </c>
      <c r="E19335" s="57">
        <v>660</v>
      </c>
      <c r="F19335" s="57"/>
      <c r="G19335" s="125">
        <f t="shared" si="308"/>
        <v>-660</v>
      </c>
      <c r="H19335" s="704" t="s">
        <v>12925</v>
      </c>
    </row>
    <row r="19336" spans="1:8" ht="15" x14ac:dyDescent="0.2">
      <c r="A19336" s="733">
        <v>45416</v>
      </c>
      <c r="B19336" s="62" t="s">
        <v>12586</v>
      </c>
      <c r="C19336" s="62" t="s">
        <v>10972</v>
      </c>
      <c r="D19336" s="107" t="s">
        <v>10532</v>
      </c>
      <c r="E19336" s="57">
        <v>1200</v>
      </c>
      <c r="F19336" s="57"/>
      <c r="G19336" s="125">
        <f t="shared" si="308"/>
        <v>-1200</v>
      </c>
      <c r="H19336" s="704" t="s">
        <v>12925</v>
      </c>
    </row>
    <row r="19337" spans="1:8" ht="15" x14ac:dyDescent="0.2">
      <c r="A19337" s="733">
        <v>45416</v>
      </c>
      <c r="B19337" s="40" t="s">
        <v>11707</v>
      </c>
      <c r="C19337" s="62" t="s">
        <v>10972</v>
      </c>
      <c r="D19337" s="107" t="s">
        <v>12499</v>
      </c>
      <c r="E19337" s="57">
        <v>4500</v>
      </c>
      <c r="F19337" s="57"/>
      <c r="G19337" s="125">
        <f t="shared" si="308"/>
        <v>-4500</v>
      </c>
      <c r="H19337" s="704" t="s">
        <v>12925</v>
      </c>
    </row>
    <row r="19338" spans="1:8" ht="15" x14ac:dyDescent="0.2">
      <c r="A19338" s="733">
        <v>45416</v>
      </c>
      <c r="B19338" s="40" t="s">
        <v>11707</v>
      </c>
      <c r="C19338" s="62" t="s">
        <v>10972</v>
      </c>
      <c r="D19338" s="107" t="s">
        <v>12967</v>
      </c>
      <c r="E19338" s="57">
        <v>8500</v>
      </c>
      <c r="F19338" s="57"/>
      <c r="G19338" s="125">
        <f t="shared" si="308"/>
        <v>-8500</v>
      </c>
      <c r="H19338" s="704" t="s">
        <v>12925</v>
      </c>
    </row>
    <row r="19339" spans="1:8" ht="15" x14ac:dyDescent="0.2">
      <c r="A19339" s="733">
        <v>45416</v>
      </c>
      <c r="B19339" s="40" t="s">
        <v>12776</v>
      </c>
      <c r="C19339" s="62" t="s">
        <v>10972</v>
      </c>
      <c r="D19339" s="107" t="s">
        <v>3095</v>
      </c>
      <c r="E19339" s="57">
        <v>780</v>
      </c>
      <c r="F19339" s="57"/>
      <c r="G19339" s="125">
        <f t="shared" si="308"/>
        <v>-780</v>
      </c>
      <c r="H19339" s="704" t="s">
        <v>12925</v>
      </c>
    </row>
    <row r="19340" spans="1:8" ht="15" x14ac:dyDescent="0.2">
      <c r="A19340" s="733">
        <v>45416</v>
      </c>
      <c r="B19340" s="40" t="s">
        <v>12389</v>
      </c>
      <c r="C19340" s="62" t="s">
        <v>10972</v>
      </c>
      <c r="D19340" s="107" t="s">
        <v>10534</v>
      </c>
      <c r="E19340" s="57">
        <v>600</v>
      </c>
      <c r="F19340" s="57"/>
      <c r="G19340" s="125">
        <f t="shared" si="308"/>
        <v>-600</v>
      </c>
      <c r="H19340" s="704" t="s">
        <v>12925</v>
      </c>
    </row>
    <row r="19341" spans="1:8" ht="15" x14ac:dyDescent="0.2">
      <c r="A19341" s="733">
        <v>45416</v>
      </c>
      <c r="B19341" s="40" t="s">
        <v>11072</v>
      </c>
      <c r="C19341" s="62" t="s">
        <v>10972</v>
      </c>
      <c r="D19341" s="107" t="s">
        <v>12968</v>
      </c>
      <c r="E19341" s="57">
        <v>3186</v>
      </c>
      <c r="F19341" s="57"/>
      <c r="G19341" s="125">
        <f t="shared" si="308"/>
        <v>-3186</v>
      </c>
      <c r="H19341" s="704" t="s">
        <v>12925</v>
      </c>
    </row>
    <row r="19342" spans="1:8" ht="15" x14ac:dyDescent="0.2">
      <c r="A19342" s="733">
        <v>45416</v>
      </c>
      <c r="B19342" s="40" t="s">
        <v>103</v>
      </c>
      <c r="C19342" s="62" t="s">
        <v>103</v>
      </c>
      <c r="D19342" s="107" t="s">
        <v>10199</v>
      </c>
      <c r="E19342" s="57">
        <v>2000</v>
      </c>
      <c r="F19342" s="57"/>
      <c r="G19342" s="125">
        <f t="shared" si="308"/>
        <v>-2000</v>
      </c>
      <c r="H19342" s="704" t="s">
        <v>12925</v>
      </c>
    </row>
    <row r="19343" spans="1:8" ht="15" x14ac:dyDescent="0.2">
      <c r="A19343" s="733">
        <v>45416</v>
      </c>
      <c r="B19343" s="40" t="s">
        <v>11707</v>
      </c>
      <c r="C19343" s="62" t="s">
        <v>285</v>
      </c>
      <c r="D19343" s="107" t="s">
        <v>8651</v>
      </c>
      <c r="E19343" s="57">
        <v>1000</v>
      </c>
      <c r="F19343" s="57"/>
      <c r="G19343" s="125">
        <f t="shared" si="308"/>
        <v>-1000</v>
      </c>
      <c r="H19343" s="704" t="s">
        <v>12925</v>
      </c>
    </row>
    <row r="19344" spans="1:8" ht="15" x14ac:dyDescent="0.2">
      <c r="A19344" s="733">
        <v>45416</v>
      </c>
      <c r="B19344" s="40" t="s">
        <v>11707</v>
      </c>
      <c r="C19344" s="62" t="s">
        <v>10972</v>
      </c>
      <c r="D19344" s="107" t="s">
        <v>12969</v>
      </c>
      <c r="E19344" s="57">
        <v>500</v>
      </c>
      <c r="F19344" s="57"/>
      <c r="G19344" s="125">
        <f t="shared" si="308"/>
        <v>-500</v>
      </c>
      <c r="H19344" s="704" t="s">
        <v>12925</v>
      </c>
    </row>
    <row r="19345" spans="1:8" ht="15" x14ac:dyDescent="0.2">
      <c r="A19345" s="733">
        <v>45416</v>
      </c>
      <c r="B19345" s="40" t="s">
        <v>11864</v>
      </c>
      <c r="C19345" s="62" t="s">
        <v>5740</v>
      </c>
      <c r="D19345" s="107" t="s">
        <v>369</v>
      </c>
      <c r="E19345" s="57">
        <v>1000</v>
      </c>
      <c r="F19345" s="57"/>
      <c r="G19345" s="125">
        <f t="shared" si="308"/>
        <v>-1000</v>
      </c>
      <c r="H19345" s="704" t="s">
        <v>12925</v>
      </c>
    </row>
    <row r="19346" spans="1:8" ht="24" x14ac:dyDescent="0.2">
      <c r="A19346" s="733">
        <v>45416</v>
      </c>
      <c r="B19346" s="40" t="s">
        <v>25</v>
      </c>
      <c r="C19346" s="62" t="s">
        <v>7544</v>
      </c>
      <c r="D19346" s="128" t="s">
        <v>13000</v>
      </c>
      <c r="E19346" s="57">
        <v>100000</v>
      </c>
      <c r="F19346" s="57"/>
      <c r="G19346" s="125">
        <f t="shared" si="308"/>
        <v>-100000</v>
      </c>
      <c r="H19346" s="704" t="s">
        <v>12925</v>
      </c>
    </row>
    <row r="19347" spans="1:8" ht="15" x14ac:dyDescent="0.2">
      <c r="A19347" s="733">
        <v>45416</v>
      </c>
      <c r="B19347" s="40" t="s">
        <v>11005</v>
      </c>
      <c r="C19347" s="62" t="s">
        <v>10972</v>
      </c>
      <c r="D19347" s="128" t="s">
        <v>13065</v>
      </c>
      <c r="E19347" s="57">
        <v>19000</v>
      </c>
      <c r="F19347" s="57"/>
      <c r="G19347" s="125">
        <f t="shared" si="308"/>
        <v>-19000</v>
      </c>
      <c r="H19347" s="704" t="s">
        <v>12925</v>
      </c>
    </row>
    <row r="19348" spans="1:8" ht="15" x14ac:dyDescent="0.2">
      <c r="A19348" s="733">
        <v>45418</v>
      </c>
      <c r="B19348" s="40" t="s">
        <v>103</v>
      </c>
      <c r="C19348" s="62" t="s">
        <v>8141</v>
      </c>
      <c r="D19348" s="107" t="s">
        <v>6309</v>
      </c>
      <c r="E19348" s="57">
        <v>930</v>
      </c>
      <c r="F19348" s="57"/>
      <c r="G19348" s="125">
        <f t="shared" si="308"/>
        <v>-930</v>
      </c>
      <c r="H19348" s="704" t="s">
        <v>12925</v>
      </c>
    </row>
    <row r="19349" spans="1:8" ht="15" x14ac:dyDescent="0.2">
      <c r="A19349" s="733">
        <v>45418</v>
      </c>
      <c r="B19349" s="40" t="s">
        <v>12389</v>
      </c>
      <c r="C19349" s="62" t="s">
        <v>5740</v>
      </c>
      <c r="D19349" s="107" t="s">
        <v>369</v>
      </c>
      <c r="E19349" s="57">
        <v>800</v>
      </c>
      <c r="F19349" s="57"/>
      <c r="G19349" s="125">
        <f t="shared" si="308"/>
        <v>-800</v>
      </c>
      <c r="H19349" s="704" t="s">
        <v>12925</v>
      </c>
    </row>
    <row r="19350" spans="1:8" ht="15" x14ac:dyDescent="0.2">
      <c r="A19350" s="733">
        <v>45418</v>
      </c>
      <c r="B19350" s="40" t="s">
        <v>11707</v>
      </c>
      <c r="C19350" s="62" t="s">
        <v>10972</v>
      </c>
      <c r="D19350" s="107" t="s">
        <v>12970</v>
      </c>
      <c r="E19350" s="57">
        <v>4980</v>
      </c>
      <c r="F19350" s="57"/>
      <c r="G19350" s="125">
        <f t="shared" si="308"/>
        <v>-4980</v>
      </c>
      <c r="H19350" s="704" t="s">
        <v>12925</v>
      </c>
    </row>
    <row r="19351" spans="1:8" ht="15" x14ac:dyDescent="0.2">
      <c r="A19351" s="733">
        <v>45418</v>
      </c>
      <c r="B19351" s="40" t="s">
        <v>12971</v>
      </c>
      <c r="C19351" s="62" t="s">
        <v>5740</v>
      </c>
      <c r="D19351" s="107" t="s">
        <v>369</v>
      </c>
      <c r="E19351" s="57">
        <v>1000</v>
      </c>
      <c r="F19351" s="57"/>
      <c r="G19351" s="125">
        <f t="shared" si="308"/>
        <v>-1000</v>
      </c>
      <c r="H19351" s="704" t="s">
        <v>12925</v>
      </c>
    </row>
    <row r="19352" spans="1:8" ht="15" x14ac:dyDescent="0.2">
      <c r="A19352" s="733">
        <v>45418</v>
      </c>
      <c r="B19352" s="40" t="s">
        <v>11068</v>
      </c>
      <c r="C19352" s="62" t="s">
        <v>5740</v>
      </c>
      <c r="D19352" s="107" t="s">
        <v>369</v>
      </c>
      <c r="E19352" s="57">
        <v>2000</v>
      </c>
      <c r="F19352" s="57"/>
      <c r="G19352" s="125">
        <f t="shared" si="308"/>
        <v>-2000</v>
      </c>
      <c r="H19352" s="704" t="s">
        <v>12925</v>
      </c>
    </row>
    <row r="19353" spans="1:8" ht="15" x14ac:dyDescent="0.2">
      <c r="A19353" s="733">
        <v>45418</v>
      </c>
      <c r="B19353" s="40" t="s">
        <v>103</v>
      </c>
      <c r="C19353" s="62" t="s">
        <v>103</v>
      </c>
      <c r="D19353" s="107" t="s">
        <v>10967</v>
      </c>
      <c r="E19353" s="57">
        <v>1000</v>
      </c>
      <c r="F19353" s="57"/>
      <c r="G19353" s="125">
        <f t="shared" si="308"/>
        <v>-1000</v>
      </c>
      <c r="H19353" s="704" t="s">
        <v>12925</v>
      </c>
    </row>
    <row r="19354" spans="1:8" ht="15" x14ac:dyDescent="0.2">
      <c r="A19354" s="733">
        <v>45418</v>
      </c>
      <c r="B19354" s="40" t="s">
        <v>103</v>
      </c>
      <c r="C19354" s="62" t="s">
        <v>103</v>
      </c>
      <c r="D19354" s="107" t="s">
        <v>12974</v>
      </c>
      <c r="E19354" s="57">
        <v>800</v>
      </c>
      <c r="F19354" s="57"/>
      <c r="G19354" s="125">
        <f t="shared" si="308"/>
        <v>-800</v>
      </c>
      <c r="H19354" s="704" t="s">
        <v>12925</v>
      </c>
    </row>
    <row r="19355" spans="1:8" ht="15" x14ac:dyDescent="0.2">
      <c r="A19355" s="733">
        <v>45418</v>
      </c>
      <c r="B19355" s="40" t="s">
        <v>103</v>
      </c>
      <c r="C19355" s="62" t="s">
        <v>103</v>
      </c>
      <c r="D19355" s="107" t="s">
        <v>10199</v>
      </c>
      <c r="E19355" s="57">
        <v>3000</v>
      </c>
      <c r="F19355" s="57"/>
      <c r="G19355" s="125">
        <f t="shared" si="308"/>
        <v>-3000</v>
      </c>
      <c r="H19355" s="704" t="s">
        <v>12925</v>
      </c>
    </row>
    <row r="19356" spans="1:8" ht="15" x14ac:dyDescent="0.2">
      <c r="A19356" s="733">
        <v>45418</v>
      </c>
      <c r="B19356" s="40" t="s">
        <v>11864</v>
      </c>
      <c r="C19356" s="62" t="s">
        <v>11994</v>
      </c>
      <c r="D19356" s="107" t="s">
        <v>12975</v>
      </c>
      <c r="E19356" s="57">
        <v>200000</v>
      </c>
      <c r="F19356" s="57"/>
      <c r="G19356" s="125">
        <f t="shared" si="308"/>
        <v>-200000</v>
      </c>
      <c r="H19356" s="704" t="s">
        <v>12925</v>
      </c>
    </row>
    <row r="19357" spans="1:8" ht="15" x14ac:dyDescent="0.2">
      <c r="A19357" s="733">
        <v>45418</v>
      </c>
      <c r="B19357" s="40" t="s">
        <v>12971</v>
      </c>
      <c r="C19357" s="62" t="s">
        <v>12978</v>
      </c>
      <c r="D19357" s="107" t="s">
        <v>12976</v>
      </c>
      <c r="E19357" s="57">
        <v>27500</v>
      </c>
      <c r="F19357" s="57"/>
      <c r="G19357" s="125">
        <f t="shared" si="308"/>
        <v>-27500</v>
      </c>
      <c r="H19357" s="704" t="s">
        <v>12925</v>
      </c>
    </row>
    <row r="19358" spans="1:8" ht="15" x14ac:dyDescent="0.2">
      <c r="A19358" s="733">
        <v>45418</v>
      </c>
      <c r="B19358" s="40" t="s">
        <v>12971</v>
      </c>
      <c r="C19358" s="62" t="s">
        <v>12978</v>
      </c>
      <c r="D19358" s="107" t="s">
        <v>12976</v>
      </c>
      <c r="E19358" s="57">
        <v>7000</v>
      </c>
      <c r="F19358" s="57"/>
      <c r="G19358" s="125">
        <f t="shared" si="308"/>
        <v>-7000</v>
      </c>
      <c r="H19358" s="704" t="s">
        <v>12925</v>
      </c>
    </row>
    <row r="19359" spans="1:8" ht="15" x14ac:dyDescent="0.2">
      <c r="A19359" s="733">
        <v>45418</v>
      </c>
      <c r="B19359" s="40" t="s">
        <v>10890</v>
      </c>
      <c r="C19359" s="62" t="s">
        <v>11364</v>
      </c>
      <c r="D19359" s="107" t="s">
        <v>12977</v>
      </c>
      <c r="E19359" s="57">
        <v>100000</v>
      </c>
      <c r="F19359" s="57"/>
      <c r="G19359" s="125">
        <f t="shared" si="308"/>
        <v>-100000</v>
      </c>
      <c r="H19359" s="704" t="s">
        <v>12925</v>
      </c>
    </row>
    <row r="19360" spans="1:8" ht="15" x14ac:dyDescent="0.2">
      <c r="A19360" s="733">
        <v>45418</v>
      </c>
      <c r="B19360" s="62" t="s">
        <v>12586</v>
      </c>
      <c r="C19360" s="669" t="s">
        <v>11985</v>
      </c>
      <c r="D19360" s="911" t="s">
        <v>13009</v>
      </c>
      <c r="E19360" s="584">
        <v>15350</v>
      </c>
      <c r="F19360" s="57"/>
      <c r="G19360" s="125">
        <f t="shared" si="308"/>
        <v>-15350</v>
      </c>
      <c r="H19360" s="704" t="s">
        <v>12925</v>
      </c>
    </row>
    <row r="19361" spans="1:8" ht="15" x14ac:dyDescent="0.2">
      <c r="A19361" s="733">
        <v>45418</v>
      </c>
      <c r="B19361" s="40" t="s">
        <v>10564</v>
      </c>
      <c r="C19361" s="669" t="s">
        <v>11985</v>
      </c>
      <c r="D19361" s="911" t="s">
        <v>13009</v>
      </c>
      <c r="E19361" s="584">
        <v>46500</v>
      </c>
      <c r="F19361" s="57"/>
      <c r="G19361" s="125">
        <f t="shared" si="308"/>
        <v>-46500</v>
      </c>
      <c r="H19361" s="704" t="s">
        <v>12925</v>
      </c>
    </row>
    <row r="19362" spans="1:8" ht="15" x14ac:dyDescent="0.2">
      <c r="A19362" s="733">
        <v>45418</v>
      </c>
      <c r="B19362" s="40" t="s">
        <v>10890</v>
      </c>
      <c r="C19362" s="669" t="s">
        <v>11985</v>
      </c>
      <c r="D19362" s="911" t="s">
        <v>13009</v>
      </c>
      <c r="E19362" s="584">
        <v>80500</v>
      </c>
      <c r="F19362" s="57"/>
      <c r="G19362" s="125">
        <f t="shared" si="308"/>
        <v>-80500</v>
      </c>
      <c r="H19362" s="704" t="s">
        <v>12925</v>
      </c>
    </row>
    <row r="19363" spans="1:8" ht="15" x14ac:dyDescent="0.2">
      <c r="A19363" s="733">
        <v>45418</v>
      </c>
      <c r="B19363" s="40" t="s">
        <v>11864</v>
      </c>
      <c r="C19363" s="669" t="s">
        <v>11985</v>
      </c>
      <c r="D19363" s="911" t="s">
        <v>13009</v>
      </c>
      <c r="E19363" s="584">
        <v>157650</v>
      </c>
      <c r="F19363" s="57"/>
      <c r="G19363" s="125">
        <f t="shared" si="308"/>
        <v>-157650</v>
      </c>
      <c r="H19363" s="704" t="s">
        <v>12925</v>
      </c>
    </row>
    <row r="19364" spans="1:8" ht="15" x14ac:dyDescent="0.2">
      <c r="A19364" s="733">
        <v>45419</v>
      </c>
      <c r="B19364" s="40" t="s">
        <v>103</v>
      </c>
      <c r="C19364" s="62" t="s">
        <v>103</v>
      </c>
      <c r="D19364" s="107" t="s">
        <v>10199</v>
      </c>
      <c r="E19364" s="57">
        <v>3000</v>
      </c>
      <c r="F19364" s="57"/>
      <c r="G19364" s="125">
        <f t="shared" si="308"/>
        <v>-3000</v>
      </c>
      <c r="H19364" s="704" t="s">
        <v>12925</v>
      </c>
    </row>
    <row r="19365" spans="1:8" ht="15" x14ac:dyDescent="0.2">
      <c r="A19365" s="733">
        <v>45419</v>
      </c>
      <c r="B19365" s="40" t="s">
        <v>11864</v>
      </c>
      <c r="C19365" s="62" t="s">
        <v>12272</v>
      </c>
      <c r="D19365" s="107" t="s">
        <v>1156</v>
      </c>
      <c r="E19365" s="57">
        <v>50000</v>
      </c>
      <c r="F19365" s="57"/>
      <c r="G19365" s="125">
        <f t="shared" si="308"/>
        <v>-50000</v>
      </c>
      <c r="H19365" s="704" t="s">
        <v>12925</v>
      </c>
    </row>
    <row r="19366" spans="1:8" ht="15" x14ac:dyDescent="0.2">
      <c r="A19366" s="733">
        <v>45419</v>
      </c>
      <c r="B19366" s="40" t="s">
        <v>11707</v>
      </c>
      <c r="C19366" s="62" t="s">
        <v>10972</v>
      </c>
      <c r="D19366" s="107" t="s">
        <v>12979</v>
      </c>
      <c r="E19366" s="57">
        <v>23450</v>
      </c>
      <c r="F19366" s="57"/>
      <c r="G19366" s="125">
        <f t="shared" si="308"/>
        <v>-23450</v>
      </c>
      <c r="H19366" s="704" t="s">
        <v>12925</v>
      </c>
    </row>
    <row r="19367" spans="1:8" ht="15" x14ac:dyDescent="0.2">
      <c r="A19367" s="733">
        <v>45419</v>
      </c>
      <c r="B19367" s="40" t="s">
        <v>37</v>
      </c>
      <c r="C19367" s="62" t="s">
        <v>391</v>
      </c>
      <c r="D19367" s="107" t="s">
        <v>5754</v>
      </c>
      <c r="E19367" s="57">
        <v>3000</v>
      </c>
      <c r="F19367" s="57"/>
      <c r="G19367" s="125">
        <f t="shared" si="308"/>
        <v>-3000</v>
      </c>
      <c r="H19367" s="704" t="s">
        <v>12925</v>
      </c>
    </row>
    <row r="19368" spans="1:8" ht="15" x14ac:dyDescent="0.2">
      <c r="A19368" s="733">
        <v>45419</v>
      </c>
      <c r="B19368" s="40" t="s">
        <v>12971</v>
      </c>
      <c r="C19368" s="62" t="s">
        <v>5740</v>
      </c>
      <c r="D19368" s="107" t="s">
        <v>369</v>
      </c>
      <c r="E19368" s="57">
        <v>1000</v>
      </c>
      <c r="F19368" s="57"/>
      <c r="G19368" s="125">
        <f t="shared" si="308"/>
        <v>-1000</v>
      </c>
      <c r="H19368" s="704" t="s">
        <v>12925</v>
      </c>
    </row>
    <row r="19369" spans="1:8" ht="15" x14ac:dyDescent="0.2">
      <c r="A19369" s="733">
        <v>45419</v>
      </c>
      <c r="B19369" s="40" t="s">
        <v>11604</v>
      </c>
      <c r="C19369" s="62" t="s">
        <v>8362</v>
      </c>
      <c r="D19369" s="107" t="s">
        <v>369</v>
      </c>
      <c r="E19369" s="57">
        <v>1530</v>
      </c>
      <c r="F19369" s="57"/>
      <c r="G19369" s="125">
        <f t="shared" si="308"/>
        <v>-1530</v>
      </c>
      <c r="H19369" s="704" t="s">
        <v>12925</v>
      </c>
    </row>
    <row r="19370" spans="1:8" ht="15" x14ac:dyDescent="0.2">
      <c r="A19370" s="733">
        <v>45419</v>
      </c>
      <c r="B19370" s="40" t="s">
        <v>11604</v>
      </c>
      <c r="C19370" s="62" t="s">
        <v>285</v>
      </c>
      <c r="D19370" s="107" t="s">
        <v>8651</v>
      </c>
      <c r="E19370" s="57">
        <v>1000</v>
      </c>
      <c r="F19370" s="57"/>
      <c r="G19370" s="125">
        <f t="shared" si="308"/>
        <v>-1000</v>
      </c>
      <c r="H19370" s="704" t="s">
        <v>12925</v>
      </c>
    </row>
    <row r="19371" spans="1:8" ht="15" x14ac:dyDescent="0.2">
      <c r="A19371" s="733">
        <v>45419</v>
      </c>
      <c r="B19371" s="40" t="s">
        <v>12329</v>
      </c>
      <c r="C19371" s="62" t="s">
        <v>12980</v>
      </c>
      <c r="D19371" s="107" t="s">
        <v>12981</v>
      </c>
      <c r="E19371" s="57">
        <v>15000</v>
      </c>
      <c r="F19371" s="57"/>
      <c r="G19371" s="125">
        <f t="shared" si="308"/>
        <v>-15000</v>
      </c>
      <c r="H19371" s="704" t="s">
        <v>12925</v>
      </c>
    </row>
    <row r="19372" spans="1:8" ht="15" x14ac:dyDescent="0.2">
      <c r="A19372" s="733">
        <v>45419</v>
      </c>
      <c r="B19372" s="40" t="s">
        <v>11068</v>
      </c>
      <c r="C19372" s="62" t="s">
        <v>391</v>
      </c>
      <c r="D19372" s="107" t="s">
        <v>12812</v>
      </c>
      <c r="E19372" s="57">
        <v>1500</v>
      </c>
      <c r="F19372" s="57"/>
      <c r="G19372" s="125">
        <f t="shared" si="308"/>
        <v>-1500</v>
      </c>
      <c r="H19372" s="704" t="s">
        <v>12925</v>
      </c>
    </row>
    <row r="19373" spans="1:8" ht="15" x14ac:dyDescent="0.2">
      <c r="A19373" s="733">
        <v>45419</v>
      </c>
      <c r="B19373" s="40" t="s">
        <v>25</v>
      </c>
      <c r="C19373" s="62" t="s">
        <v>4064</v>
      </c>
      <c r="D19373" s="107" t="s">
        <v>12982</v>
      </c>
      <c r="E19373" s="57">
        <v>2450</v>
      </c>
      <c r="F19373" s="57"/>
      <c r="G19373" s="125">
        <f t="shared" si="308"/>
        <v>-2450</v>
      </c>
      <c r="H19373" s="704" t="s">
        <v>12925</v>
      </c>
    </row>
    <row r="19374" spans="1:8" ht="15" x14ac:dyDescent="0.2">
      <c r="A19374" s="733">
        <v>45419</v>
      </c>
      <c r="B19374" s="40" t="s">
        <v>11864</v>
      </c>
      <c r="C19374" s="62" t="s">
        <v>5740</v>
      </c>
      <c r="D19374" s="107" t="s">
        <v>369</v>
      </c>
      <c r="E19374" s="57">
        <v>200</v>
      </c>
      <c r="F19374" s="57"/>
      <c r="G19374" s="125">
        <f t="shared" si="308"/>
        <v>-200</v>
      </c>
      <c r="H19374" s="704" t="s">
        <v>12925</v>
      </c>
    </row>
    <row r="19375" spans="1:8" ht="15" x14ac:dyDescent="0.2">
      <c r="A19375" s="733">
        <v>45419</v>
      </c>
      <c r="B19375" s="40" t="s">
        <v>11586</v>
      </c>
      <c r="C19375" s="62" t="s">
        <v>12671</v>
      </c>
      <c r="D19375" s="107" t="s">
        <v>12984</v>
      </c>
      <c r="E19375" s="57">
        <v>130000</v>
      </c>
      <c r="F19375" s="57"/>
      <c r="G19375" s="125">
        <f t="shared" si="308"/>
        <v>-130000</v>
      </c>
      <c r="H19375" s="704" t="s">
        <v>12925</v>
      </c>
    </row>
    <row r="19376" spans="1:8" ht="15" x14ac:dyDescent="0.2">
      <c r="A19376" s="733">
        <v>45419</v>
      </c>
      <c r="B19376" s="40" t="s">
        <v>11005</v>
      </c>
      <c r="C19376" s="62" t="s">
        <v>7221</v>
      </c>
      <c r="D19376" s="107" t="s">
        <v>12983</v>
      </c>
      <c r="E19376" s="57">
        <v>250000</v>
      </c>
      <c r="F19376" s="57"/>
      <c r="G19376" s="125">
        <f t="shared" si="308"/>
        <v>-250000</v>
      </c>
      <c r="H19376" s="704" t="s">
        <v>12925</v>
      </c>
    </row>
    <row r="19377" spans="1:8" ht="15" x14ac:dyDescent="0.2">
      <c r="A19377" s="733">
        <v>45419</v>
      </c>
      <c r="B19377" s="40" t="s">
        <v>12494</v>
      </c>
      <c r="C19377" s="62" t="s">
        <v>6475</v>
      </c>
      <c r="D19377" s="107" t="s">
        <v>12985</v>
      </c>
      <c r="E19377" s="57">
        <v>65000</v>
      </c>
      <c r="F19377" s="57"/>
      <c r="G19377" s="125">
        <f t="shared" si="308"/>
        <v>-65000</v>
      </c>
      <c r="H19377" s="704" t="s">
        <v>12925</v>
      </c>
    </row>
    <row r="19378" spans="1:8" ht="15" x14ac:dyDescent="0.2">
      <c r="A19378" s="733">
        <v>45419</v>
      </c>
      <c r="B19378" s="40" t="s">
        <v>3945</v>
      </c>
      <c r="C19378" s="62" t="s">
        <v>437</v>
      </c>
      <c r="D19378" s="107" t="s">
        <v>12986</v>
      </c>
      <c r="E19378" s="57">
        <v>45000</v>
      </c>
      <c r="F19378" s="57"/>
      <c r="G19378" s="125">
        <f t="shared" si="308"/>
        <v>-45000</v>
      </c>
      <c r="H19378" s="704" t="s">
        <v>12925</v>
      </c>
    </row>
    <row r="19379" spans="1:8" ht="15" x14ac:dyDescent="0.2">
      <c r="A19379" s="733">
        <v>45419</v>
      </c>
      <c r="B19379" s="40" t="s">
        <v>12329</v>
      </c>
      <c r="C19379" s="62" t="s">
        <v>12988</v>
      </c>
      <c r="D19379" s="107" t="s">
        <v>12987</v>
      </c>
      <c r="E19379" s="57">
        <v>50000</v>
      </c>
      <c r="F19379" s="57"/>
      <c r="G19379" s="125">
        <f t="shared" si="308"/>
        <v>-50000</v>
      </c>
      <c r="H19379" s="704" t="s">
        <v>12925</v>
      </c>
    </row>
    <row r="19380" spans="1:8" ht="15" x14ac:dyDescent="0.2">
      <c r="A19380" s="733">
        <v>45420</v>
      </c>
      <c r="B19380" s="40" t="s">
        <v>25</v>
      </c>
      <c r="C19380" s="62" t="s">
        <v>8141</v>
      </c>
      <c r="D19380" s="107" t="s">
        <v>6309</v>
      </c>
      <c r="E19380" s="57">
        <v>865</v>
      </c>
      <c r="F19380" s="57"/>
      <c r="G19380" s="125">
        <f t="shared" si="308"/>
        <v>-865</v>
      </c>
      <c r="H19380" s="704" t="s">
        <v>12925</v>
      </c>
    </row>
    <row r="19381" spans="1:8" ht="15" x14ac:dyDescent="0.2">
      <c r="A19381" s="733">
        <v>45420</v>
      </c>
      <c r="B19381" s="40" t="s">
        <v>11707</v>
      </c>
      <c r="C19381" s="62" t="s">
        <v>5740</v>
      </c>
      <c r="D19381" s="107" t="s">
        <v>12989</v>
      </c>
      <c r="E19381" s="57">
        <v>1500</v>
      </c>
      <c r="F19381" s="57"/>
      <c r="G19381" s="125">
        <f t="shared" si="308"/>
        <v>-1500</v>
      </c>
      <c r="H19381" s="704" t="s">
        <v>12925</v>
      </c>
    </row>
    <row r="19382" spans="1:8" ht="15" x14ac:dyDescent="0.2">
      <c r="A19382" s="733">
        <v>45420</v>
      </c>
      <c r="B19382" s="40" t="s">
        <v>12990</v>
      </c>
      <c r="C19382" s="62" t="s">
        <v>11942</v>
      </c>
      <c r="D19382" s="107" t="s">
        <v>1156</v>
      </c>
      <c r="E19382" s="57">
        <v>5000</v>
      </c>
      <c r="F19382" s="57"/>
      <c r="G19382" s="125">
        <f t="shared" si="308"/>
        <v>-5000</v>
      </c>
      <c r="H19382" s="704" t="s">
        <v>12925</v>
      </c>
    </row>
    <row r="19383" spans="1:8" ht="15" x14ac:dyDescent="0.2">
      <c r="A19383" s="733">
        <v>45420</v>
      </c>
      <c r="B19383" s="40" t="s">
        <v>12329</v>
      </c>
      <c r="C19383" s="62" t="s">
        <v>10972</v>
      </c>
      <c r="D19383" s="107" t="s">
        <v>12991</v>
      </c>
      <c r="E19383" s="57">
        <v>17000</v>
      </c>
      <c r="F19383" s="57"/>
      <c r="G19383" s="125">
        <f t="shared" si="308"/>
        <v>-17000</v>
      </c>
      <c r="H19383" s="704" t="s">
        <v>12925</v>
      </c>
    </row>
    <row r="19384" spans="1:8" ht="15" x14ac:dyDescent="0.2">
      <c r="A19384" s="733">
        <v>45420</v>
      </c>
      <c r="B19384" s="40" t="s">
        <v>12329</v>
      </c>
      <c r="C19384" s="62" t="s">
        <v>10972</v>
      </c>
      <c r="D19384" s="107" t="s">
        <v>12992</v>
      </c>
      <c r="E19384" s="57">
        <v>42000</v>
      </c>
      <c r="F19384" s="57"/>
      <c r="G19384" s="125">
        <f t="shared" si="308"/>
        <v>-42000</v>
      </c>
      <c r="H19384" s="704" t="s">
        <v>12925</v>
      </c>
    </row>
    <row r="19385" spans="1:8" ht="15" x14ac:dyDescent="0.2">
      <c r="A19385" s="733">
        <v>45420</v>
      </c>
      <c r="B19385" s="40" t="s">
        <v>12329</v>
      </c>
      <c r="C19385" s="62" t="s">
        <v>10972</v>
      </c>
      <c r="D19385" s="107" t="s">
        <v>12993</v>
      </c>
      <c r="E19385" s="57">
        <v>31000</v>
      </c>
      <c r="F19385" s="57"/>
      <c r="G19385" s="125">
        <f t="shared" si="308"/>
        <v>-31000</v>
      </c>
      <c r="H19385" s="704" t="s">
        <v>12925</v>
      </c>
    </row>
    <row r="19386" spans="1:8" ht="15" x14ac:dyDescent="0.2">
      <c r="A19386" s="733">
        <v>45420</v>
      </c>
      <c r="B19386" s="40" t="s">
        <v>25</v>
      </c>
      <c r="C19386" s="62" t="s">
        <v>2427</v>
      </c>
      <c r="D19386" s="107" t="s">
        <v>2107</v>
      </c>
      <c r="E19386" s="57">
        <v>1500</v>
      </c>
      <c r="F19386" s="57"/>
      <c r="G19386" s="125">
        <f t="shared" si="308"/>
        <v>-1500</v>
      </c>
      <c r="H19386" s="704" t="s">
        <v>12925</v>
      </c>
    </row>
    <row r="19387" spans="1:8" ht="15" x14ac:dyDescent="0.2">
      <c r="A19387" s="733">
        <v>45420</v>
      </c>
      <c r="B19387" s="40" t="s">
        <v>12329</v>
      </c>
      <c r="C19387" s="62" t="s">
        <v>5740</v>
      </c>
      <c r="D19387" s="107" t="s">
        <v>369</v>
      </c>
      <c r="E19387" s="57">
        <v>900</v>
      </c>
      <c r="F19387" s="57"/>
      <c r="G19387" s="125">
        <f t="shared" si="308"/>
        <v>-900</v>
      </c>
      <c r="H19387" s="704" t="s">
        <v>12925</v>
      </c>
    </row>
    <row r="19388" spans="1:8" ht="15" x14ac:dyDescent="0.2">
      <c r="A19388" s="733">
        <v>45420</v>
      </c>
      <c r="B19388" s="40" t="s">
        <v>12389</v>
      </c>
      <c r="C19388" s="62" t="s">
        <v>10972</v>
      </c>
      <c r="D19388" s="107" t="s">
        <v>13026</v>
      </c>
      <c r="E19388" s="57">
        <v>18000</v>
      </c>
      <c r="F19388" s="57"/>
      <c r="G19388" s="125">
        <f t="shared" si="308"/>
        <v>-18000</v>
      </c>
      <c r="H19388" s="704" t="s">
        <v>12925</v>
      </c>
    </row>
    <row r="19389" spans="1:8" ht="15" x14ac:dyDescent="0.2">
      <c r="A19389" s="733">
        <v>45420</v>
      </c>
      <c r="B19389" s="40" t="s">
        <v>11068</v>
      </c>
      <c r="C19389" s="62" t="s">
        <v>391</v>
      </c>
      <c r="D19389" s="107" t="s">
        <v>13027</v>
      </c>
      <c r="E19389" s="57">
        <v>9950</v>
      </c>
      <c r="F19389" s="57"/>
      <c r="G19389" s="125">
        <f t="shared" si="308"/>
        <v>-9950</v>
      </c>
      <c r="H19389" s="704" t="s">
        <v>12925</v>
      </c>
    </row>
    <row r="19390" spans="1:8" ht="15" x14ac:dyDescent="0.2">
      <c r="A19390" s="733">
        <v>45420</v>
      </c>
      <c r="B19390" s="40" t="s">
        <v>103</v>
      </c>
      <c r="C19390" s="62" t="s">
        <v>103</v>
      </c>
      <c r="D19390" s="107" t="s">
        <v>10199</v>
      </c>
      <c r="E19390" s="57">
        <v>3000</v>
      </c>
      <c r="F19390" s="57"/>
      <c r="G19390" s="125">
        <f t="shared" si="308"/>
        <v>-3000</v>
      </c>
      <c r="H19390" s="704" t="s">
        <v>12925</v>
      </c>
    </row>
    <row r="19391" spans="1:8" ht="15" x14ac:dyDescent="0.2">
      <c r="A19391" s="733">
        <v>45420</v>
      </c>
      <c r="B19391" s="40" t="s">
        <v>3944</v>
      </c>
      <c r="C19391" s="62" t="s">
        <v>391</v>
      </c>
      <c r="D19391" s="107" t="s">
        <v>12998</v>
      </c>
      <c r="E19391" s="57">
        <v>700</v>
      </c>
      <c r="F19391" s="57"/>
      <c r="G19391" s="125">
        <f t="shared" si="308"/>
        <v>-700</v>
      </c>
      <c r="H19391" s="704" t="s">
        <v>12925</v>
      </c>
    </row>
    <row r="19392" spans="1:8" ht="15" x14ac:dyDescent="0.2">
      <c r="A19392" s="733">
        <v>45420</v>
      </c>
      <c r="B19392" s="40" t="s">
        <v>11068</v>
      </c>
      <c r="C19392" s="62" t="s">
        <v>391</v>
      </c>
      <c r="D19392" s="107" t="s">
        <v>5137</v>
      </c>
      <c r="E19392" s="57">
        <v>13970</v>
      </c>
      <c r="F19392" s="57"/>
      <c r="G19392" s="125">
        <f t="shared" si="308"/>
        <v>-13970</v>
      </c>
      <c r="H19392" s="704" t="s">
        <v>12925</v>
      </c>
    </row>
    <row r="19393" spans="1:8" ht="15" x14ac:dyDescent="0.2">
      <c r="A19393" s="733">
        <v>45420</v>
      </c>
      <c r="B19393" s="40" t="s">
        <v>25</v>
      </c>
      <c r="C19393" s="62" t="s">
        <v>7593</v>
      </c>
      <c r="D19393" s="107" t="s">
        <v>12999</v>
      </c>
      <c r="E19393" s="57">
        <v>85000</v>
      </c>
      <c r="F19393" s="57"/>
      <c r="G19393" s="125">
        <f t="shared" ref="G19393:G19456" si="309">F19393-E19393</f>
        <v>-85000</v>
      </c>
      <c r="H19393" s="704" t="s">
        <v>12925</v>
      </c>
    </row>
    <row r="19394" spans="1:8" ht="15" x14ac:dyDescent="0.2">
      <c r="A19394" s="733">
        <v>45420</v>
      </c>
      <c r="B19394" s="40" t="s">
        <v>25</v>
      </c>
      <c r="C19394" s="62" t="s">
        <v>391</v>
      </c>
      <c r="D19394" s="107" t="s">
        <v>13001</v>
      </c>
      <c r="E19394" s="57">
        <v>20950</v>
      </c>
      <c r="F19394" s="57"/>
      <c r="G19394" s="125">
        <f t="shared" si="309"/>
        <v>-20950</v>
      </c>
      <c r="H19394" s="704" t="s">
        <v>12925</v>
      </c>
    </row>
    <row r="19395" spans="1:8" ht="15" x14ac:dyDescent="0.2">
      <c r="A19395" s="733">
        <v>45420</v>
      </c>
      <c r="B19395" s="40" t="s">
        <v>12329</v>
      </c>
      <c r="C19395" s="62" t="s">
        <v>13006</v>
      </c>
      <c r="D19395" s="107" t="s">
        <v>13002</v>
      </c>
      <c r="E19395" s="57">
        <v>40000</v>
      </c>
      <c r="F19395" s="57"/>
      <c r="G19395" s="125">
        <f t="shared" si="309"/>
        <v>-40000</v>
      </c>
      <c r="H19395" s="704" t="s">
        <v>12925</v>
      </c>
    </row>
    <row r="19396" spans="1:8" ht="15" x14ac:dyDescent="0.2">
      <c r="A19396" s="733">
        <v>45420</v>
      </c>
      <c r="B19396" s="40" t="s">
        <v>3945</v>
      </c>
      <c r="C19396" s="62" t="s">
        <v>13007</v>
      </c>
      <c r="D19396" s="107" t="s">
        <v>13003</v>
      </c>
      <c r="E19396" s="57">
        <v>50000</v>
      </c>
      <c r="F19396" s="57"/>
      <c r="G19396" s="125">
        <f t="shared" si="309"/>
        <v>-50000</v>
      </c>
      <c r="H19396" s="704" t="s">
        <v>12925</v>
      </c>
    </row>
    <row r="19397" spans="1:8" ht="15" x14ac:dyDescent="0.2">
      <c r="A19397" s="733">
        <v>45420</v>
      </c>
      <c r="B19397" s="40" t="s">
        <v>11114</v>
      </c>
      <c r="C19397" s="62" t="s">
        <v>12480</v>
      </c>
      <c r="D19397" s="107" t="s">
        <v>13004</v>
      </c>
      <c r="E19397" s="57">
        <v>400000</v>
      </c>
      <c r="F19397" s="57"/>
      <c r="G19397" s="125">
        <f t="shared" si="309"/>
        <v>-400000</v>
      </c>
      <c r="H19397" s="704" t="s">
        <v>12925</v>
      </c>
    </row>
    <row r="19398" spans="1:8" ht="15" x14ac:dyDescent="0.2">
      <c r="A19398" s="733">
        <v>45420</v>
      </c>
      <c r="B19398" s="40" t="s">
        <v>12494</v>
      </c>
      <c r="C19398" s="62" t="s">
        <v>12764</v>
      </c>
      <c r="D19398" s="107" t="s">
        <v>13005</v>
      </c>
      <c r="E19398" s="57">
        <v>750000</v>
      </c>
      <c r="F19398" s="57"/>
      <c r="G19398" s="125">
        <f t="shared" si="309"/>
        <v>-750000</v>
      </c>
      <c r="H19398" s="704" t="s">
        <v>12925</v>
      </c>
    </row>
    <row r="19399" spans="1:8" ht="15" customHeight="1" x14ac:dyDescent="0.2">
      <c r="A19399" s="733">
        <v>45420</v>
      </c>
      <c r="B19399" s="40" t="s">
        <v>12329</v>
      </c>
      <c r="C19399" s="62" t="s">
        <v>10972</v>
      </c>
      <c r="D19399" s="107" t="s">
        <v>13040</v>
      </c>
      <c r="E19399" s="57">
        <v>354000</v>
      </c>
      <c r="F19399" s="57"/>
      <c r="G19399" s="125">
        <f t="shared" si="309"/>
        <v>-354000</v>
      </c>
      <c r="H19399" s="704" t="s">
        <v>12925</v>
      </c>
    </row>
    <row r="19400" spans="1:8" ht="15" customHeight="1" x14ac:dyDescent="0.2">
      <c r="A19400" s="733">
        <v>45421</v>
      </c>
      <c r="B19400" s="40" t="s">
        <v>12329</v>
      </c>
      <c r="C19400" s="62" t="s">
        <v>12369</v>
      </c>
      <c r="D19400" s="107" t="s">
        <v>12424</v>
      </c>
      <c r="E19400" s="57">
        <v>530000</v>
      </c>
      <c r="F19400" s="57"/>
      <c r="G19400" s="125">
        <f t="shared" si="309"/>
        <v>-530000</v>
      </c>
      <c r="H19400" s="704" t="s">
        <v>12925</v>
      </c>
    </row>
    <row r="19401" spans="1:8" ht="15" customHeight="1" x14ac:dyDescent="0.2">
      <c r="A19401" s="733">
        <v>45422</v>
      </c>
      <c r="B19401" s="40" t="s">
        <v>3945</v>
      </c>
      <c r="C19401" s="62" t="s">
        <v>5409</v>
      </c>
      <c r="D19401" s="107" t="s">
        <v>13029</v>
      </c>
      <c r="E19401" s="57">
        <v>24200</v>
      </c>
      <c r="F19401" s="57"/>
      <c r="G19401" s="125">
        <f t="shared" si="309"/>
        <v>-24200</v>
      </c>
      <c r="H19401" s="704" t="s">
        <v>12925</v>
      </c>
    </row>
    <row r="19402" spans="1:8" ht="15" customHeight="1" x14ac:dyDescent="0.2">
      <c r="A19402" s="733">
        <v>45422</v>
      </c>
      <c r="B19402" s="62" t="s">
        <v>13282</v>
      </c>
      <c r="C19402" s="62" t="s">
        <v>391</v>
      </c>
      <c r="D19402" s="107" t="s">
        <v>13041</v>
      </c>
      <c r="E19402" s="57">
        <v>15000</v>
      </c>
      <c r="F19402" s="57"/>
      <c r="G19402" s="125">
        <f t="shared" si="309"/>
        <v>-15000</v>
      </c>
      <c r="H19402" s="704" t="s">
        <v>12925</v>
      </c>
    </row>
    <row r="19403" spans="1:8" ht="15" customHeight="1" x14ac:dyDescent="0.2">
      <c r="A19403" s="733">
        <v>45422</v>
      </c>
      <c r="B19403" s="40" t="s">
        <v>12389</v>
      </c>
      <c r="C19403" s="62" t="s">
        <v>285</v>
      </c>
      <c r="D19403" s="107" t="s">
        <v>13042</v>
      </c>
      <c r="E19403" s="57">
        <v>15000</v>
      </c>
      <c r="F19403" s="57"/>
      <c r="G19403" s="125">
        <f t="shared" si="309"/>
        <v>-15000</v>
      </c>
      <c r="H19403" s="704" t="s">
        <v>12925</v>
      </c>
    </row>
    <row r="19404" spans="1:8" ht="15" customHeight="1" x14ac:dyDescent="0.2">
      <c r="A19404" s="733">
        <v>45422</v>
      </c>
      <c r="B19404" s="40" t="s">
        <v>11864</v>
      </c>
      <c r="C19404" s="62" t="s">
        <v>285</v>
      </c>
      <c r="D19404" s="107" t="s">
        <v>13042</v>
      </c>
      <c r="E19404" s="57">
        <v>15000</v>
      </c>
      <c r="F19404" s="57"/>
      <c r="G19404" s="125">
        <f t="shared" si="309"/>
        <v>-15000</v>
      </c>
      <c r="H19404" s="704" t="s">
        <v>12925</v>
      </c>
    </row>
    <row r="19405" spans="1:8" ht="15" customHeight="1" x14ac:dyDescent="0.2">
      <c r="A19405" s="733">
        <v>45422</v>
      </c>
      <c r="B19405" s="40" t="s">
        <v>10890</v>
      </c>
      <c r="C19405" s="62" t="s">
        <v>285</v>
      </c>
      <c r="D19405" s="107" t="s">
        <v>13042</v>
      </c>
      <c r="E19405" s="57">
        <v>15000</v>
      </c>
      <c r="F19405" s="57"/>
      <c r="G19405" s="125">
        <f t="shared" si="309"/>
        <v>-15000</v>
      </c>
      <c r="H19405" s="704" t="s">
        <v>12925</v>
      </c>
    </row>
    <row r="19406" spans="1:8" ht="15" customHeight="1" x14ac:dyDescent="0.2">
      <c r="A19406" s="733">
        <v>45422</v>
      </c>
      <c r="B19406" s="40" t="s">
        <v>10220</v>
      </c>
      <c r="C19406" s="62" t="s">
        <v>285</v>
      </c>
      <c r="D19406" s="107" t="s">
        <v>13042</v>
      </c>
      <c r="E19406" s="57">
        <v>15000</v>
      </c>
      <c r="F19406" s="57"/>
      <c r="G19406" s="125">
        <f t="shared" si="309"/>
        <v>-15000</v>
      </c>
      <c r="H19406" s="704" t="s">
        <v>12925</v>
      </c>
    </row>
    <row r="19407" spans="1:8" ht="15" x14ac:dyDescent="0.2">
      <c r="A19407" s="733">
        <v>45422</v>
      </c>
      <c r="B19407" s="40" t="s">
        <v>10220</v>
      </c>
      <c r="C19407" s="62" t="s">
        <v>2795</v>
      </c>
      <c r="D19407" s="107" t="s">
        <v>13043</v>
      </c>
      <c r="E19407" s="57">
        <v>13000</v>
      </c>
      <c r="F19407" s="57"/>
      <c r="G19407" s="125">
        <f t="shared" si="309"/>
        <v>-13000</v>
      </c>
      <c r="H19407" s="704" t="s">
        <v>12925</v>
      </c>
    </row>
    <row r="19408" spans="1:8" ht="15" x14ac:dyDescent="0.2">
      <c r="A19408" s="733">
        <v>45423</v>
      </c>
      <c r="B19408" s="40" t="s">
        <v>103</v>
      </c>
      <c r="C19408" s="62" t="s">
        <v>2995</v>
      </c>
      <c r="D19408" s="107" t="s">
        <v>1156</v>
      </c>
      <c r="E19408" s="57">
        <v>10300</v>
      </c>
      <c r="F19408" s="57"/>
      <c r="G19408" s="125">
        <f t="shared" si="309"/>
        <v>-10300</v>
      </c>
      <c r="H19408" s="704" t="s">
        <v>12925</v>
      </c>
    </row>
    <row r="19409" spans="1:8" ht="15" x14ac:dyDescent="0.2">
      <c r="A19409" s="733">
        <v>45423</v>
      </c>
      <c r="B19409" s="40" t="s">
        <v>13031</v>
      </c>
      <c r="C19409" s="62" t="s">
        <v>5740</v>
      </c>
      <c r="D19409" s="107" t="s">
        <v>369</v>
      </c>
      <c r="E19409" s="57">
        <v>1500</v>
      </c>
      <c r="F19409" s="57"/>
      <c r="G19409" s="125">
        <f t="shared" si="309"/>
        <v>-1500</v>
      </c>
      <c r="H19409" s="704" t="s">
        <v>12925</v>
      </c>
    </row>
    <row r="19410" spans="1:8" ht="15" x14ac:dyDescent="0.2">
      <c r="A19410" s="733">
        <v>45423</v>
      </c>
      <c r="B19410" s="40" t="s">
        <v>12389</v>
      </c>
      <c r="C19410" s="62" t="s">
        <v>8362</v>
      </c>
      <c r="D19410" s="107" t="s">
        <v>369</v>
      </c>
      <c r="E19410" s="57">
        <v>6000</v>
      </c>
      <c r="F19410" s="57"/>
      <c r="G19410" s="125">
        <f t="shared" si="309"/>
        <v>-6000</v>
      </c>
      <c r="H19410" s="704" t="s">
        <v>12925</v>
      </c>
    </row>
    <row r="19411" spans="1:8" ht="15" x14ac:dyDescent="0.2">
      <c r="A19411" s="733">
        <v>45423</v>
      </c>
      <c r="B19411" s="40" t="s">
        <v>103</v>
      </c>
      <c r="C19411" s="62" t="s">
        <v>103</v>
      </c>
      <c r="D19411" s="107" t="s">
        <v>10199</v>
      </c>
      <c r="E19411" s="57">
        <v>3000</v>
      </c>
      <c r="F19411" s="57"/>
      <c r="G19411" s="125">
        <f t="shared" si="309"/>
        <v>-3000</v>
      </c>
      <c r="H19411" s="704" t="s">
        <v>12925</v>
      </c>
    </row>
    <row r="19412" spans="1:8" ht="15" x14ac:dyDescent="0.2">
      <c r="A19412" s="733">
        <v>45423</v>
      </c>
      <c r="B19412" s="40" t="s">
        <v>11864</v>
      </c>
      <c r="C19412" s="62" t="s">
        <v>5740</v>
      </c>
      <c r="D19412" s="107" t="s">
        <v>369</v>
      </c>
      <c r="E19412" s="57">
        <v>2200</v>
      </c>
      <c r="F19412" s="57"/>
      <c r="G19412" s="125">
        <f t="shared" si="309"/>
        <v>-2200</v>
      </c>
      <c r="H19412" s="704" t="s">
        <v>12925</v>
      </c>
    </row>
    <row r="19413" spans="1:8" ht="15" x14ac:dyDescent="0.2">
      <c r="A19413" s="733">
        <v>45423</v>
      </c>
      <c r="B19413" s="62" t="s">
        <v>13282</v>
      </c>
      <c r="C19413" s="62" t="s">
        <v>9859</v>
      </c>
      <c r="D19413" s="107" t="s">
        <v>1156</v>
      </c>
      <c r="E19413" s="57">
        <v>62550</v>
      </c>
      <c r="F19413" s="57"/>
      <c r="G19413" s="125">
        <f t="shared" si="309"/>
        <v>-62550</v>
      </c>
      <c r="H19413" s="704" t="s">
        <v>12925</v>
      </c>
    </row>
    <row r="19414" spans="1:8" ht="15" x14ac:dyDescent="0.2">
      <c r="A19414" s="733">
        <v>45423</v>
      </c>
      <c r="B19414" s="40" t="s">
        <v>10889</v>
      </c>
      <c r="C19414" s="62" t="s">
        <v>9859</v>
      </c>
      <c r="D19414" s="107" t="s">
        <v>1156</v>
      </c>
      <c r="E19414" s="57">
        <v>9500</v>
      </c>
      <c r="F19414" s="57"/>
      <c r="G19414" s="125">
        <f t="shared" si="309"/>
        <v>-9500</v>
      </c>
      <c r="H19414" s="704" t="s">
        <v>12925</v>
      </c>
    </row>
    <row r="19415" spans="1:8" ht="15" x14ac:dyDescent="0.2">
      <c r="A19415" s="733">
        <v>45423</v>
      </c>
      <c r="B19415" s="40" t="s">
        <v>11707</v>
      </c>
      <c r="C19415" s="62" t="s">
        <v>11529</v>
      </c>
      <c r="D19415" s="107" t="s">
        <v>1156</v>
      </c>
      <c r="E19415" s="57">
        <v>14800</v>
      </c>
      <c r="F19415" s="57"/>
      <c r="G19415" s="125">
        <f t="shared" si="309"/>
        <v>-14800</v>
      </c>
      <c r="H19415" s="704" t="s">
        <v>12925</v>
      </c>
    </row>
    <row r="19416" spans="1:8" ht="15" x14ac:dyDescent="0.2">
      <c r="A19416" s="733">
        <v>45423</v>
      </c>
      <c r="B19416" s="40" t="s">
        <v>13031</v>
      </c>
      <c r="C19416" s="62" t="s">
        <v>11529</v>
      </c>
      <c r="D19416" s="107" t="s">
        <v>1156</v>
      </c>
      <c r="E19416" s="57">
        <v>53000</v>
      </c>
      <c r="F19416" s="57"/>
      <c r="G19416" s="125">
        <f t="shared" si="309"/>
        <v>-53000</v>
      </c>
      <c r="H19416" s="704" t="s">
        <v>12925</v>
      </c>
    </row>
    <row r="19417" spans="1:8" ht="15" x14ac:dyDescent="0.2">
      <c r="A19417" s="733">
        <v>45423</v>
      </c>
      <c r="B19417" s="40" t="s">
        <v>12329</v>
      </c>
      <c r="C19417" s="62" t="s">
        <v>5740</v>
      </c>
      <c r="D19417" s="107" t="s">
        <v>1156</v>
      </c>
      <c r="E19417" s="57">
        <v>1000</v>
      </c>
      <c r="F19417" s="57"/>
      <c r="G19417" s="125">
        <f t="shared" si="309"/>
        <v>-1000</v>
      </c>
      <c r="H19417" s="704" t="s">
        <v>12925</v>
      </c>
    </row>
    <row r="19418" spans="1:8" ht="15" x14ac:dyDescent="0.2">
      <c r="A19418" s="733">
        <v>45423</v>
      </c>
      <c r="B19418" s="40" t="s">
        <v>11707</v>
      </c>
      <c r="C19418" s="62" t="s">
        <v>6562</v>
      </c>
      <c r="D19418" s="107" t="s">
        <v>13032</v>
      </c>
      <c r="E19418" s="57">
        <v>21850</v>
      </c>
      <c r="F19418" s="57"/>
      <c r="G19418" s="125">
        <f t="shared" si="309"/>
        <v>-21850</v>
      </c>
      <c r="H19418" s="704" t="s">
        <v>12925</v>
      </c>
    </row>
    <row r="19419" spans="1:8" ht="15" x14ac:dyDescent="0.2">
      <c r="A19419" s="733">
        <v>45423</v>
      </c>
      <c r="B19419" s="40" t="s">
        <v>11864</v>
      </c>
      <c r="C19419" s="62" t="s">
        <v>5740</v>
      </c>
      <c r="D19419" s="107" t="s">
        <v>369</v>
      </c>
      <c r="E19419" s="57">
        <v>1800</v>
      </c>
      <c r="F19419" s="57"/>
      <c r="G19419" s="125">
        <f t="shared" si="309"/>
        <v>-1800</v>
      </c>
      <c r="H19419" s="704" t="s">
        <v>12925</v>
      </c>
    </row>
    <row r="19420" spans="1:8" ht="15" x14ac:dyDescent="0.2">
      <c r="A19420" s="733">
        <v>45423</v>
      </c>
      <c r="B19420" s="40" t="s">
        <v>11864</v>
      </c>
      <c r="C19420" s="62" t="s">
        <v>5740</v>
      </c>
      <c r="D19420" s="107" t="s">
        <v>369</v>
      </c>
      <c r="E19420" s="57">
        <v>800</v>
      </c>
      <c r="F19420" s="57"/>
      <c r="G19420" s="125">
        <f t="shared" si="309"/>
        <v>-800</v>
      </c>
      <c r="H19420" s="704" t="s">
        <v>12925</v>
      </c>
    </row>
    <row r="19421" spans="1:8" ht="15" x14ac:dyDescent="0.2">
      <c r="A19421" s="733">
        <v>45423</v>
      </c>
      <c r="B19421" s="40" t="s">
        <v>3945</v>
      </c>
      <c r="C19421" s="62" t="s">
        <v>13033</v>
      </c>
      <c r="D19421" s="107" t="s">
        <v>13034</v>
      </c>
      <c r="E19421" s="57">
        <v>84500</v>
      </c>
      <c r="F19421" s="57"/>
      <c r="G19421" s="125">
        <f t="shared" si="309"/>
        <v>-84500</v>
      </c>
      <c r="H19421" s="704" t="s">
        <v>12925</v>
      </c>
    </row>
    <row r="19422" spans="1:8" ht="15" x14ac:dyDescent="0.2">
      <c r="A19422" s="733">
        <v>45423</v>
      </c>
      <c r="B19422" s="40" t="s">
        <v>11864</v>
      </c>
      <c r="C19422" s="62" t="s">
        <v>12166</v>
      </c>
      <c r="D19422" s="107" t="s">
        <v>6925</v>
      </c>
      <c r="E19422" s="57">
        <v>135900</v>
      </c>
      <c r="F19422" s="57"/>
      <c r="G19422" s="125">
        <f t="shared" si="309"/>
        <v>-135900</v>
      </c>
      <c r="H19422" s="704" t="s">
        <v>12925</v>
      </c>
    </row>
    <row r="19423" spans="1:8" ht="15" x14ac:dyDescent="0.2">
      <c r="A19423" s="733">
        <v>45423</v>
      </c>
      <c r="B19423" s="40" t="s">
        <v>12389</v>
      </c>
      <c r="C19423" s="62" t="s">
        <v>10972</v>
      </c>
      <c r="D19423" s="107" t="s">
        <v>13035</v>
      </c>
      <c r="E19423" s="57">
        <v>57000</v>
      </c>
      <c r="F19423" s="57"/>
      <c r="G19423" s="125">
        <f t="shared" si="309"/>
        <v>-57000</v>
      </c>
      <c r="H19423" s="704" t="s">
        <v>12925</v>
      </c>
    </row>
    <row r="19424" spans="1:8" ht="15" x14ac:dyDescent="0.2">
      <c r="A19424" s="733">
        <v>45423</v>
      </c>
      <c r="B19424" s="40" t="s">
        <v>11864</v>
      </c>
      <c r="C19424" s="62" t="s">
        <v>10972</v>
      </c>
      <c r="D19424" s="107" t="s">
        <v>13036</v>
      </c>
      <c r="E19424" s="57">
        <v>84800</v>
      </c>
      <c r="F19424" s="57"/>
      <c r="G19424" s="125">
        <f t="shared" si="309"/>
        <v>-84800</v>
      </c>
      <c r="H19424" s="704" t="s">
        <v>12925</v>
      </c>
    </row>
    <row r="19425" spans="1:8" ht="15" x14ac:dyDescent="0.2">
      <c r="A19425" s="733">
        <v>45423</v>
      </c>
      <c r="B19425" s="40" t="s">
        <v>12389</v>
      </c>
      <c r="C19425" s="62" t="s">
        <v>11994</v>
      </c>
      <c r="D19425" s="107" t="s">
        <v>13044</v>
      </c>
      <c r="E19425" s="57">
        <v>1500000</v>
      </c>
      <c r="F19425" s="57"/>
      <c r="G19425" s="125">
        <f t="shared" si="309"/>
        <v>-1500000</v>
      </c>
      <c r="H19425" s="704" t="s">
        <v>12925</v>
      </c>
    </row>
    <row r="19426" spans="1:8" ht="15" x14ac:dyDescent="0.2">
      <c r="A19426" s="733">
        <v>45424</v>
      </c>
      <c r="B19426" s="40" t="s">
        <v>11068</v>
      </c>
      <c r="C19426" s="62" t="s">
        <v>6782</v>
      </c>
      <c r="D19426" s="107" t="s">
        <v>10709</v>
      </c>
      <c r="E19426" s="57">
        <v>220000</v>
      </c>
      <c r="F19426" s="57"/>
      <c r="G19426" s="125">
        <f t="shared" si="309"/>
        <v>-220000</v>
      </c>
      <c r="H19426" s="704" t="s">
        <v>12925</v>
      </c>
    </row>
    <row r="19427" spans="1:8" ht="15" x14ac:dyDescent="0.2">
      <c r="A19427" s="733">
        <v>45425</v>
      </c>
      <c r="B19427" s="40" t="s">
        <v>11864</v>
      </c>
      <c r="C19427" s="62" t="s">
        <v>12718</v>
      </c>
      <c r="D19427" s="107" t="s">
        <v>13039</v>
      </c>
      <c r="E19427" s="57">
        <v>238800</v>
      </c>
      <c r="F19427" s="57"/>
      <c r="G19427" s="125">
        <f t="shared" si="309"/>
        <v>-238800</v>
      </c>
      <c r="H19427" s="704" t="s">
        <v>12925</v>
      </c>
    </row>
    <row r="19428" spans="1:8" ht="15" x14ac:dyDescent="0.2">
      <c r="A19428" s="733">
        <v>45425</v>
      </c>
      <c r="B19428" s="40" t="s">
        <v>103</v>
      </c>
      <c r="C19428" s="62" t="s">
        <v>13037</v>
      </c>
      <c r="D19428" s="107" t="s">
        <v>13038</v>
      </c>
      <c r="E19428" s="57">
        <v>2000</v>
      </c>
      <c r="F19428" s="57"/>
      <c r="G19428" s="125">
        <f t="shared" si="309"/>
        <v>-2000</v>
      </c>
      <c r="H19428" s="704" t="s">
        <v>12925</v>
      </c>
    </row>
    <row r="19429" spans="1:8" ht="15" x14ac:dyDescent="0.2">
      <c r="A19429" s="733">
        <v>45425</v>
      </c>
      <c r="B19429" s="40" t="s">
        <v>11864</v>
      </c>
      <c r="C19429" s="62" t="s">
        <v>5740</v>
      </c>
      <c r="D19429" s="107" t="s">
        <v>369</v>
      </c>
      <c r="E19429" s="57">
        <v>760</v>
      </c>
      <c r="F19429" s="57"/>
      <c r="G19429" s="125">
        <f t="shared" si="309"/>
        <v>-760</v>
      </c>
      <c r="H19429" s="704" t="s">
        <v>12925</v>
      </c>
    </row>
    <row r="19430" spans="1:8" ht="15" x14ac:dyDescent="0.2">
      <c r="A19430" s="733">
        <v>45425</v>
      </c>
      <c r="B19430" s="40" t="s">
        <v>103</v>
      </c>
      <c r="C19430" s="62" t="s">
        <v>103</v>
      </c>
      <c r="D19430" s="107" t="s">
        <v>10199</v>
      </c>
      <c r="E19430" s="57">
        <v>3000</v>
      </c>
      <c r="F19430" s="57"/>
      <c r="G19430" s="125">
        <f t="shared" si="309"/>
        <v>-3000</v>
      </c>
      <c r="H19430" s="704" t="s">
        <v>12925</v>
      </c>
    </row>
    <row r="19431" spans="1:8" ht="15" x14ac:dyDescent="0.2">
      <c r="A19431" s="733">
        <v>45425</v>
      </c>
      <c r="B19431" s="40" t="s">
        <v>11707</v>
      </c>
      <c r="C19431" s="62" t="s">
        <v>5740</v>
      </c>
      <c r="D19431" s="107" t="s">
        <v>369</v>
      </c>
      <c r="E19431" s="57">
        <v>900</v>
      </c>
      <c r="F19431" s="57"/>
      <c r="G19431" s="125">
        <f t="shared" si="309"/>
        <v>-900</v>
      </c>
      <c r="H19431" s="704" t="s">
        <v>12925</v>
      </c>
    </row>
    <row r="19432" spans="1:8" ht="15" x14ac:dyDescent="0.2">
      <c r="A19432" s="733">
        <v>45425</v>
      </c>
      <c r="B19432" s="40" t="s">
        <v>11068</v>
      </c>
      <c r="C19432" s="62" t="s">
        <v>12435</v>
      </c>
      <c r="D19432" s="107" t="s">
        <v>1156</v>
      </c>
      <c r="E19432" s="57">
        <v>20000</v>
      </c>
      <c r="F19432" s="57"/>
      <c r="G19432" s="125">
        <f t="shared" si="309"/>
        <v>-20000</v>
      </c>
      <c r="H19432" s="704" t="s">
        <v>12925</v>
      </c>
    </row>
    <row r="19433" spans="1:8" ht="15" x14ac:dyDescent="0.2">
      <c r="A19433" s="733">
        <v>45425</v>
      </c>
      <c r="B19433" s="40" t="s">
        <v>11864</v>
      </c>
      <c r="C19433" s="62" t="s">
        <v>5740</v>
      </c>
      <c r="D19433" s="107" t="s">
        <v>369</v>
      </c>
      <c r="E19433" s="57">
        <v>3000</v>
      </c>
      <c r="F19433" s="57"/>
      <c r="G19433" s="125">
        <f t="shared" si="309"/>
        <v>-3000</v>
      </c>
      <c r="H19433" s="704" t="s">
        <v>12925</v>
      </c>
    </row>
    <row r="19434" spans="1:8" ht="15" x14ac:dyDescent="0.2">
      <c r="A19434" s="733">
        <v>45425</v>
      </c>
      <c r="B19434" s="40" t="s">
        <v>11707</v>
      </c>
      <c r="C19434" s="75" t="s">
        <v>8223</v>
      </c>
      <c r="D19434" s="107" t="s">
        <v>11293</v>
      </c>
      <c r="E19434" s="57">
        <v>51350</v>
      </c>
      <c r="F19434" s="57"/>
      <c r="G19434" s="125">
        <f t="shared" si="309"/>
        <v>-51350</v>
      </c>
      <c r="H19434" s="704" t="s">
        <v>12925</v>
      </c>
    </row>
    <row r="19435" spans="1:8" ht="15" x14ac:dyDescent="0.2">
      <c r="A19435" s="733">
        <v>45425</v>
      </c>
      <c r="B19435" s="40" t="s">
        <v>12329</v>
      </c>
      <c r="C19435" s="62" t="s">
        <v>10972</v>
      </c>
      <c r="D19435" s="107" t="s">
        <v>13047</v>
      </c>
      <c r="E19435" s="57">
        <v>70000</v>
      </c>
      <c r="F19435" s="57"/>
      <c r="G19435" s="125">
        <f t="shared" si="309"/>
        <v>-70000</v>
      </c>
      <c r="H19435" s="704" t="s">
        <v>12925</v>
      </c>
    </row>
    <row r="19436" spans="1:8" ht="15" x14ac:dyDescent="0.2">
      <c r="A19436" s="733">
        <v>45425</v>
      </c>
      <c r="B19436" s="40" t="s">
        <v>11586</v>
      </c>
      <c r="C19436" s="62" t="s">
        <v>10972</v>
      </c>
      <c r="D19436" s="107" t="s">
        <v>13048</v>
      </c>
      <c r="E19436" s="57">
        <v>25000</v>
      </c>
      <c r="F19436" s="57"/>
      <c r="G19436" s="125">
        <f t="shared" si="309"/>
        <v>-25000</v>
      </c>
      <c r="H19436" s="704" t="s">
        <v>12925</v>
      </c>
    </row>
    <row r="19437" spans="1:8" ht="15" x14ac:dyDescent="0.2">
      <c r="A19437" s="733">
        <v>45426</v>
      </c>
      <c r="B19437" s="40" t="s">
        <v>12494</v>
      </c>
      <c r="C19437" s="62" t="s">
        <v>12885</v>
      </c>
      <c r="D19437" s="107" t="s">
        <v>13049</v>
      </c>
      <c r="E19437" s="57">
        <v>10000</v>
      </c>
      <c r="F19437" s="57"/>
      <c r="G19437" s="125">
        <f t="shared" si="309"/>
        <v>-10000</v>
      </c>
      <c r="H19437" s="704" t="s">
        <v>12925</v>
      </c>
    </row>
    <row r="19438" spans="1:8" ht="15" x14ac:dyDescent="0.2">
      <c r="A19438" s="733">
        <v>45426</v>
      </c>
      <c r="B19438" s="40" t="s">
        <v>11864</v>
      </c>
      <c r="C19438" s="62" t="s">
        <v>10972</v>
      </c>
      <c r="D19438" s="107" t="s">
        <v>13050</v>
      </c>
      <c r="E19438" s="57">
        <v>1260</v>
      </c>
      <c r="F19438" s="57"/>
      <c r="G19438" s="125">
        <f t="shared" si="309"/>
        <v>-1260</v>
      </c>
      <c r="H19438" s="704" t="s">
        <v>12925</v>
      </c>
    </row>
    <row r="19439" spans="1:8" ht="15" x14ac:dyDescent="0.2">
      <c r="A19439" s="733">
        <v>45426</v>
      </c>
      <c r="B19439" s="62" t="s">
        <v>11864</v>
      </c>
      <c r="C19439" s="62" t="s">
        <v>2189</v>
      </c>
      <c r="D19439" s="107" t="s">
        <v>13051</v>
      </c>
      <c r="E19439" s="57">
        <v>14000</v>
      </c>
      <c r="F19439" s="57"/>
      <c r="G19439" s="125">
        <f t="shared" si="309"/>
        <v>-14000</v>
      </c>
      <c r="H19439" s="704" t="s">
        <v>12925</v>
      </c>
    </row>
    <row r="19440" spans="1:8" ht="15" x14ac:dyDescent="0.2">
      <c r="A19440" s="733">
        <v>45426</v>
      </c>
      <c r="B19440" s="40" t="s">
        <v>12329</v>
      </c>
      <c r="C19440" s="62" t="s">
        <v>11085</v>
      </c>
      <c r="D19440" s="107" t="s">
        <v>13052</v>
      </c>
      <c r="E19440" s="57">
        <v>33000</v>
      </c>
      <c r="F19440" s="57"/>
      <c r="G19440" s="125">
        <f t="shared" si="309"/>
        <v>-33000</v>
      </c>
      <c r="H19440" s="704" t="s">
        <v>12925</v>
      </c>
    </row>
    <row r="19441" spans="1:8" ht="15" x14ac:dyDescent="0.2">
      <c r="A19441" s="733">
        <v>45426</v>
      </c>
      <c r="B19441" s="40" t="s">
        <v>11068</v>
      </c>
      <c r="C19441" s="62" t="s">
        <v>10972</v>
      </c>
      <c r="D19441" s="107" t="s">
        <v>13066</v>
      </c>
      <c r="E19441" s="57">
        <v>1960</v>
      </c>
      <c r="F19441" s="57"/>
      <c r="G19441" s="125">
        <f t="shared" si="309"/>
        <v>-1960</v>
      </c>
      <c r="H19441" s="704" t="s">
        <v>12925</v>
      </c>
    </row>
    <row r="19442" spans="1:8" ht="15" x14ac:dyDescent="0.2">
      <c r="A19442" s="733">
        <v>45426</v>
      </c>
      <c r="B19442" s="40" t="s">
        <v>11864</v>
      </c>
      <c r="C19442" s="62" t="s">
        <v>10972</v>
      </c>
      <c r="D19442" s="107" t="s">
        <v>13067</v>
      </c>
      <c r="E19442" s="57">
        <v>4930</v>
      </c>
      <c r="F19442" s="57"/>
      <c r="G19442" s="125">
        <f t="shared" si="309"/>
        <v>-4930</v>
      </c>
      <c r="H19442" s="704" t="s">
        <v>12925</v>
      </c>
    </row>
    <row r="19443" spans="1:8" ht="15" x14ac:dyDescent="0.2">
      <c r="A19443" s="733">
        <v>45426</v>
      </c>
      <c r="B19443" s="40" t="s">
        <v>11707</v>
      </c>
      <c r="C19443" s="62" t="s">
        <v>10972</v>
      </c>
      <c r="D19443" s="107" t="s">
        <v>13053</v>
      </c>
      <c r="E19443" s="57">
        <v>1500</v>
      </c>
      <c r="F19443" s="57"/>
      <c r="G19443" s="125">
        <f t="shared" si="309"/>
        <v>-1500</v>
      </c>
      <c r="H19443" s="704" t="s">
        <v>12925</v>
      </c>
    </row>
    <row r="19444" spans="1:8" ht="15" x14ac:dyDescent="0.2">
      <c r="A19444" s="733">
        <v>45426</v>
      </c>
      <c r="B19444" s="40" t="s">
        <v>11864</v>
      </c>
      <c r="C19444" s="62" t="s">
        <v>391</v>
      </c>
      <c r="D19444" s="107" t="s">
        <v>13054</v>
      </c>
      <c r="E19444" s="57">
        <v>6650</v>
      </c>
      <c r="F19444" s="57"/>
      <c r="G19444" s="125">
        <f t="shared" si="309"/>
        <v>-6650</v>
      </c>
      <c r="H19444" s="704" t="s">
        <v>12925</v>
      </c>
    </row>
    <row r="19445" spans="1:8" ht="24" x14ac:dyDescent="0.2">
      <c r="A19445" s="733">
        <v>45427</v>
      </c>
      <c r="B19445" s="40" t="s">
        <v>11707</v>
      </c>
      <c r="C19445" s="62" t="s">
        <v>10972</v>
      </c>
      <c r="D19445" s="128" t="s">
        <v>13055</v>
      </c>
      <c r="E19445" s="57">
        <v>26300</v>
      </c>
      <c r="F19445" s="57"/>
      <c r="G19445" s="125">
        <f t="shared" si="309"/>
        <v>-26300</v>
      </c>
      <c r="H19445" s="704" t="s">
        <v>12925</v>
      </c>
    </row>
    <row r="19446" spans="1:8" ht="24" x14ac:dyDescent="0.2">
      <c r="A19446" s="733">
        <v>45427</v>
      </c>
      <c r="B19446" s="62" t="s">
        <v>11586</v>
      </c>
      <c r="C19446" s="550" t="s">
        <v>10972</v>
      </c>
      <c r="D19446" s="739" t="s">
        <v>13056</v>
      </c>
      <c r="E19446" s="551">
        <v>15000</v>
      </c>
      <c r="F19446" s="551"/>
      <c r="G19446" s="551">
        <f t="shared" si="309"/>
        <v>-15000</v>
      </c>
      <c r="H19446" s="1077" t="s">
        <v>12925</v>
      </c>
    </row>
    <row r="19447" spans="1:8" ht="24" x14ac:dyDescent="0.2">
      <c r="A19447" s="733">
        <v>45427</v>
      </c>
      <c r="B19447" s="62" t="s">
        <v>11864</v>
      </c>
      <c r="C19447" s="550" t="s">
        <v>10972</v>
      </c>
      <c r="D19447" s="739" t="s">
        <v>13056</v>
      </c>
      <c r="E19447" s="551">
        <v>15000</v>
      </c>
      <c r="F19447" s="551"/>
      <c r="G19447" s="551">
        <f t="shared" si="309"/>
        <v>-15000</v>
      </c>
      <c r="H19447" s="1077" t="s">
        <v>12925</v>
      </c>
    </row>
    <row r="19448" spans="1:8" ht="24" x14ac:dyDescent="0.2">
      <c r="A19448" s="733">
        <v>45427</v>
      </c>
      <c r="B19448" s="62" t="s">
        <v>11707</v>
      </c>
      <c r="C19448" s="550" t="s">
        <v>10972</v>
      </c>
      <c r="D19448" s="739" t="s">
        <v>13056</v>
      </c>
      <c r="E19448" s="551">
        <v>15000</v>
      </c>
      <c r="F19448" s="551"/>
      <c r="G19448" s="551">
        <f t="shared" si="309"/>
        <v>-15000</v>
      </c>
      <c r="H19448" s="1077" t="s">
        <v>12925</v>
      </c>
    </row>
    <row r="19449" spans="1:8" ht="24" x14ac:dyDescent="0.2">
      <c r="A19449" s="733">
        <v>45427</v>
      </c>
      <c r="B19449" s="62" t="s">
        <v>11864</v>
      </c>
      <c r="C19449" s="550" t="s">
        <v>10972</v>
      </c>
      <c r="D19449" s="739" t="s">
        <v>13056</v>
      </c>
      <c r="E19449" s="551">
        <v>15000</v>
      </c>
      <c r="F19449" s="551"/>
      <c r="G19449" s="551">
        <f t="shared" si="309"/>
        <v>-15000</v>
      </c>
      <c r="H19449" s="1077" t="s">
        <v>12925</v>
      </c>
    </row>
    <row r="19450" spans="1:8" ht="15" x14ac:dyDescent="0.2">
      <c r="A19450" s="733">
        <v>45427</v>
      </c>
      <c r="B19450" s="40" t="s">
        <v>11068</v>
      </c>
      <c r="C19450" s="62" t="s">
        <v>13057</v>
      </c>
      <c r="D19450" s="107" t="s">
        <v>13058</v>
      </c>
      <c r="E19450" s="57">
        <v>600000</v>
      </c>
      <c r="F19450" s="57"/>
      <c r="G19450" s="125">
        <f t="shared" si="309"/>
        <v>-600000</v>
      </c>
      <c r="H19450" s="704" t="s">
        <v>12925</v>
      </c>
    </row>
    <row r="19451" spans="1:8" ht="15" x14ac:dyDescent="0.2">
      <c r="A19451" s="733">
        <v>45427</v>
      </c>
      <c r="B19451" s="40" t="s">
        <v>11864</v>
      </c>
      <c r="C19451" s="62" t="s">
        <v>391</v>
      </c>
      <c r="D19451" s="107" t="s">
        <v>6581</v>
      </c>
      <c r="E19451" s="57">
        <v>8550</v>
      </c>
      <c r="F19451" s="57"/>
      <c r="G19451" s="125">
        <f t="shared" si="309"/>
        <v>-8550</v>
      </c>
      <c r="H19451" s="704" t="s">
        <v>12925</v>
      </c>
    </row>
    <row r="19452" spans="1:8" ht="15" x14ac:dyDescent="0.2">
      <c r="A19452" s="733">
        <v>45427</v>
      </c>
      <c r="B19452" s="40" t="s">
        <v>103</v>
      </c>
      <c r="C19452" s="62" t="s">
        <v>103</v>
      </c>
      <c r="D19452" s="107" t="s">
        <v>10199</v>
      </c>
      <c r="E19452" s="57">
        <v>3000</v>
      </c>
      <c r="F19452" s="57"/>
      <c r="G19452" s="125">
        <f t="shared" si="309"/>
        <v>-3000</v>
      </c>
      <c r="H19452" s="704" t="s">
        <v>12925</v>
      </c>
    </row>
    <row r="19453" spans="1:8" ht="15" x14ac:dyDescent="0.2">
      <c r="A19453" s="733">
        <v>45427</v>
      </c>
      <c r="B19453" s="40" t="s">
        <v>11864</v>
      </c>
      <c r="C19453" s="62" t="s">
        <v>10972</v>
      </c>
      <c r="D19453" s="107" t="s">
        <v>13059</v>
      </c>
      <c r="E19453" s="57">
        <v>19700</v>
      </c>
      <c r="F19453" s="57"/>
      <c r="G19453" s="125">
        <f t="shared" si="309"/>
        <v>-19700</v>
      </c>
      <c r="H19453" s="704" t="s">
        <v>12925</v>
      </c>
    </row>
    <row r="19454" spans="1:8" ht="15" x14ac:dyDescent="0.2">
      <c r="A19454" s="733">
        <v>45427</v>
      </c>
      <c r="B19454" s="40" t="s">
        <v>8864</v>
      </c>
      <c r="C19454" s="62" t="s">
        <v>5740</v>
      </c>
      <c r="D19454" s="107" t="s">
        <v>369</v>
      </c>
      <c r="E19454" s="57">
        <v>500</v>
      </c>
      <c r="F19454" s="57"/>
      <c r="G19454" s="125">
        <f t="shared" si="309"/>
        <v>-500</v>
      </c>
      <c r="H19454" s="704" t="s">
        <v>12925</v>
      </c>
    </row>
    <row r="19455" spans="1:8" ht="15" x14ac:dyDescent="0.2">
      <c r="A19455" s="733">
        <v>45427</v>
      </c>
      <c r="B19455" s="40" t="s">
        <v>12389</v>
      </c>
      <c r="C19455" s="62" t="s">
        <v>5740</v>
      </c>
      <c r="D19455" s="107" t="s">
        <v>13060</v>
      </c>
      <c r="E19455" s="57">
        <v>11000</v>
      </c>
      <c r="F19455" s="57"/>
      <c r="G19455" s="125">
        <f t="shared" si="309"/>
        <v>-11000</v>
      </c>
      <c r="H19455" s="704" t="s">
        <v>12925</v>
      </c>
    </row>
    <row r="19456" spans="1:8" ht="15" x14ac:dyDescent="0.2">
      <c r="A19456" s="733">
        <v>45427</v>
      </c>
      <c r="B19456" s="40" t="s">
        <v>12389</v>
      </c>
      <c r="C19456" s="62" t="s">
        <v>5740</v>
      </c>
      <c r="D19456" s="107" t="s">
        <v>9595</v>
      </c>
      <c r="E19456" s="57">
        <v>2000</v>
      </c>
      <c r="F19456" s="57"/>
      <c r="G19456" s="125">
        <f t="shared" si="309"/>
        <v>-2000</v>
      </c>
      <c r="H19456" s="704" t="s">
        <v>12925</v>
      </c>
    </row>
    <row r="19457" spans="1:8" ht="15" x14ac:dyDescent="0.2">
      <c r="A19457" s="733">
        <v>45427</v>
      </c>
      <c r="B19457" s="40" t="s">
        <v>12494</v>
      </c>
      <c r="C19457" s="62" t="s">
        <v>11376</v>
      </c>
      <c r="D19457" s="107" t="s">
        <v>13062</v>
      </c>
      <c r="E19457" s="57">
        <v>200000</v>
      </c>
      <c r="F19457" s="57"/>
      <c r="G19457" s="125">
        <f t="shared" ref="G19457:G19520" si="310">F19457-E19457</f>
        <v>-200000</v>
      </c>
      <c r="H19457" s="704" t="s">
        <v>12925</v>
      </c>
    </row>
    <row r="19458" spans="1:8" ht="15" x14ac:dyDescent="0.2">
      <c r="A19458" s="733">
        <v>45427</v>
      </c>
      <c r="B19458" s="40" t="s">
        <v>12494</v>
      </c>
      <c r="C19458" s="62" t="s">
        <v>10972</v>
      </c>
      <c r="D19458" s="107" t="s">
        <v>13061</v>
      </c>
      <c r="E19458" s="57">
        <v>300000</v>
      </c>
      <c r="F19458" s="57"/>
      <c r="G19458" s="125">
        <f t="shared" si="310"/>
        <v>-300000</v>
      </c>
      <c r="H19458" s="704" t="s">
        <v>12925</v>
      </c>
    </row>
    <row r="19459" spans="1:8" ht="15" x14ac:dyDescent="0.2">
      <c r="A19459" s="733">
        <v>45428</v>
      </c>
      <c r="B19459" s="40" t="s">
        <v>8547</v>
      </c>
      <c r="C19459" s="62" t="s">
        <v>11942</v>
      </c>
      <c r="D19459" s="107" t="s">
        <v>6925</v>
      </c>
      <c r="E19459" s="57">
        <v>10000</v>
      </c>
      <c r="F19459" s="57"/>
      <c r="G19459" s="125">
        <f t="shared" si="310"/>
        <v>-10000</v>
      </c>
      <c r="H19459" s="704" t="s">
        <v>12925</v>
      </c>
    </row>
    <row r="19460" spans="1:8" ht="15" x14ac:dyDescent="0.2">
      <c r="A19460" s="733">
        <v>45428</v>
      </c>
      <c r="B19460" s="40" t="s">
        <v>11864</v>
      </c>
      <c r="C19460" s="62" t="s">
        <v>285</v>
      </c>
      <c r="D19460" s="107" t="s">
        <v>8651</v>
      </c>
      <c r="E19460" s="57">
        <v>1000</v>
      </c>
      <c r="F19460" s="57"/>
      <c r="G19460" s="125">
        <f t="shared" si="310"/>
        <v>-1000</v>
      </c>
      <c r="H19460" s="704" t="s">
        <v>12925</v>
      </c>
    </row>
    <row r="19461" spans="1:8" ht="15" x14ac:dyDescent="0.2">
      <c r="A19461" s="733">
        <v>45428</v>
      </c>
      <c r="B19461" s="40" t="s">
        <v>12596</v>
      </c>
      <c r="C19461" s="62" t="s">
        <v>9462</v>
      </c>
      <c r="D19461" s="107" t="s">
        <v>1156</v>
      </c>
      <c r="E19461" s="57">
        <v>35000</v>
      </c>
      <c r="F19461" s="57"/>
      <c r="G19461" s="125">
        <f t="shared" si="310"/>
        <v>-35000</v>
      </c>
      <c r="H19461" s="704" t="s">
        <v>12925</v>
      </c>
    </row>
    <row r="19462" spans="1:8" ht="15" x14ac:dyDescent="0.2">
      <c r="A19462" s="733">
        <v>45428</v>
      </c>
      <c r="B19462" s="40" t="s">
        <v>11068</v>
      </c>
      <c r="C19462" s="62" t="s">
        <v>12435</v>
      </c>
      <c r="D19462" s="107" t="s">
        <v>1156</v>
      </c>
      <c r="E19462" s="57">
        <v>20000</v>
      </c>
      <c r="F19462" s="57"/>
      <c r="G19462" s="125">
        <f t="shared" si="310"/>
        <v>-20000</v>
      </c>
      <c r="H19462" s="704" t="s">
        <v>12925</v>
      </c>
    </row>
    <row r="19463" spans="1:8" ht="15" x14ac:dyDescent="0.2">
      <c r="A19463" s="733">
        <v>45428</v>
      </c>
      <c r="B19463" s="40" t="s">
        <v>12389</v>
      </c>
      <c r="C19463" s="62" t="s">
        <v>10972</v>
      </c>
      <c r="D19463" s="107" t="s">
        <v>13063</v>
      </c>
      <c r="E19463" s="57">
        <v>25600</v>
      </c>
      <c r="F19463" s="57"/>
      <c r="G19463" s="125">
        <f t="shared" si="310"/>
        <v>-25600</v>
      </c>
      <c r="H19463" s="704" t="s">
        <v>12925</v>
      </c>
    </row>
    <row r="19464" spans="1:8" ht="15" x14ac:dyDescent="0.2">
      <c r="A19464" s="733">
        <v>45428</v>
      </c>
      <c r="B19464" s="40" t="s">
        <v>12990</v>
      </c>
      <c r="C19464" s="62" t="s">
        <v>5740</v>
      </c>
      <c r="D19464" s="107" t="s">
        <v>1156</v>
      </c>
      <c r="E19464" s="57">
        <v>300</v>
      </c>
      <c r="F19464" s="57"/>
      <c r="G19464" s="125">
        <f t="shared" si="310"/>
        <v>-300</v>
      </c>
      <c r="H19464" s="704" t="s">
        <v>12925</v>
      </c>
    </row>
    <row r="19465" spans="1:8" ht="15" x14ac:dyDescent="0.2">
      <c r="A19465" s="733">
        <v>45428</v>
      </c>
      <c r="B19465" s="40" t="s">
        <v>11864</v>
      </c>
      <c r="C19465" s="62" t="s">
        <v>10972</v>
      </c>
      <c r="D19465" s="107" t="s">
        <v>13064</v>
      </c>
      <c r="E19465" s="57">
        <v>10000</v>
      </c>
      <c r="F19465" s="57"/>
      <c r="G19465" s="125">
        <f t="shared" si="310"/>
        <v>-10000</v>
      </c>
      <c r="H19465" s="704" t="s">
        <v>12925</v>
      </c>
    </row>
    <row r="19466" spans="1:8" ht="15" x14ac:dyDescent="0.2">
      <c r="A19466" s="733">
        <v>45428</v>
      </c>
      <c r="B19466" s="40" t="s">
        <v>12990</v>
      </c>
      <c r="C19466" s="62" t="s">
        <v>10972</v>
      </c>
      <c r="D19466" s="107" t="s">
        <v>13079</v>
      </c>
      <c r="E19466" s="57">
        <v>23500</v>
      </c>
      <c r="F19466" s="57"/>
      <c r="G19466" s="125">
        <f t="shared" si="310"/>
        <v>-23500</v>
      </c>
      <c r="H19466" s="704" t="s">
        <v>12925</v>
      </c>
    </row>
    <row r="19467" spans="1:8" ht="15" x14ac:dyDescent="0.2">
      <c r="A19467" s="733">
        <v>45428</v>
      </c>
      <c r="B19467" s="40" t="s">
        <v>12389</v>
      </c>
      <c r="C19467" s="62" t="s">
        <v>5740</v>
      </c>
      <c r="D19467" s="107" t="s">
        <v>9595</v>
      </c>
      <c r="E19467" s="57">
        <v>2000</v>
      </c>
      <c r="F19467" s="57"/>
      <c r="G19467" s="125">
        <f t="shared" si="310"/>
        <v>-2000</v>
      </c>
      <c r="H19467" s="704" t="s">
        <v>12925</v>
      </c>
    </row>
    <row r="19468" spans="1:8" ht="15" x14ac:dyDescent="0.2">
      <c r="A19468" s="733">
        <v>45429</v>
      </c>
      <c r="B19468" s="40" t="s">
        <v>11707</v>
      </c>
      <c r="C19468" s="62" t="s">
        <v>10972</v>
      </c>
      <c r="D19468" s="107" t="s">
        <v>8517</v>
      </c>
      <c r="E19468" s="57">
        <v>25725</v>
      </c>
      <c r="F19468" s="57"/>
      <c r="G19468" s="125">
        <f t="shared" si="310"/>
        <v>-25725</v>
      </c>
      <c r="H19468" s="704" t="s">
        <v>12925</v>
      </c>
    </row>
    <row r="19469" spans="1:8" ht="15" x14ac:dyDescent="0.2">
      <c r="A19469" s="733">
        <v>45429</v>
      </c>
      <c r="B19469" s="40" t="s">
        <v>103</v>
      </c>
      <c r="C19469" s="62" t="s">
        <v>103</v>
      </c>
      <c r="D19469" s="107" t="s">
        <v>10199</v>
      </c>
      <c r="E19469" s="57">
        <v>3000</v>
      </c>
      <c r="F19469" s="57"/>
      <c r="G19469" s="125">
        <f t="shared" si="310"/>
        <v>-3000</v>
      </c>
      <c r="H19469" s="704" t="s">
        <v>12925</v>
      </c>
    </row>
    <row r="19470" spans="1:8" ht="15" x14ac:dyDescent="0.2">
      <c r="A19470" s="733">
        <v>45429</v>
      </c>
      <c r="B19470" s="40" t="s">
        <v>3944</v>
      </c>
      <c r="C19470" s="62"/>
      <c r="D19470" s="107" t="s">
        <v>13068</v>
      </c>
      <c r="E19470" s="57">
        <v>15000</v>
      </c>
      <c r="F19470" s="57"/>
      <c r="G19470" s="125">
        <f t="shared" si="310"/>
        <v>-15000</v>
      </c>
      <c r="H19470" s="704" t="s">
        <v>12925</v>
      </c>
    </row>
    <row r="19471" spans="1:8" ht="15" customHeight="1" x14ac:dyDescent="0.2">
      <c r="A19471" s="733">
        <v>45429</v>
      </c>
      <c r="B19471" s="40" t="s">
        <v>12335</v>
      </c>
      <c r="C19471" s="62" t="s">
        <v>13080</v>
      </c>
      <c r="D19471" s="107" t="s">
        <v>13081</v>
      </c>
      <c r="E19471" s="57">
        <v>5000</v>
      </c>
      <c r="F19471" s="57"/>
      <c r="G19471" s="125">
        <f t="shared" si="310"/>
        <v>-5000</v>
      </c>
      <c r="H19471" s="704" t="s">
        <v>12925</v>
      </c>
    </row>
    <row r="19472" spans="1:8" ht="15" customHeight="1" x14ac:dyDescent="0.2">
      <c r="A19472" s="733">
        <v>45429</v>
      </c>
      <c r="B19472" s="40" t="s">
        <v>12389</v>
      </c>
      <c r="C19472" s="62" t="s">
        <v>5740</v>
      </c>
      <c r="D19472" s="107" t="s">
        <v>9595</v>
      </c>
      <c r="E19472" s="57">
        <v>3000</v>
      </c>
      <c r="F19472" s="57"/>
      <c r="G19472" s="125">
        <f t="shared" si="310"/>
        <v>-3000</v>
      </c>
      <c r="H19472" s="704" t="s">
        <v>12925</v>
      </c>
    </row>
    <row r="19473" spans="1:8" ht="15" customHeight="1" x14ac:dyDescent="0.2">
      <c r="A19473" s="733">
        <v>45429</v>
      </c>
      <c r="B19473" s="40" t="s">
        <v>8547</v>
      </c>
      <c r="C19473" s="62" t="s">
        <v>12557</v>
      </c>
      <c r="D19473" s="107" t="s">
        <v>13069</v>
      </c>
      <c r="E19473" s="57">
        <v>15000</v>
      </c>
      <c r="F19473" s="57"/>
      <c r="G19473" s="125">
        <f t="shared" si="310"/>
        <v>-15000</v>
      </c>
      <c r="H19473" s="704" t="s">
        <v>12925</v>
      </c>
    </row>
    <row r="19474" spans="1:8" ht="15" customHeight="1" x14ac:dyDescent="0.2">
      <c r="A19474" s="733">
        <v>45429</v>
      </c>
      <c r="B19474" s="40" t="s">
        <v>12389</v>
      </c>
      <c r="C19474" s="62" t="s">
        <v>11269</v>
      </c>
      <c r="D19474" s="107" t="s">
        <v>13069</v>
      </c>
      <c r="E19474" s="57">
        <v>120000</v>
      </c>
      <c r="F19474" s="57"/>
      <c r="G19474" s="125">
        <f t="shared" si="310"/>
        <v>-120000</v>
      </c>
      <c r="H19474" s="704" t="s">
        <v>12925</v>
      </c>
    </row>
    <row r="19475" spans="1:8" ht="15" customHeight="1" x14ac:dyDescent="0.2">
      <c r="A19475" s="733">
        <v>45429</v>
      </c>
      <c r="B19475" s="40" t="s">
        <v>3945</v>
      </c>
      <c r="C19475" s="62" t="s">
        <v>12822</v>
      </c>
      <c r="D19475" s="107" t="s">
        <v>10709</v>
      </c>
      <c r="E19475" s="57">
        <v>100000</v>
      </c>
      <c r="F19475" s="57"/>
      <c r="G19475" s="125">
        <f t="shared" si="310"/>
        <v>-100000</v>
      </c>
      <c r="H19475" s="704" t="s">
        <v>12925</v>
      </c>
    </row>
    <row r="19476" spans="1:8" ht="15" customHeight="1" x14ac:dyDescent="0.2">
      <c r="A19476" s="733">
        <v>45429</v>
      </c>
      <c r="B19476" s="62" t="s">
        <v>12586</v>
      </c>
      <c r="C19476" s="62" t="s">
        <v>13070</v>
      </c>
      <c r="D19476" s="107" t="s">
        <v>10709</v>
      </c>
      <c r="E19476" s="57">
        <v>350000</v>
      </c>
      <c r="F19476" s="57"/>
      <c r="G19476" s="125">
        <f t="shared" si="310"/>
        <v>-350000</v>
      </c>
      <c r="H19476" s="704" t="s">
        <v>12925</v>
      </c>
    </row>
    <row r="19477" spans="1:8" ht="15" customHeight="1" x14ac:dyDescent="0.2">
      <c r="A19477" s="733">
        <v>45430</v>
      </c>
      <c r="B19477" s="40" t="s">
        <v>12389</v>
      </c>
      <c r="C19477" s="62" t="s">
        <v>10972</v>
      </c>
      <c r="D19477" s="107" t="s">
        <v>13071</v>
      </c>
      <c r="E19477" s="57">
        <v>35400</v>
      </c>
      <c r="F19477" s="57"/>
      <c r="G19477" s="125">
        <f t="shared" si="310"/>
        <v>-35400</v>
      </c>
      <c r="H19477" s="704" t="s">
        <v>12925</v>
      </c>
    </row>
    <row r="19478" spans="1:8" ht="15" customHeight="1" x14ac:dyDescent="0.2">
      <c r="A19478" s="733">
        <v>45430</v>
      </c>
      <c r="B19478" s="62" t="s">
        <v>13282</v>
      </c>
      <c r="C19478" s="62" t="s">
        <v>6422</v>
      </c>
      <c r="D19478" s="107" t="s">
        <v>13072</v>
      </c>
      <c r="E19478" s="57">
        <v>100000</v>
      </c>
      <c r="F19478" s="57"/>
      <c r="G19478" s="125">
        <f t="shared" si="310"/>
        <v>-100000</v>
      </c>
      <c r="H19478" s="704" t="s">
        <v>12925</v>
      </c>
    </row>
    <row r="19479" spans="1:8" ht="15" customHeight="1" x14ac:dyDescent="0.2">
      <c r="A19479" s="733">
        <v>45430</v>
      </c>
      <c r="B19479" s="62" t="s">
        <v>13282</v>
      </c>
      <c r="C19479" s="62" t="s">
        <v>391</v>
      </c>
      <c r="D19479" s="107" t="s">
        <v>13073</v>
      </c>
      <c r="E19479" s="57">
        <v>1000</v>
      </c>
      <c r="F19479" s="57"/>
      <c r="G19479" s="125">
        <f t="shared" si="310"/>
        <v>-1000</v>
      </c>
      <c r="H19479" s="704" t="s">
        <v>12925</v>
      </c>
    </row>
    <row r="19480" spans="1:8" ht="15" customHeight="1" x14ac:dyDescent="0.2">
      <c r="A19480" s="733">
        <v>45430</v>
      </c>
      <c r="B19480" s="40" t="s">
        <v>11707</v>
      </c>
      <c r="C19480" s="62" t="s">
        <v>391</v>
      </c>
      <c r="D19480" s="107" t="s">
        <v>6385</v>
      </c>
      <c r="E19480" s="57">
        <v>7200</v>
      </c>
      <c r="F19480" s="57"/>
      <c r="G19480" s="125">
        <f t="shared" si="310"/>
        <v>-7200</v>
      </c>
      <c r="H19480" s="704" t="s">
        <v>12925</v>
      </c>
    </row>
    <row r="19481" spans="1:8" ht="15" customHeight="1" x14ac:dyDescent="0.2">
      <c r="A19481" s="733">
        <v>45430</v>
      </c>
      <c r="B19481" s="40" t="s">
        <v>103</v>
      </c>
      <c r="C19481" s="62" t="s">
        <v>103</v>
      </c>
      <c r="D19481" s="107" t="s">
        <v>10199</v>
      </c>
      <c r="E19481" s="57">
        <v>3000</v>
      </c>
      <c r="F19481" s="57"/>
      <c r="G19481" s="125">
        <f t="shared" si="310"/>
        <v>-3000</v>
      </c>
      <c r="H19481" s="704" t="s">
        <v>12925</v>
      </c>
    </row>
    <row r="19482" spans="1:8" ht="15" customHeight="1" x14ac:dyDescent="0.2">
      <c r="A19482" s="733">
        <v>45430</v>
      </c>
      <c r="B19482" s="40" t="s">
        <v>11707</v>
      </c>
      <c r="C19482" s="62" t="s">
        <v>5740</v>
      </c>
      <c r="D19482" s="107" t="s">
        <v>13082</v>
      </c>
      <c r="E19482" s="57">
        <v>3700</v>
      </c>
      <c r="F19482" s="57"/>
      <c r="G19482" s="125">
        <f t="shared" si="310"/>
        <v>-3700</v>
      </c>
      <c r="H19482" s="704" t="s">
        <v>12925</v>
      </c>
    </row>
    <row r="19483" spans="1:8" ht="15" customHeight="1" x14ac:dyDescent="0.2">
      <c r="A19483" s="733">
        <v>45432</v>
      </c>
      <c r="B19483" s="40" t="s">
        <v>12596</v>
      </c>
      <c r="C19483" s="62" t="s">
        <v>13083</v>
      </c>
      <c r="D19483" s="107" t="s">
        <v>1156</v>
      </c>
      <c r="E19483" s="57">
        <v>2000</v>
      </c>
      <c r="F19483" s="57"/>
      <c r="G19483" s="125">
        <f t="shared" si="310"/>
        <v>-2000</v>
      </c>
      <c r="H19483" s="704" t="s">
        <v>12925</v>
      </c>
    </row>
    <row r="19484" spans="1:8" ht="15" customHeight="1" x14ac:dyDescent="0.2">
      <c r="A19484" s="733">
        <v>45432</v>
      </c>
      <c r="B19484" s="62" t="s">
        <v>13282</v>
      </c>
      <c r="C19484" s="62" t="s">
        <v>5740</v>
      </c>
      <c r="D19484" s="107" t="s">
        <v>13084</v>
      </c>
      <c r="E19484" s="57">
        <v>2000</v>
      </c>
      <c r="F19484" s="57"/>
      <c r="G19484" s="125">
        <f t="shared" si="310"/>
        <v>-2000</v>
      </c>
      <c r="H19484" s="704" t="s">
        <v>12925</v>
      </c>
    </row>
    <row r="19485" spans="1:8" ht="15" customHeight="1" x14ac:dyDescent="0.2">
      <c r="A19485" s="733">
        <v>45432</v>
      </c>
      <c r="B19485" s="40" t="s">
        <v>103</v>
      </c>
      <c r="C19485" s="62" t="s">
        <v>103</v>
      </c>
      <c r="D19485" s="107" t="s">
        <v>10199</v>
      </c>
      <c r="E19485" s="57">
        <v>5000</v>
      </c>
      <c r="F19485" s="57"/>
      <c r="G19485" s="125">
        <f t="shared" si="310"/>
        <v>-5000</v>
      </c>
      <c r="H19485" s="704" t="s">
        <v>12925</v>
      </c>
    </row>
    <row r="19486" spans="1:8" ht="15" customHeight="1" x14ac:dyDescent="0.2">
      <c r="A19486" s="733">
        <v>45432</v>
      </c>
      <c r="B19486" s="40" t="s">
        <v>11068</v>
      </c>
      <c r="C19486" s="62" t="s">
        <v>10972</v>
      </c>
      <c r="D19486" s="107" t="s">
        <v>13085</v>
      </c>
      <c r="E19486" s="57">
        <v>6000</v>
      </c>
      <c r="F19486" s="57"/>
      <c r="G19486" s="125">
        <f t="shared" si="310"/>
        <v>-6000</v>
      </c>
      <c r="H19486" s="704" t="s">
        <v>12925</v>
      </c>
    </row>
    <row r="19487" spans="1:8" ht="15" customHeight="1" x14ac:dyDescent="0.2">
      <c r="A19487" s="733">
        <v>45432</v>
      </c>
      <c r="B19487" s="40" t="s">
        <v>25</v>
      </c>
      <c r="C19487" s="62" t="s">
        <v>8141</v>
      </c>
      <c r="D19487" s="107" t="s">
        <v>6342</v>
      </c>
      <c r="E19487" s="57">
        <v>2915</v>
      </c>
      <c r="F19487" s="57"/>
      <c r="G19487" s="125">
        <f t="shared" si="310"/>
        <v>-2915</v>
      </c>
      <c r="H19487" s="704" t="s">
        <v>12925</v>
      </c>
    </row>
    <row r="19488" spans="1:8" ht="15" customHeight="1" x14ac:dyDescent="0.2">
      <c r="A19488" s="733">
        <v>45432</v>
      </c>
      <c r="B19488" s="40" t="s">
        <v>103</v>
      </c>
      <c r="C19488" s="62" t="s">
        <v>8141</v>
      </c>
      <c r="D19488" s="107" t="s">
        <v>6342</v>
      </c>
      <c r="E19488" s="57">
        <v>8550</v>
      </c>
      <c r="F19488" s="57"/>
      <c r="G19488" s="125">
        <f t="shared" si="310"/>
        <v>-8550</v>
      </c>
      <c r="H19488" s="704" t="s">
        <v>12925</v>
      </c>
    </row>
    <row r="19489" spans="1:8" ht="15" customHeight="1" x14ac:dyDescent="0.2">
      <c r="A19489" s="733">
        <v>45432</v>
      </c>
      <c r="B19489" s="40" t="s">
        <v>11864</v>
      </c>
      <c r="C19489" s="62" t="s">
        <v>13086</v>
      </c>
      <c r="D19489" s="107" t="s">
        <v>12267</v>
      </c>
      <c r="E19489" s="57">
        <v>174000</v>
      </c>
      <c r="F19489" s="57"/>
      <c r="G19489" s="125">
        <f t="shared" si="310"/>
        <v>-174000</v>
      </c>
      <c r="H19489" s="704" t="s">
        <v>12925</v>
      </c>
    </row>
    <row r="19490" spans="1:8" ht="15" customHeight="1" x14ac:dyDescent="0.2">
      <c r="A19490" s="733">
        <v>45432</v>
      </c>
      <c r="B19490" s="40" t="s">
        <v>11068</v>
      </c>
      <c r="C19490" s="62" t="s">
        <v>10972</v>
      </c>
      <c r="D19490" s="107" t="s">
        <v>13087</v>
      </c>
      <c r="E19490" s="57">
        <v>30960</v>
      </c>
      <c r="F19490" s="57"/>
      <c r="G19490" s="125">
        <f t="shared" si="310"/>
        <v>-30960</v>
      </c>
      <c r="H19490" s="704" t="s">
        <v>12925</v>
      </c>
    </row>
    <row r="19491" spans="1:8" ht="15" customHeight="1" x14ac:dyDescent="0.2">
      <c r="A19491" s="733">
        <v>45432</v>
      </c>
      <c r="B19491" s="40" t="s">
        <v>11068</v>
      </c>
      <c r="C19491" s="669" t="s">
        <v>255</v>
      </c>
      <c r="D19491" s="911" t="s">
        <v>13088</v>
      </c>
      <c r="E19491" s="584">
        <v>135900</v>
      </c>
      <c r="F19491" s="57"/>
      <c r="G19491" s="125">
        <f t="shared" si="310"/>
        <v>-135900</v>
      </c>
      <c r="H19491" s="704" t="s">
        <v>12925</v>
      </c>
    </row>
    <row r="19492" spans="1:8" ht="15" customHeight="1" x14ac:dyDescent="0.2">
      <c r="A19492" s="733">
        <v>45432</v>
      </c>
      <c r="B19492" s="40" t="s">
        <v>11864</v>
      </c>
      <c r="C19492" s="669" t="s">
        <v>255</v>
      </c>
      <c r="D19492" s="911" t="s">
        <v>13088</v>
      </c>
      <c r="E19492" s="584">
        <v>48390</v>
      </c>
      <c r="F19492" s="57"/>
      <c r="G19492" s="125">
        <f t="shared" si="310"/>
        <v>-48390</v>
      </c>
      <c r="H19492" s="704" t="s">
        <v>12925</v>
      </c>
    </row>
    <row r="19493" spans="1:8" ht="15" customHeight="1" x14ac:dyDescent="0.2">
      <c r="A19493" s="733">
        <v>45432</v>
      </c>
      <c r="B19493" s="40" t="s">
        <v>12329</v>
      </c>
      <c r="C19493" s="669" t="s">
        <v>255</v>
      </c>
      <c r="D19493" s="911" t="s">
        <v>13088</v>
      </c>
      <c r="E19493" s="584">
        <v>90710</v>
      </c>
      <c r="F19493" s="57"/>
      <c r="G19493" s="125">
        <f t="shared" si="310"/>
        <v>-90710</v>
      </c>
      <c r="H19493" s="704" t="s">
        <v>12925</v>
      </c>
    </row>
    <row r="19494" spans="1:8" ht="15" customHeight="1" x14ac:dyDescent="0.2">
      <c r="A19494" s="733">
        <v>45432</v>
      </c>
      <c r="B19494" s="40" t="s">
        <v>12990</v>
      </c>
      <c r="C19494" s="62" t="s">
        <v>11432</v>
      </c>
      <c r="D19494" s="107" t="s">
        <v>12299</v>
      </c>
      <c r="E19494" s="57">
        <v>96000</v>
      </c>
      <c r="F19494" s="57"/>
      <c r="G19494" s="125">
        <f t="shared" si="310"/>
        <v>-96000</v>
      </c>
      <c r="H19494" s="704" t="s">
        <v>12925</v>
      </c>
    </row>
    <row r="19495" spans="1:8" ht="15" customHeight="1" x14ac:dyDescent="0.2">
      <c r="A19495" s="733">
        <v>45432</v>
      </c>
      <c r="B19495" s="40" t="s">
        <v>11068</v>
      </c>
      <c r="C19495" s="62" t="s">
        <v>10972</v>
      </c>
      <c r="D19495" s="107" t="s">
        <v>13089</v>
      </c>
      <c r="E19495" s="57">
        <v>23500</v>
      </c>
      <c r="F19495" s="57"/>
      <c r="G19495" s="125">
        <f t="shared" si="310"/>
        <v>-23500</v>
      </c>
      <c r="H19495" s="704" t="s">
        <v>12925</v>
      </c>
    </row>
    <row r="19496" spans="1:8" ht="15" customHeight="1" x14ac:dyDescent="0.2">
      <c r="A19496" s="733">
        <v>45432</v>
      </c>
      <c r="B19496" s="40" t="s">
        <v>12494</v>
      </c>
      <c r="C19496" s="62" t="s">
        <v>10972</v>
      </c>
      <c r="D19496" s="107" t="s">
        <v>4451</v>
      </c>
      <c r="E19496" s="57">
        <v>6000</v>
      </c>
      <c r="F19496" s="57"/>
      <c r="G19496" s="125">
        <f t="shared" si="310"/>
        <v>-6000</v>
      </c>
      <c r="H19496" s="704" t="s">
        <v>12925</v>
      </c>
    </row>
    <row r="19497" spans="1:8" ht="15" customHeight="1" x14ac:dyDescent="0.2">
      <c r="A19497" s="733">
        <v>45432</v>
      </c>
      <c r="B19497" s="40" t="s">
        <v>11114</v>
      </c>
      <c r="C19497" s="62" t="s">
        <v>10972</v>
      </c>
      <c r="D19497" s="107" t="s">
        <v>4451</v>
      </c>
      <c r="E19497" s="57">
        <v>7500</v>
      </c>
      <c r="F19497" s="57"/>
      <c r="G19497" s="125">
        <f t="shared" si="310"/>
        <v>-7500</v>
      </c>
      <c r="H19497" s="704" t="s">
        <v>12925</v>
      </c>
    </row>
    <row r="19498" spans="1:8" ht="15" x14ac:dyDescent="0.2">
      <c r="A19498" s="733">
        <v>45432</v>
      </c>
      <c r="B19498" s="40" t="s">
        <v>8864</v>
      </c>
      <c r="C19498" s="62" t="s">
        <v>10972</v>
      </c>
      <c r="D19498" s="107" t="s">
        <v>4451</v>
      </c>
      <c r="E19498" s="57">
        <v>2000</v>
      </c>
      <c r="F19498" s="57"/>
      <c r="G19498" s="125">
        <f t="shared" si="310"/>
        <v>-2000</v>
      </c>
      <c r="H19498" s="704" t="s">
        <v>12925</v>
      </c>
    </row>
    <row r="19499" spans="1:8" ht="15" x14ac:dyDescent="0.2">
      <c r="A19499" s="733">
        <v>45432</v>
      </c>
      <c r="B19499" s="40" t="s">
        <v>37</v>
      </c>
      <c r="C19499" s="62" t="s">
        <v>10972</v>
      </c>
      <c r="D19499" s="107" t="s">
        <v>4451</v>
      </c>
      <c r="E19499" s="57">
        <v>2500</v>
      </c>
      <c r="F19499" s="57"/>
      <c r="G19499" s="125">
        <f t="shared" si="310"/>
        <v>-2500</v>
      </c>
      <c r="H19499" s="704" t="s">
        <v>12925</v>
      </c>
    </row>
    <row r="19500" spans="1:8" ht="15" x14ac:dyDescent="0.2">
      <c r="A19500" s="733">
        <v>45432</v>
      </c>
      <c r="B19500" s="40" t="s">
        <v>103</v>
      </c>
      <c r="C19500" s="62" t="s">
        <v>9024</v>
      </c>
      <c r="D19500" s="107" t="s">
        <v>13106</v>
      </c>
      <c r="E19500" s="57">
        <v>15000</v>
      </c>
      <c r="F19500" s="57"/>
      <c r="G19500" s="125">
        <f t="shared" si="310"/>
        <v>-15000</v>
      </c>
      <c r="H19500" s="704" t="s">
        <v>12925</v>
      </c>
    </row>
    <row r="19501" spans="1:8" ht="15" x14ac:dyDescent="0.2">
      <c r="A19501" s="733">
        <v>45433</v>
      </c>
      <c r="B19501" s="62" t="s">
        <v>13282</v>
      </c>
      <c r="C19501" s="62" t="s">
        <v>5740</v>
      </c>
      <c r="D19501" s="107" t="s">
        <v>13094</v>
      </c>
      <c r="E19501" s="57">
        <v>3500</v>
      </c>
      <c r="F19501" s="57"/>
      <c r="G19501" s="125">
        <f t="shared" si="310"/>
        <v>-3500</v>
      </c>
      <c r="H19501" s="704" t="s">
        <v>12925</v>
      </c>
    </row>
    <row r="19502" spans="1:8" ht="15" x14ac:dyDescent="0.2">
      <c r="A19502" s="733">
        <v>45433</v>
      </c>
      <c r="B19502" s="40" t="s">
        <v>3945</v>
      </c>
      <c r="C19502" s="62" t="s">
        <v>5740</v>
      </c>
      <c r="D19502" s="107" t="s">
        <v>369</v>
      </c>
      <c r="E19502" s="57">
        <v>1000</v>
      </c>
      <c r="F19502" s="57"/>
      <c r="G19502" s="125">
        <f t="shared" si="310"/>
        <v>-1000</v>
      </c>
      <c r="H19502" s="704" t="s">
        <v>12925</v>
      </c>
    </row>
    <row r="19503" spans="1:8" ht="15" x14ac:dyDescent="0.2">
      <c r="A19503" s="733">
        <v>45433</v>
      </c>
      <c r="B19503" s="40" t="s">
        <v>12673</v>
      </c>
      <c r="C19503" s="62" t="s">
        <v>5740</v>
      </c>
      <c r="D19503" s="107" t="s">
        <v>369</v>
      </c>
      <c r="E19503" s="57">
        <v>1000</v>
      </c>
      <c r="F19503" s="57"/>
      <c r="G19503" s="125">
        <f t="shared" si="310"/>
        <v>-1000</v>
      </c>
      <c r="H19503" s="704" t="s">
        <v>12925</v>
      </c>
    </row>
    <row r="19504" spans="1:8" ht="15" x14ac:dyDescent="0.2">
      <c r="A19504" s="733">
        <v>45433</v>
      </c>
      <c r="B19504" s="40" t="s">
        <v>11068</v>
      </c>
      <c r="C19504" s="62" t="s">
        <v>793</v>
      </c>
      <c r="D19504" s="107" t="s">
        <v>13095</v>
      </c>
      <c r="E19504" s="57">
        <v>6000</v>
      </c>
      <c r="F19504" s="57"/>
      <c r="G19504" s="125">
        <f t="shared" si="310"/>
        <v>-6000</v>
      </c>
      <c r="H19504" s="704" t="s">
        <v>12925</v>
      </c>
    </row>
    <row r="19505" spans="1:8" ht="15" x14ac:dyDescent="0.2">
      <c r="A19505" s="733">
        <v>45433</v>
      </c>
      <c r="B19505" s="40" t="s">
        <v>10889</v>
      </c>
      <c r="C19505" s="62" t="s">
        <v>12272</v>
      </c>
      <c r="D19505" s="107" t="s">
        <v>1156</v>
      </c>
      <c r="E19505" s="57">
        <v>10000</v>
      </c>
      <c r="F19505" s="57"/>
      <c r="G19505" s="125">
        <f t="shared" si="310"/>
        <v>-10000</v>
      </c>
      <c r="H19505" s="704" t="s">
        <v>12925</v>
      </c>
    </row>
    <row r="19506" spans="1:8" ht="15" x14ac:dyDescent="0.2">
      <c r="A19506" s="733">
        <v>45433</v>
      </c>
      <c r="B19506" s="40" t="s">
        <v>12329</v>
      </c>
      <c r="C19506" s="62" t="s">
        <v>11529</v>
      </c>
      <c r="D19506" s="107" t="s">
        <v>13096</v>
      </c>
      <c r="E19506" s="57">
        <v>151275</v>
      </c>
      <c r="F19506" s="57"/>
      <c r="G19506" s="125">
        <f t="shared" si="310"/>
        <v>-151275</v>
      </c>
      <c r="H19506" s="704" t="s">
        <v>12925</v>
      </c>
    </row>
    <row r="19507" spans="1:8" ht="15" x14ac:dyDescent="0.2">
      <c r="A19507" s="733">
        <v>45434</v>
      </c>
      <c r="B19507" s="40" t="s">
        <v>11072</v>
      </c>
      <c r="C19507" s="62" t="s">
        <v>5740</v>
      </c>
      <c r="D19507" s="107" t="s">
        <v>369</v>
      </c>
      <c r="E19507" s="57">
        <v>300</v>
      </c>
      <c r="F19507" s="57"/>
      <c r="G19507" s="125">
        <f t="shared" si="310"/>
        <v>-300</v>
      </c>
      <c r="H19507" s="704" t="s">
        <v>12925</v>
      </c>
    </row>
    <row r="19508" spans="1:8" ht="15" x14ac:dyDescent="0.2">
      <c r="A19508" s="733">
        <v>45434</v>
      </c>
      <c r="B19508" s="40" t="s">
        <v>103</v>
      </c>
      <c r="C19508" s="62" t="s">
        <v>103</v>
      </c>
      <c r="D19508" s="107" t="s">
        <v>10199</v>
      </c>
      <c r="E19508" s="57">
        <v>4000</v>
      </c>
      <c r="F19508" s="57"/>
      <c r="G19508" s="125">
        <f t="shared" si="310"/>
        <v>-4000</v>
      </c>
      <c r="H19508" s="704" t="s">
        <v>12925</v>
      </c>
    </row>
    <row r="19509" spans="1:8" ht="15" x14ac:dyDescent="0.2">
      <c r="A19509" s="733">
        <v>45434</v>
      </c>
      <c r="B19509" s="40" t="s">
        <v>12329</v>
      </c>
      <c r="C19509" s="62" t="s">
        <v>5740</v>
      </c>
      <c r="D19509" s="107" t="s">
        <v>369</v>
      </c>
      <c r="E19509" s="57">
        <v>1000</v>
      </c>
      <c r="F19509" s="57"/>
      <c r="G19509" s="125">
        <f t="shared" si="310"/>
        <v>-1000</v>
      </c>
      <c r="H19509" s="704" t="s">
        <v>12925</v>
      </c>
    </row>
    <row r="19510" spans="1:8" ht="15" x14ac:dyDescent="0.2">
      <c r="A19510" s="733">
        <v>45434</v>
      </c>
      <c r="B19510" s="40" t="s">
        <v>12673</v>
      </c>
      <c r="C19510" s="62" t="s">
        <v>13097</v>
      </c>
      <c r="D19510" s="107" t="s">
        <v>13098</v>
      </c>
      <c r="E19510" s="57">
        <v>50000</v>
      </c>
      <c r="F19510" s="57"/>
      <c r="G19510" s="125">
        <f t="shared" si="310"/>
        <v>-50000</v>
      </c>
      <c r="H19510" s="704" t="s">
        <v>12925</v>
      </c>
    </row>
    <row r="19511" spans="1:8" ht="15" x14ac:dyDescent="0.2">
      <c r="A19511" s="733">
        <v>45434</v>
      </c>
      <c r="B19511" s="40" t="s">
        <v>11707</v>
      </c>
      <c r="C19511" s="62" t="s">
        <v>391</v>
      </c>
      <c r="D19511" s="107" t="s">
        <v>13099</v>
      </c>
      <c r="E19511" s="57">
        <v>4000</v>
      </c>
      <c r="F19511" s="57"/>
      <c r="G19511" s="125">
        <f t="shared" si="310"/>
        <v>-4000</v>
      </c>
      <c r="H19511" s="704" t="s">
        <v>12925</v>
      </c>
    </row>
    <row r="19512" spans="1:8" ht="15" x14ac:dyDescent="0.2">
      <c r="A19512" s="733">
        <v>45434</v>
      </c>
      <c r="B19512" s="40" t="s">
        <v>12673</v>
      </c>
      <c r="C19512" s="62" t="s">
        <v>8362</v>
      </c>
      <c r="D19512" s="107" t="s">
        <v>9408</v>
      </c>
      <c r="E19512" s="57">
        <v>3150</v>
      </c>
      <c r="F19512" s="57"/>
      <c r="G19512" s="125">
        <f t="shared" si="310"/>
        <v>-3150</v>
      </c>
      <c r="H19512" s="704" t="s">
        <v>12925</v>
      </c>
    </row>
    <row r="19513" spans="1:8" ht="15" customHeight="1" x14ac:dyDescent="0.2">
      <c r="A19513" s="733">
        <v>45434</v>
      </c>
      <c r="B19513" s="40" t="s">
        <v>13100</v>
      </c>
      <c r="C19513" s="62" t="s">
        <v>8362</v>
      </c>
      <c r="D19513" s="107" t="s">
        <v>9408</v>
      </c>
      <c r="E19513" s="57">
        <v>3150</v>
      </c>
      <c r="F19513" s="57"/>
      <c r="G19513" s="125">
        <f t="shared" si="310"/>
        <v>-3150</v>
      </c>
      <c r="H19513" s="704" t="s">
        <v>12925</v>
      </c>
    </row>
    <row r="19514" spans="1:8" ht="15" x14ac:dyDescent="0.2">
      <c r="A19514" s="733">
        <v>45434</v>
      </c>
      <c r="B19514" s="40" t="s">
        <v>12596</v>
      </c>
      <c r="C19514" s="62" t="s">
        <v>9462</v>
      </c>
      <c r="D19514" s="107" t="s">
        <v>13101</v>
      </c>
      <c r="E19514" s="57">
        <v>6000</v>
      </c>
      <c r="F19514" s="57"/>
      <c r="G19514" s="125">
        <f t="shared" si="310"/>
        <v>-6000</v>
      </c>
      <c r="H19514" s="704" t="s">
        <v>12925</v>
      </c>
    </row>
    <row r="19515" spans="1:8" ht="15" x14ac:dyDescent="0.2">
      <c r="A19515" s="733">
        <v>45434</v>
      </c>
      <c r="B19515" s="40" t="s">
        <v>11864</v>
      </c>
      <c r="C19515" s="62" t="s">
        <v>9859</v>
      </c>
      <c r="D19515" s="107" t="s">
        <v>13102</v>
      </c>
      <c r="E19515" s="57">
        <v>7850</v>
      </c>
      <c r="F19515" s="57"/>
      <c r="G19515" s="125">
        <f t="shared" si="310"/>
        <v>-7850</v>
      </c>
      <c r="H19515" s="704" t="s">
        <v>12925</v>
      </c>
    </row>
    <row r="19516" spans="1:8" ht="15" x14ac:dyDescent="0.2">
      <c r="A19516" s="733">
        <v>45434</v>
      </c>
      <c r="B19516" s="40" t="s">
        <v>11864</v>
      </c>
      <c r="C19516" s="62" t="s">
        <v>5740</v>
      </c>
      <c r="D19516" s="107" t="s">
        <v>10325</v>
      </c>
      <c r="E19516" s="57">
        <v>300</v>
      </c>
      <c r="F19516" s="57"/>
      <c r="G19516" s="125">
        <f t="shared" si="310"/>
        <v>-300</v>
      </c>
      <c r="H19516" s="704" t="s">
        <v>12925</v>
      </c>
    </row>
    <row r="19517" spans="1:8" s="681" customFormat="1" ht="24" customHeight="1" x14ac:dyDescent="0.25">
      <c r="A19517" s="733">
        <v>45434</v>
      </c>
      <c r="B19517" s="62" t="s">
        <v>11707</v>
      </c>
      <c r="C19517" s="62" t="s">
        <v>10972</v>
      </c>
      <c r="D19517" s="182" t="s">
        <v>13055</v>
      </c>
      <c r="E19517" s="125">
        <v>39450</v>
      </c>
      <c r="F19517" s="125"/>
      <c r="G19517" s="125">
        <f t="shared" si="310"/>
        <v>-39450</v>
      </c>
      <c r="H19517" s="704" t="s">
        <v>12925</v>
      </c>
    </row>
    <row r="19518" spans="1:8" s="681" customFormat="1" ht="15" customHeight="1" x14ac:dyDescent="0.25">
      <c r="A19518" s="733">
        <v>45434</v>
      </c>
      <c r="B19518" s="62" t="s">
        <v>12586</v>
      </c>
      <c r="C19518" s="62" t="s">
        <v>10972</v>
      </c>
      <c r="D19518" s="789" t="s">
        <v>13104</v>
      </c>
      <c r="E19518" s="125">
        <v>50000</v>
      </c>
      <c r="F19518" s="125"/>
      <c r="G19518" s="125">
        <f t="shared" si="310"/>
        <v>-50000</v>
      </c>
      <c r="H19518" s="704" t="s">
        <v>12925</v>
      </c>
    </row>
    <row r="19519" spans="1:8" s="681" customFormat="1" ht="15" customHeight="1" x14ac:dyDescent="0.25">
      <c r="A19519" s="733">
        <v>45434</v>
      </c>
      <c r="B19519" s="62" t="s">
        <v>13100</v>
      </c>
      <c r="C19519" s="62" t="s">
        <v>8082</v>
      </c>
      <c r="D19519" s="789" t="s">
        <v>13103</v>
      </c>
      <c r="E19519" s="125">
        <v>1000000</v>
      </c>
      <c r="F19519" s="125"/>
      <c r="G19519" s="125">
        <f t="shared" si="310"/>
        <v>-1000000</v>
      </c>
      <c r="H19519" s="704" t="s">
        <v>12925</v>
      </c>
    </row>
    <row r="19520" spans="1:8" s="681" customFormat="1" ht="15" customHeight="1" x14ac:dyDescent="0.25">
      <c r="A19520" s="733">
        <v>45434</v>
      </c>
      <c r="B19520" s="62" t="s">
        <v>11068</v>
      </c>
      <c r="C19520" s="62" t="s">
        <v>10972</v>
      </c>
      <c r="D19520" s="789" t="s">
        <v>13105</v>
      </c>
      <c r="E19520" s="125">
        <v>15200</v>
      </c>
      <c r="F19520" s="125"/>
      <c r="G19520" s="125">
        <f t="shared" si="310"/>
        <v>-15200</v>
      </c>
      <c r="H19520" s="704" t="s">
        <v>12925</v>
      </c>
    </row>
    <row r="19521" spans="1:8" s="681" customFormat="1" ht="15" customHeight="1" x14ac:dyDescent="0.25">
      <c r="A19521" s="733">
        <v>45434</v>
      </c>
      <c r="B19521" s="62" t="s">
        <v>13100</v>
      </c>
      <c r="C19521" s="62" t="s">
        <v>8082</v>
      </c>
      <c r="D19521" s="789" t="s">
        <v>13103</v>
      </c>
      <c r="E19521" s="125">
        <v>400000</v>
      </c>
      <c r="F19521" s="125"/>
      <c r="G19521" s="125">
        <f t="shared" ref="G19521:G19584" si="311">F19521-E19521</f>
        <v>-400000</v>
      </c>
      <c r="H19521" s="704" t="s">
        <v>12925</v>
      </c>
    </row>
    <row r="19522" spans="1:8" s="681" customFormat="1" ht="15" customHeight="1" x14ac:dyDescent="0.25">
      <c r="A19522" s="733">
        <v>45434</v>
      </c>
      <c r="B19522" s="62" t="s">
        <v>11864</v>
      </c>
      <c r="C19522" s="62" t="s">
        <v>4724</v>
      </c>
      <c r="D19522" s="789" t="s">
        <v>12267</v>
      </c>
      <c r="E19522" s="125">
        <v>450000</v>
      </c>
      <c r="F19522" s="125"/>
      <c r="G19522" s="125">
        <f t="shared" si="311"/>
        <v>-450000</v>
      </c>
      <c r="H19522" s="704" t="s">
        <v>12925</v>
      </c>
    </row>
    <row r="19523" spans="1:8" s="681" customFormat="1" ht="15" customHeight="1" x14ac:dyDescent="0.25">
      <c r="A19523" s="733">
        <v>45434</v>
      </c>
      <c r="B19523" s="62" t="s">
        <v>13100</v>
      </c>
      <c r="C19523" s="62" t="s">
        <v>8082</v>
      </c>
      <c r="D19523" s="789" t="s">
        <v>13111</v>
      </c>
      <c r="E19523" s="125">
        <v>995000</v>
      </c>
      <c r="F19523" s="125"/>
      <c r="G19523" s="125">
        <f t="shared" si="311"/>
        <v>-995000</v>
      </c>
      <c r="H19523" s="704" t="s">
        <v>12925</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12925</v>
      </c>
    </row>
    <row r="19525" spans="1:8" s="681" customFormat="1" ht="15" customHeight="1" x14ac:dyDescent="0.25">
      <c r="A19525" s="733">
        <v>45435</v>
      </c>
      <c r="B19525" s="62" t="s">
        <v>11068</v>
      </c>
      <c r="C19525" s="62" t="s">
        <v>12607</v>
      </c>
      <c r="D19525" s="789" t="s">
        <v>13107</v>
      </c>
      <c r="E19525" s="125">
        <v>35000</v>
      </c>
      <c r="F19525" s="125"/>
      <c r="G19525" s="125">
        <f t="shared" si="311"/>
        <v>-35000</v>
      </c>
      <c r="H19525" s="704" t="s">
        <v>12925</v>
      </c>
    </row>
    <row r="19526" spans="1:8" s="681" customFormat="1" ht="15" customHeight="1" x14ac:dyDescent="0.25">
      <c r="A19526" s="733">
        <v>45435</v>
      </c>
      <c r="B19526" s="62" t="s">
        <v>12785</v>
      </c>
      <c r="C19526" s="62" t="s">
        <v>5740</v>
      </c>
      <c r="D19526" s="789" t="s">
        <v>369</v>
      </c>
      <c r="E19526" s="125">
        <v>1000</v>
      </c>
      <c r="F19526" s="125"/>
      <c r="G19526" s="125">
        <f t="shared" si="311"/>
        <v>-1000</v>
      </c>
      <c r="H19526" s="704" t="s">
        <v>12925</v>
      </c>
    </row>
    <row r="19527" spans="1:8" ht="15" x14ac:dyDescent="0.2">
      <c r="A19527" s="733">
        <v>45435</v>
      </c>
      <c r="B19527" s="40" t="s">
        <v>12785</v>
      </c>
      <c r="C19527" s="62" t="s">
        <v>391</v>
      </c>
      <c r="D19527" s="107" t="s">
        <v>13108</v>
      </c>
      <c r="E19527" s="57">
        <v>5000</v>
      </c>
      <c r="F19527" s="57"/>
      <c r="G19527" s="125">
        <f t="shared" si="311"/>
        <v>-5000</v>
      </c>
      <c r="H19527" s="704" t="s">
        <v>12925</v>
      </c>
    </row>
    <row r="19528" spans="1:8" ht="15" x14ac:dyDescent="0.2">
      <c r="A19528" s="733">
        <v>45435</v>
      </c>
      <c r="B19528" s="40" t="s">
        <v>12673</v>
      </c>
      <c r="C19528" s="62" t="s">
        <v>5740</v>
      </c>
      <c r="D19528" s="107" t="s">
        <v>1156</v>
      </c>
      <c r="E19528" s="57">
        <v>300</v>
      </c>
      <c r="F19528" s="57"/>
      <c r="G19528" s="125">
        <f t="shared" si="311"/>
        <v>-300</v>
      </c>
      <c r="H19528" s="704" t="s">
        <v>12925</v>
      </c>
    </row>
    <row r="19529" spans="1:8" ht="15" x14ac:dyDescent="0.2">
      <c r="A19529" s="733">
        <v>45435</v>
      </c>
      <c r="B19529" s="40" t="s">
        <v>11285</v>
      </c>
      <c r="C19529" s="62" t="s">
        <v>5740</v>
      </c>
      <c r="D19529" s="107" t="s">
        <v>369</v>
      </c>
      <c r="E19529" s="57">
        <v>2000</v>
      </c>
      <c r="F19529" s="57"/>
      <c r="G19529" s="125">
        <f t="shared" si="311"/>
        <v>-2000</v>
      </c>
      <c r="H19529" s="704" t="s">
        <v>12925</v>
      </c>
    </row>
    <row r="19530" spans="1:8" ht="15" x14ac:dyDescent="0.2">
      <c r="A19530" s="733">
        <v>45435</v>
      </c>
      <c r="B19530" s="40" t="s">
        <v>11068</v>
      </c>
      <c r="C19530" s="62" t="s">
        <v>5740</v>
      </c>
      <c r="D19530" s="107" t="s">
        <v>13109</v>
      </c>
      <c r="E19530" s="57">
        <v>1200</v>
      </c>
      <c r="F19530" s="57"/>
      <c r="G19530" s="125">
        <f t="shared" si="311"/>
        <v>-1200</v>
      </c>
      <c r="H19530" s="704" t="s">
        <v>12925</v>
      </c>
    </row>
    <row r="19531" spans="1:8" ht="15" x14ac:dyDescent="0.2">
      <c r="A19531" s="733">
        <v>45435</v>
      </c>
      <c r="B19531" s="40" t="s">
        <v>12389</v>
      </c>
      <c r="C19531" s="62" t="s">
        <v>5740</v>
      </c>
      <c r="D19531" s="107" t="s">
        <v>369</v>
      </c>
      <c r="E19531" s="57">
        <v>600</v>
      </c>
      <c r="F19531" s="57"/>
      <c r="G19531" s="125">
        <f t="shared" si="311"/>
        <v>-600</v>
      </c>
      <c r="H19531" s="704" t="s">
        <v>12925</v>
      </c>
    </row>
    <row r="19532" spans="1:8" ht="15" x14ac:dyDescent="0.2">
      <c r="A19532" s="733">
        <v>45435</v>
      </c>
      <c r="B19532" s="40" t="s">
        <v>103</v>
      </c>
      <c r="C19532" s="62" t="s">
        <v>103</v>
      </c>
      <c r="D19532" s="107" t="s">
        <v>10199</v>
      </c>
      <c r="E19532" s="57">
        <v>3000</v>
      </c>
      <c r="F19532" s="57"/>
      <c r="G19532" s="125">
        <f t="shared" si="311"/>
        <v>-3000</v>
      </c>
      <c r="H19532" s="704" t="s">
        <v>12925</v>
      </c>
    </row>
    <row r="19533" spans="1:8" ht="15" x14ac:dyDescent="0.2">
      <c r="A19533" s="733">
        <v>45435</v>
      </c>
      <c r="B19533" s="40" t="s">
        <v>12494</v>
      </c>
      <c r="C19533" s="62" t="s">
        <v>12764</v>
      </c>
      <c r="D19533" s="107" t="s">
        <v>13005</v>
      </c>
      <c r="E19533" s="57">
        <v>20000</v>
      </c>
      <c r="F19533" s="57"/>
      <c r="G19533" s="125">
        <f t="shared" si="311"/>
        <v>-20000</v>
      </c>
      <c r="H19533" s="704" t="s">
        <v>12925</v>
      </c>
    </row>
    <row r="19534" spans="1:8" ht="15" x14ac:dyDescent="0.2">
      <c r="A19534" s="733">
        <v>45435</v>
      </c>
      <c r="B19534" s="40" t="s">
        <v>6503</v>
      </c>
      <c r="C19534" s="62" t="s">
        <v>10972</v>
      </c>
      <c r="D19534" s="107" t="s">
        <v>4449</v>
      </c>
      <c r="E19534" s="57">
        <v>60250</v>
      </c>
      <c r="F19534" s="57"/>
      <c r="G19534" s="125">
        <f t="shared" si="311"/>
        <v>-60250</v>
      </c>
      <c r="H19534" s="704" t="s">
        <v>12925</v>
      </c>
    </row>
    <row r="19535" spans="1:8" ht="15" x14ac:dyDescent="0.2">
      <c r="A19535" s="733">
        <v>45435</v>
      </c>
      <c r="B19535" s="40" t="s">
        <v>12335</v>
      </c>
      <c r="C19535" s="62" t="s">
        <v>10972</v>
      </c>
      <c r="D19535" s="107" t="s">
        <v>4449</v>
      </c>
      <c r="E19535" s="57">
        <v>44030</v>
      </c>
      <c r="F19535" s="57"/>
      <c r="G19535" s="125">
        <f t="shared" si="311"/>
        <v>-44030</v>
      </c>
      <c r="H19535" s="704" t="s">
        <v>12925</v>
      </c>
    </row>
    <row r="19536" spans="1:8" ht="15" x14ac:dyDescent="0.2">
      <c r="A19536" s="733">
        <v>45435</v>
      </c>
      <c r="B19536" s="40" t="s">
        <v>10564</v>
      </c>
      <c r="C19536" s="62" t="s">
        <v>430</v>
      </c>
      <c r="D19536" s="107" t="s">
        <v>10709</v>
      </c>
      <c r="E19536" s="57">
        <v>200000</v>
      </c>
      <c r="F19536" s="57"/>
      <c r="G19536" s="125">
        <f t="shared" si="311"/>
        <v>-200000</v>
      </c>
      <c r="H19536" s="704" t="s">
        <v>12925</v>
      </c>
    </row>
    <row r="19537" spans="1:8" ht="15" x14ac:dyDescent="0.2">
      <c r="A19537" s="733">
        <v>45435</v>
      </c>
      <c r="B19537" s="40" t="s">
        <v>12673</v>
      </c>
      <c r="C19537" s="62" t="s">
        <v>10972</v>
      </c>
      <c r="D19537" s="107" t="s">
        <v>13112</v>
      </c>
      <c r="E19537" s="57">
        <v>96000</v>
      </c>
      <c r="F19537" s="57"/>
      <c r="G19537" s="125">
        <f t="shared" si="311"/>
        <v>-96000</v>
      </c>
      <c r="H19537" s="704" t="s">
        <v>12925</v>
      </c>
    </row>
    <row r="19538" spans="1:8" ht="15" x14ac:dyDescent="0.2">
      <c r="A19538" s="733">
        <v>45435</v>
      </c>
      <c r="B19538" s="40" t="s">
        <v>12596</v>
      </c>
      <c r="C19538" s="62" t="s">
        <v>11694</v>
      </c>
      <c r="D19538" s="107" t="s">
        <v>13135</v>
      </c>
      <c r="E19538" s="57">
        <v>23000</v>
      </c>
      <c r="F19538" s="57"/>
      <c r="G19538" s="125">
        <f t="shared" si="311"/>
        <v>-23000</v>
      </c>
      <c r="H19538" s="704" t="s">
        <v>12925</v>
      </c>
    </row>
    <row r="19539" spans="1:8" ht="15" x14ac:dyDescent="0.2">
      <c r="A19539" s="733">
        <v>45436</v>
      </c>
      <c r="B19539" s="40" t="s">
        <v>12596</v>
      </c>
      <c r="C19539" s="62" t="s">
        <v>10972</v>
      </c>
      <c r="D19539" s="107" t="s">
        <v>7474</v>
      </c>
      <c r="E19539" s="57">
        <v>54700</v>
      </c>
      <c r="F19539" s="57"/>
      <c r="G19539" s="125">
        <f t="shared" si="311"/>
        <v>-54700</v>
      </c>
      <c r="H19539" s="704" t="s">
        <v>12925</v>
      </c>
    </row>
    <row r="19540" spans="1:8" ht="15" x14ac:dyDescent="0.2">
      <c r="A19540" s="733">
        <v>45436</v>
      </c>
      <c r="B19540" s="40" t="s">
        <v>12596</v>
      </c>
      <c r="C19540" s="62" t="s">
        <v>10972</v>
      </c>
      <c r="D19540" s="107" t="s">
        <v>7474</v>
      </c>
      <c r="E19540" s="57">
        <v>149717</v>
      </c>
      <c r="F19540" s="57"/>
      <c r="G19540" s="125">
        <f t="shared" si="311"/>
        <v>-149717</v>
      </c>
      <c r="H19540" s="704" t="s">
        <v>12925</v>
      </c>
    </row>
    <row r="19541" spans="1:8" ht="15" x14ac:dyDescent="0.2">
      <c r="A19541" s="733">
        <v>45436</v>
      </c>
      <c r="B19541" s="40" t="s">
        <v>12596</v>
      </c>
      <c r="C19541" s="62" t="s">
        <v>10972</v>
      </c>
      <c r="D19541" s="107" t="s">
        <v>7474</v>
      </c>
      <c r="E19541" s="57">
        <v>49879</v>
      </c>
      <c r="F19541" s="57"/>
      <c r="G19541" s="125">
        <f t="shared" si="311"/>
        <v>-49879</v>
      </c>
      <c r="H19541" s="704" t="s">
        <v>12925</v>
      </c>
    </row>
    <row r="19542" spans="1:8" ht="15" x14ac:dyDescent="0.2">
      <c r="A19542" s="733">
        <v>45436</v>
      </c>
      <c r="B19542" s="40" t="s">
        <v>12596</v>
      </c>
      <c r="C19542" s="62" t="s">
        <v>10972</v>
      </c>
      <c r="D19542" s="107" t="s">
        <v>13113</v>
      </c>
      <c r="E19542" s="57">
        <v>71000</v>
      </c>
      <c r="F19542" s="57"/>
      <c r="G19542" s="125">
        <f t="shared" si="311"/>
        <v>-71000</v>
      </c>
      <c r="H19542" s="704" t="s">
        <v>12925</v>
      </c>
    </row>
    <row r="19543" spans="1:8" ht="15" x14ac:dyDescent="0.2">
      <c r="A19543" s="733">
        <v>45436</v>
      </c>
      <c r="B19543" s="40" t="s">
        <v>12596</v>
      </c>
      <c r="C19543" s="62" t="s">
        <v>10972</v>
      </c>
      <c r="D19543" s="107" t="s">
        <v>7474</v>
      </c>
      <c r="E19543" s="57">
        <v>83250</v>
      </c>
      <c r="F19543" s="57"/>
      <c r="G19543" s="125">
        <f t="shared" si="311"/>
        <v>-83250</v>
      </c>
      <c r="H19543" s="704" t="s">
        <v>12925</v>
      </c>
    </row>
    <row r="19544" spans="1:8" ht="15" x14ac:dyDescent="0.2">
      <c r="A19544" s="733">
        <v>45436</v>
      </c>
      <c r="B19544" s="40" t="s">
        <v>11864</v>
      </c>
      <c r="C19544" s="62" t="s">
        <v>391</v>
      </c>
      <c r="D19544" s="107" t="s">
        <v>10294</v>
      </c>
      <c r="E19544" s="57">
        <v>1300</v>
      </c>
      <c r="F19544" s="57"/>
      <c r="G19544" s="125">
        <f t="shared" si="311"/>
        <v>-1300</v>
      </c>
      <c r="H19544" s="704" t="s">
        <v>12925</v>
      </c>
    </row>
    <row r="19545" spans="1:8" ht="15" x14ac:dyDescent="0.2">
      <c r="A19545" s="733">
        <v>45436</v>
      </c>
      <c r="B19545" s="40" t="s">
        <v>13100</v>
      </c>
      <c r="C19545" s="62" t="s">
        <v>5409</v>
      </c>
      <c r="D19545" s="107" t="s">
        <v>13183</v>
      </c>
      <c r="E19545" s="57">
        <v>5000</v>
      </c>
      <c r="F19545" s="57"/>
      <c r="G19545" s="125">
        <f t="shared" si="311"/>
        <v>-5000</v>
      </c>
      <c r="H19545" s="704" t="s">
        <v>12925</v>
      </c>
    </row>
    <row r="19546" spans="1:8" ht="15" x14ac:dyDescent="0.2">
      <c r="A19546" s="733">
        <v>45436</v>
      </c>
      <c r="B19546" s="40" t="s">
        <v>8547</v>
      </c>
      <c r="C19546" s="62" t="s">
        <v>3103</v>
      </c>
      <c r="D19546" s="107" t="s">
        <v>1156</v>
      </c>
      <c r="E19546" s="57">
        <v>3000</v>
      </c>
      <c r="F19546" s="57"/>
      <c r="G19546" s="125">
        <f t="shared" si="311"/>
        <v>-3000</v>
      </c>
      <c r="H19546" s="704" t="s">
        <v>12925</v>
      </c>
    </row>
    <row r="19547" spans="1:8" ht="15" x14ac:dyDescent="0.2">
      <c r="A19547" s="733">
        <v>45436</v>
      </c>
      <c r="B19547" s="40" t="s">
        <v>13100</v>
      </c>
      <c r="C19547" s="62" t="s">
        <v>10972</v>
      </c>
      <c r="D19547" s="107" t="s">
        <v>13122</v>
      </c>
      <c r="E19547" s="57">
        <v>5000</v>
      </c>
      <c r="F19547" s="57"/>
      <c r="G19547" s="125">
        <f t="shared" si="311"/>
        <v>-5000</v>
      </c>
      <c r="H19547" s="704" t="s">
        <v>12925</v>
      </c>
    </row>
    <row r="19548" spans="1:8" ht="15" x14ac:dyDescent="0.2">
      <c r="A19548" s="733">
        <v>45436</v>
      </c>
      <c r="B19548" s="40" t="s">
        <v>12389</v>
      </c>
      <c r="C19548" s="62" t="s">
        <v>5740</v>
      </c>
      <c r="D19548" s="107" t="s">
        <v>369</v>
      </c>
      <c r="E19548" s="57">
        <v>600</v>
      </c>
      <c r="F19548" s="57"/>
      <c r="G19548" s="125">
        <f t="shared" si="311"/>
        <v>-600</v>
      </c>
      <c r="H19548" s="704" t="s">
        <v>12925</v>
      </c>
    </row>
    <row r="19549" spans="1:8" ht="15" x14ac:dyDescent="0.2">
      <c r="A19549" s="733">
        <v>45436</v>
      </c>
      <c r="B19549" s="40" t="s">
        <v>12389</v>
      </c>
      <c r="C19549" s="62" t="s">
        <v>285</v>
      </c>
      <c r="D19549" s="107" t="s">
        <v>9883</v>
      </c>
      <c r="E19549" s="57">
        <v>300</v>
      </c>
      <c r="F19549" s="57"/>
      <c r="G19549" s="125">
        <f t="shared" si="311"/>
        <v>-300</v>
      </c>
      <c r="H19549" s="704" t="s">
        <v>12925</v>
      </c>
    </row>
    <row r="19550" spans="1:8" ht="15" x14ac:dyDescent="0.2">
      <c r="A19550" s="733">
        <v>45436</v>
      </c>
      <c r="B19550" s="40" t="s">
        <v>12335</v>
      </c>
      <c r="C19550" s="62" t="s">
        <v>13080</v>
      </c>
      <c r="D19550" s="107" t="s">
        <v>13123</v>
      </c>
      <c r="E19550" s="57">
        <v>7000</v>
      </c>
      <c r="F19550" s="57"/>
      <c r="G19550" s="125">
        <f t="shared" si="311"/>
        <v>-7000</v>
      </c>
      <c r="H19550" s="704" t="s">
        <v>12925</v>
      </c>
    </row>
    <row r="19551" spans="1:8" ht="15" x14ac:dyDescent="0.2">
      <c r="A19551" s="733">
        <v>45437</v>
      </c>
      <c r="B19551" s="40" t="s">
        <v>103</v>
      </c>
      <c r="C19551" s="62" t="s">
        <v>13140</v>
      </c>
      <c r="D19551" s="107" t="s">
        <v>13136</v>
      </c>
      <c r="E19551" s="57">
        <v>57000</v>
      </c>
      <c r="F19551" s="57"/>
      <c r="G19551" s="125">
        <f t="shared" si="311"/>
        <v>-57000</v>
      </c>
      <c r="H19551" s="704" t="s">
        <v>12925</v>
      </c>
    </row>
    <row r="19552" spans="1:8" ht="15" x14ac:dyDescent="0.2">
      <c r="A19552" s="733">
        <v>45437</v>
      </c>
      <c r="B19552" s="40" t="s">
        <v>103</v>
      </c>
      <c r="C19552" s="62" t="s">
        <v>103</v>
      </c>
      <c r="D19552" s="107" t="s">
        <v>10199</v>
      </c>
      <c r="E19552" s="57">
        <v>4000</v>
      </c>
      <c r="F19552" s="57"/>
      <c r="G19552" s="125">
        <f t="shared" si="311"/>
        <v>-4000</v>
      </c>
      <c r="H19552" s="704" t="s">
        <v>12925</v>
      </c>
    </row>
    <row r="19553" spans="1:8" ht="15" x14ac:dyDescent="0.2">
      <c r="A19553" s="733">
        <v>45437</v>
      </c>
      <c r="B19553" s="40" t="s">
        <v>12673</v>
      </c>
      <c r="C19553" s="62" t="s">
        <v>5740</v>
      </c>
      <c r="D19553" s="107" t="s">
        <v>369</v>
      </c>
      <c r="E19553" s="57">
        <v>1500</v>
      </c>
      <c r="F19553" s="57"/>
      <c r="G19553" s="125">
        <f t="shared" si="311"/>
        <v>-1500</v>
      </c>
      <c r="H19553" s="704" t="s">
        <v>12925</v>
      </c>
    </row>
    <row r="19554" spans="1:8" ht="15" x14ac:dyDescent="0.2">
      <c r="A19554" s="733">
        <v>45437</v>
      </c>
      <c r="B19554" s="40" t="s">
        <v>103</v>
      </c>
      <c r="C19554" s="62" t="s">
        <v>103</v>
      </c>
      <c r="D19554" s="107" t="s">
        <v>10199</v>
      </c>
      <c r="E19554" s="57">
        <v>4000</v>
      </c>
      <c r="F19554" s="57"/>
      <c r="G19554" s="125">
        <f t="shared" si="311"/>
        <v>-4000</v>
      </c>
      <c r="H19554" s="704" t="s">
        <v>12925</v>
      </c>
    </row>
    <row r="19555" spans="1:8" ht="15" x14ac:dyDescent="0.2">
      <c r="A19555" s="733">
        <v>45439</v>
      </c>
      <c r="B19555" s="40" t="s">
        <v>12329</v>
      </c>
      <c r="C19555" s="62" t="s">
        <v>5740</v>
      </c>
      <c r="D19555" s="107" t="s">
        <v>369</v>
      </c>
      <c r="E19555" s="57">
        <v>1000</v>
      </c>
      <c r="F19555" s="57"/>
      <c r="G19555" s="125">
        <f t="shared" si="311"/>
        <v>-1000</v>
      </c>
      <c r="H19555" s="704" t="s">
        <v>12925</v>
      </c>
    </row>
    <row r="19556" spans="1:8" ht="15" x14ac:dyDescent="0.2">
      <c r="A19556" s="733">
        <v>45439</v>
      </c>
      <c r="B19556" s="40" t="s">
        <v>12776</v>
      </c>
      <c r="C19556" s="62" t="s">
        <v>5740</v>
      </c>
      <c r="D19556" s="107" t="s">
        <v>369</v>
      </c>
      <c r="E19556" s="57">
        <v>600</v>
      </c>
      <c r="F19556" s="57"/>
      <c r="G19556" s="125">
        <f t="shared" si="311"/>
        <v>-600</v>
      </c>
      <c r="H19556" s="704" t="s">
        <v>12925</v>
      </c>
    </row>
    <row r="19557" spans="1:8" ht="15" x14ac:dyDescent="0.2">
      <c r="A19557" s="733">
        <v>45439</v>
      </c>
      <c r="B19557" s="40" t="s">
        <v>12673</v>
      </c>
      <c r="C19557" s="62" t="s">
        <v>10972</v>
      </c>
      <c r="D19557" s="107" t="s">
        <v>13124</v>
      </c>
      <c r="E19557" s="57">
        <v>6700</v>
      </c>
      <c r="F19557" s="57"/>
      <c r="G19557" s="125">
        <f t="shared" si="311"/>
        <v>-6700</v>
      </c>
      <c r="H19557" s="704" t="s">
        <v>12925</v>
      </c>
    </row>
    <row r="19558" spans="1:8" ht="15" x14ac:dyDescent="0.2">
      <c r="A19558" s="733">
        <v>45439</v>
      </c>
      <c r="B19558" s="40" t="s">
        <v>12673</v>
      </c>
      <c r="C19558" s="62" t="s">
        <v>285</v>
      </c>
      <c r="D19558" s="107" t="s">
        <v>8651</v>
      </c>
      <c r="E19558" s="57">
        <v>1000</v>
      </c>
      <c r="F19558" s="57"/>
      <c r="G19558" s="125">
        <f t="shared" si="311"/>
        <v>-1000</v>
      </c>
      <c r="H19558" s="704" t="s">
        <v>12925</v>
      </c>
    </row>
    <row r="19559" spans="1:8" ht="15" x14ac:dyDescent="0.2">
      <c r="A19559" s="733">
        <v>45439</v>
      </c>
      <c r="B19559" s="40" t="s">
        <v>25</v>
      </c>
      <c r="C19559" s="62" t="s">
        <v>8141</v>
      </c>
      <c r="D19559" s="107" t="s">
        <v>6336</v>
      </c>
      <c r="E19559" s="57">
        <v>57681</v>
      </c>
      <c r="F19559" s="57"/>
      <c r="G19559" s="125">
        <f t="shared" si="311"/>
        <v>-57681</v>
      </c>
      <c r="H19559" s="704" t="s">
        <v>12925</v>
      </c>
    </row>
    <row r="19560" spans="1:8" ht="15" x14ac:dyDescent="0.2">
      <c r="A19560" s="733">
        <v>45439</v>
      </c>
      <c r="B19560" s="40" t="s">
        <v>103</v>
      </c>
      <c r="C19560" s="62" t="s">
        <v>8141</v>
      </c>
      <c r="D19560" s="107" t="s">
        <v>6336</v>
      </c>
      <c r="E19560" s="57">
        <v>31010</v>
      </c>
      <c r="F19560" s="57"/>
      <c r="G19560" s="125">
        <f t="shared" si="311"/>
        <v>-31010</v>
      </c>
      <c r="H19560" s="704" t="s">
        <v>12925</v>
      </c>
    </row>
    <row r="19561" spans="1:8" ht="15" x14ac:dyDescent="0.2">
      <c r="A19561" s="733">
        <v>45439</v>
      </c>
      <c r="B19561" s="40" t="s">
        <v>12335</v>
      </c>
      <c r="C19561" s="62" t="s">
        <v>285</v>
      </c>
      <c r="D19561" s="107" t="s">
        <v>13125</v>
      </c>
      <c r="E19561" s="57">
        <v>5000</v>
      </c>
      <c r="F19561" s="57"/>
      <c r="G19561" s="125">
        <f t="shared" si="311"/>
        <v>-5000</v>
      </c>
      <c r="H19561" s="704" t="s">
        <v>12925</v>
      </c>
    </row>
    <row r="19562" spans="1:8" ht="15" x14ac:dyDescent="0.2">
      <c r="A19562" s="733">
        <v>45439</v>
      </c>
      <c r="B19562" s="40" t="s">
        <v>11068</v>
      </c>
      <c r="C19562" s="62" t="s">
        <v>10972</v>
      </c>
      <c r="D19562" s="107" t="s">
        <v>13144</v>
      </c>
      <c r="E19562" s="57">
        <v>50000</v>
      </c>
      <c r="F19562" s="57"/>
      <c r="G19562" s="125">
        <f t="shared" si="311"/>
        <v>-50000</v>
      </c>
      <c r="H19562" s="704" t="s">
        <v>12925</v>
      </c>
    </row>
    <row r="19563" spans="1:8" ht="15" x14ac:dyDescent="0.2">
      <c r="A19563" s="733">
        <v>45441</v>
      </c>
      <c r="B19563" s="40" t="s">
        <v>12586</v>
      </c>
      <c r="C19563" s="62" t="s">
        <v>11865</v>
      </c>
      <c r="D19563" s="107" t="s">
        <v>13137</v>
      </c>
      <c r="E19563" s="57">
        <v>50000</v>
      </c>
      <c r="F19563" s="57"/>
      <c r="G19563" s="125">
        <f t="shared" si="311"/>
        <v>-50000</v>
      </c>
      <c r="H19563" s="704" t="s">
        <v>12925</v>
      </c>
    </row>
    <row r="19564" spans="1:8" ht="15" x14ac:dyDescent="0.2">
      <c r="A19564" s="733">
        <v>45441</v>
      </c>
      <c r="B19564" s="40" t="s">
        <v>12990</v>
      </c>
      <c r="C19564" s="62" t="s">
        <v>10972</v>
      </c>
      <c r="D19564" s="107" t="s">
        <v>13126</v>
      </c>
      <c r="E19564" s="57">
        <v>4870</v>
      </c>
      <c r="F19564" s="57"/>
      <c r="G19564" s="125">
        <f t="shared" si="311"/>
        <v>-4870</v>
      </c>
      <c r="H19564" s="704" t="s">
        <v>12925</v>
      </c>
    </row>
    <row r="19565" spans="1:8" ht="15" x14ac:dyDescent="0.2">
      <c r="A19565" s="733">
        <v>45441</v>
      </c>
      <c r="B19565" s="40" t="s">
        <v>12586</v>
      </c>
      <c r="C19565" s="62" t="s">
        <v>5740</v>
      </c>
      <c r="D19565" s="107" t="s">
        <v>369</v>
      </c>
      <c r="E19565" s="57">
        <v>200</v>
      </c>
      <c r="F19565" s="57"/>
      <c r="G19565" s="125">
        <f t="shared" si="311"/>
        <v>-200</v>
      </c>
      <c r="H19565" s="704" t="s">
        <v>12925</v>
      </c>
    </row>
    <row r="19566" spans="1:8" ht="15" x14ac:dyDescent="0.2">
      <c r="A19566" s="733">
        <v>45441</v>
      </c>
      <c r="B19566" s="40" t="s">
        <v>103</v>
      </c>
      <c r="C19566" s="62" t="s">
        <v>103</v>
      </c>
      <c r="D19566" s="107" t="s">
        <v>10199</v>
      </c>
      <c r="E19566" s="57">
        <v>3000</v>
      </c>
      <c r="F19566" s="57"/>
      <c r="G19566" s="125">
        <f t="shared" si="311"/>
        <v>-3000</v>
      </c>
      <c r="H19566" s="704" t="s">
        <v>12925</v>
      </c>
    </row>
    <row r="19567" spans="1:8" ht="15" x14ac:dyDescent="0.2">
      <c r="A19567" s="733">
        <v>45441</v>
      </c>
      <c r="B19567" s="40" t="s">
        <v>12785</v>
      </c>
      <c r="C19567" s="62" t="s">
        <v>1508</v>
      </c>
      <c r="D19567" s="107" t="s">
        <v>1156</v>
      </c>
      <c r="E19567" s="57">
        <v>10000</v>
      </c>
      <c r="F19567" s="57"/>
      <c r="G19567" s="125">
        <f t="shared" si="311"/>
        <v>-10000</v>
      </c>
      <c r="H19567" s="704" t="s">
        <v>12925</v>
      </c>
    </row>
    <row r="19568" spans="1:8" ht="15" x14ac:dyDescent="0.2">
      <c r="A19568" s="733">
        <v>45441</v>
      </c>
      <c r="B19568" s="40" t="s">
        <v>103</v>
      </c>
      <c r="C19568" s="62" t="s">
        <v>2995</v>
      </c>
      <c r="D19568" s="107" t="s">
        <v>1156</v>
      </c>
      <c r="E19568" s="57">
        <v>5330</v>
      </c>
      <c r="F19568" s="57"/>
      <c r="G19568" s="125">
        <f t="shared" si="311"/>
        <v>-5330</v>
      </c>
      <c r="H19568" s="704" t="s">
        <v>12925</v>
      </c>
    </row>
    <row r="19569" spans="1:8" ht="15" x14ac:dyDescent="0.2">
      <c r="A19569" s="733">
        <v>45441</v>
      </c>
      <c r="B19569" s="40" t="s">
        <v>12329</v>
      </c>
      <c r="C19569" s="62" t="s">
        <v>8384</v>
      </c>
      <c r="D19569" s="107" t="s">
        <v>13130</v>
      </c>
      <c r="E19569" s="57">
        <v>500000</v>
      </c>
      <c r="F19569" s="57"/>
      <c r="G19569" s="125">
        <f t="shared" si="311"/>
        <v>-500000</v>
      </c>
      <c r="H19569" s="704" t="s">
        <v>12925</v>
      </c>
    </row>
    <row r="19570" spans="1:8" ht="15" x14ac:dyDescent="0.2">
      <c r="A19570" s="733">
        <v>45441</v>
      </c>
      <c r="B19570" s="40" t="s">
        <v>10459</v>
      </c>
      <c r="C19570" s="62" t="s">
        <v>13131</v>
      </c>
      <c r="D19570" s="107" t="s">
        <v>13132</v>
      </c>
      <c r="E19570" s="57">
        <v>370000</v>
      </c>
      <c r="F19570" s="57"/>
      <c r="G19570" s="125">
        <f t="shared" si="311"/>
        <v>-370000</v>
      </c>
      <c r="H19570" s="704" t="s">
        <v>12925</v>
      </c>
    </row>
    <row r="19571" spans="1:8" ht="24" x14ac:dyDescent="0.2">
      <c r="A19571" s="733">
        <v>45441</v>
      </c>
      <c r="B19571" s="40" t="s">
        <v>11586</v>
      </c>
      <c r="C19571" s="62" t="s">
        <v>10888</v>
      </c>
      <c r="D19571" s="128" t="s">
        <v>13119</v>
      </c>
      <c r="E19571" s="125">
        <v>2000000</v>
      </c>
      <c r="F19571" s="125"/>
      <c r="G19571" s="125">
        <f t="shared" si="311"/>
        <v>-2000000</v>
      </c>
      <c r="H19571" s="704" t="s">
        <v>12925</v>
      </c>
    </row>
    <row r="19572" spans="1:8" ht="24" x14ac:dyDescent="0.2">
      <c r="A19572" s="733">
        <v>45441</v>
      </c>
      <c r="B19572" s="62" t="s">
        <v>11068</v>
      </c>
      <c r="C19572" s="62" t="s">
        <v>11721</v>
      </c>
      <c r="D19572" s="182" t="s">
        <v>13121</v>
      </c>
      <c r="E19572" s="125">
        <v>600000</v>
      </c>
      <c r="F19572" s="125"/>
      <c r="G19572" s="125">
        <f t="shared" si="311"/>
        <v>-600000</v>
      </c>
      <c r="H19572" s="704" t="s">
        <v>12925</v>
      </c>
    </row>
    <row r="19573" spans="1:8" ht="24" x14ac:dyDescent="0.2">
      <c r="A19573" s="733">
        <v>45441</v>
      </c>
      <c r="B19573" s="62" t="s">
        <v>11864</v>
      </c>
      <c r="C19573" s="62" t="s">
        <v>11721</v>
      </c>
      <c r="D19573" s="182" t="s">
        <v>13121</v>
      </c>
      <c r="E19573" s="125">
        <v>400000</v>
      </c>
      <c r="F19573" s="125"/>
      <c r="G19573" s="125">
        <f t="shared" si="311"/>
        <v>-400000</v>
      </c>
      <c r="H19573" s="704" t="s">
        <v>12925</v>
      </c>
    </row>
    <row r="19574" spans="1:8" ht="15" x14ac:dyDescent="0.2">
      <c r="A19574" s="733">
        <v>45442</v>
      </c>
      <c r="B19574" s="40" t="s">
        <v>12586</v>
      </c>
      <c r="C19574" s="62" t="s">
        <v>5740</v>
      </c>
      <c r="D19574" s="107" t="s">
        <v>369</v>
      </c>
      <c r="E19574" s="57">
        <v>400</v>
      </c>
      <c r="F19574" s="57"/>
      <c r="G19574" s="125">
        <f t="shared" si="311"/>
        <v>-400</v>
      </c>
      <c r="H19574" s="704" t="s">
        <v>12925</v>
      </c>
    </row>
    <row r="19575" spans="1:8" ht="15" x14ac:dyDescent="0.2">
      <c r="A19575" s="733">
        <v>45442</v>
      </c>
      <c r="B19575" s="40" t="s">
        <v>8547</v>
      </c>
      <c r="C19575" s="62" t="s">
        <v>11942</v>
      </c>
      <c r="D19575" s="107" t="s">
        <v>13127</v>
      </c>
      <c r="E19575" s="57">
        <v>26000</v>
      </c>
      <c r="F19575" s="57"/>
      <c r="G19575" s="125">
        <f t="shared" si="311"/>
        <v>-26000</v>
      </c>
      <c r="H19575" s="704" t="s">
        <v>12925</v>
      </c>
    </row>
    <row r="19576" spans="1:8" ht="15" x14ac:dyDescent="0.2">
      <c r="A19576" s="733">
        <v>45442</v>
      </c>
      <c r="B19576" s="40" t="s">
        <v>11068</v>
      </c>
      <c r="C19576" s="62" t="s">
        <v>13090</v>
      </c>
      <c r="D19576" s="107" t="s">
        <v>13128</v>
      </c>
      <c r="E19576" s="57">
        <v>7000</v>
      </c>
      <c r="F19576" s="57"/>
      <c r="G19576" s="125">
        <f t="shared" si="311"/>
        <v>-7000</v>
      </c>
      <c r="H19576" s="704" t="s">
        <v>12925</v>
      </c>
    </row>
    <row r="19577" spans="1:8" ht="15" x14ac:dyDescent="0.2">
      <c r="A19577" s="733">
        <v>45442</v>
      </c>
      <c r="B19577" s="40" t="s">
        <v>12586</v>
      </c>
      <c r="C19577" s="62" t="s">
        <v>5740</v>
      </c>
      <c r="D19577" s="107" t="s">
        <v>1156</v>
      </c>
      <c r="E19577" s="57">
        <v>1100</v>
      </c>
      <c r="F19577" s="57"/>
      <c r="G19577" s="125">
        <f t="shared" si="311"/>
        <v>-1100</v>
      </c>
      <c r="H19577" s="704" t="s">
        <v>12925</v>
      </c>
    </row>
    <row r="19578" spans="1:8" ht="15" x14ac:dyDescent="0.2">
      <c r="A19578" s="733">
        <v>45442</v>
      </c>
      <c r="B19578" s="40" t="s">
        <v>12329</v>
      </c>
      <c r="C19578" s="62" t="s">
        <v>10972</v>
      </c>
      <c r="D19578" s="107" t="s">
        <v>13129</v>
      </c>
      <c r="E19578" s="57">
        <v>47620</v>
      </c>
      <c r="F19578" s="57"/>
      <c r="G19578" s="125">
        <f t="shared" si="311"/>
        <v>-47620</v>
      </c>
      <c r="H19578" s="704" t="s">
        <v>12925</v>
      </c>
    </row>
    <row r="19579" spans="1:8" ht="15" x14ac:dyDescent="0.2">
      <c r="A19579" s="733">
        <v>45442</v>
      </c>
      <c r="B19579" s="40" t="s">
        <v>10890</v>
      </c>
      <c r="C19579" s="62" t="s">
        <v>12264</v>
      </c>
      <c r="D19579" s="107" t="s">
        <v>13133</v>
      </c>
      <c r="E19579" s="57">
        <v>100000</v>
      </c>
      <c r="F19579" s="57"/>
      <c r="G19579" s="125">
        <f t="shared" si="311"/>
        <v>-100000</v>
      </c>
      <c r="H19579" s="704" t="s">
        <v>12925</v>
      </c>
    </row>
    <row r="19580" spans="1:8" ht="15" x14ac:dyDescent="0.2">
      <c r="A19580" s="733">
        <v>45442</v>
      </c>
      <c r="B19580" s="40" t="s">
        <v>11068</v>
      </c>
      <c r="C19580" s="62" t="s">
        <v>13090</v>
      </c>
      <c r="D19580" s="107" t="s">
        <v>13134</v>
      </c>
      <c r="E19580" s="57">
        <v>309000</v>
      </c>
      <c r="F19580" s="57"/>
      <c r="G19580" s="125">
        <f t="shared" si="311"/>
        <v>-309000</v>
      </c>
      <c r="H19580" s="704" t="s">
        <v>12925</v>
      </c>
    </row>
    <row r="19581" spans="1:8" ht="15" x14ac:dyDescent="0.2">
      <c r="A19581" s="733">
        <v>45442</v>
      </c>
      <c r="B19581" s="40" t="s">
        <v>11068</v>
      </c>
      <c r="C19581" s="62" t="s">
        <v>10972</v>
      </c>
      <c r="D19581" s="107" t="s">
        <v>13138</v>
      </c>
      <c r="E19581" s="57">
        <v>18960</v>
      </c>
      <c r="F19581" s="57"/>
      <c r="G19581" s="125">
        <f t="shared" si="311"/>
        <v>-18960</v>
      </c>
      <c r="H19581" s="704" t="s">
        <v>12925</v>
      </c>
    </row>
    <row r="19582" spans="1:8" ht="15" x14ac:dyDescent="0.2">
      <c r="A19582" s="733">
        <v>45442</v>
      </c>
      <c r="B19582" s="40" t="s">
        <v>11068</v>
      </c>
      <c r="C19582" s="62" t="s">
        <v>10972</v>
      </c>
      <c r="D19582" s="107" t="s">
        <v>13139</v>
      </c>
      <c r="E19582" s="57">
        <v>10000</v>
      </c>
      <c r="F19582" s="57"/>
      <c r="G19582" s="125">
        <f t="shared" si="311"/>
        <v>-10000</v>
      </c>
      <c r="H19582" s="704" t="s">
        <v>12925</v>
      </c>
    </row>
    <row r="19583" spans="1:8" ht="15" x14ac:dyDescent="0.2">
      <c r="A19583" s="733">
        <v>45442</v>
      </c>
      <c r="B19583" s="40" t="s">
        <v>11068</v>
      </c>
      <c r="C19583" s="62" t="s">
        <v>10972</v>
      </c>
      <c r="D19583" s="107" t="s">
        <v>13145</v>
      </c>
      <c r="E19583" s="57">
        <v>7500</v>
      </c>
      <c r="F19583" s="57"/>
      <c r="G19583" s="125">
        <f t="shared" si="311"/>
        <v>-7500</v>
      </c>
      <c r="H19583" s="704" t="s">
        <v>12925</v>
      </c>
    </row>
    <row r="19584" spans="1:8" ht="15" x14ac:dyDescent="0.2">
      <c r="A19584" s="733">
        <v>45442</v>
      </c>
      <c r="B19584" s="40" t="s">
        <v>103</v>
      </c>
      <c r="C19584" s="62" t="s">
        <v>103</v>
      </c>
      <c r="D19584" s="107" t="s">
        <v>10199</v>
      </c>
      <c r="E19584" s="57">
        <v>5000</v>
      </c>
      <c r="F19584" s="57"/>
      <c r="G19584" s="125">
        <f t="shared" si="311"/>
        <v>-5000</v>
      </c>
      <c r="H19584" s="704" t="s">
        <v>12925</v>
      </c>
    </row>
    <row r="19585" spans="1:8" ht="15" x14ac:dyDescent="0.2">
      <c r="A19585" s="733">
        <v>45443</v>
      </c>
      <c r="B19585" s="40" t="s">
        <v>11068</v>
      </c>
      <c r="C19585" s="62" t="s">
        <v>5740</v>
      </c>
      <c r="D19585" s="107" t="s">
        <v>369</v>
      </c>
      <c r="E19585" s="57">
        <v>1500</v>
      </c>
      <c r="F19585" s="57"/>
      <c r="G19585" s="125">
        <f t="shared" ref="G19585:G19650" si="312">F19585-E19585</f>
        <v>-1500</v>
      </c>
      <c r="H19585" s="704" t="s">
        <v>12925</v>
      </c>
    </row>
    <row r="19586" spans="1:8" ht="15" x14ac:dyDescent="0.2">
      <c r="A19586" s="733">
        <v>45443</v>
      </c>
      <c r="B19586" s="40" t="s">
        <v>10459</v>
      </c>
      <c r="C19586" s="62" t="s">
        <v>10972</v>
      </c>
      <c r="D19586" s="107" t="s">
        <v>13146</v>
      </c>
      <c r="E19586" s="57">
        <v>4600</v>
      </c>
      <c r="F19586" s="57"/>
      <c r="G19586" s="125">
        <f t="shared" si="312"/>
        <v>-4600</v>
      </c>
      <c r="H19586" s="704" t="s">
        <v>12925</v>
      </c>
    </row>
    <row r="19587" spans="1:8" ht="15" x14ac:dyDescent="0.2">
      <c r="A19587" s="733">
        <v>45443</v>
      </c>
      <c r="B19587" s="40" t="s">
        <v>12335</v>
      </c>
      <c r="C19587" s="62" t="s">
        <v>13147</v>
      </c>
      <c r="D19587" s="107" t="s">
        <v>13148</v>
      </c>
      <c r="E19587" s="57">
        <v>10000</v>
      </c>
      <c r="F19587" s="57"/>
      <c r="G19587" s="125">
        <f t="shared" si="312"/>
        <v>-10000</v>
      </c>
      <c r="H19587" s="704" t="s">
        <v>12925</v>
      </c>
    </row>
    <row r="19588" spans="1:8" ht="15" x14ac:dyDescent="0.2">
      <c r="A19588" s="733">
        <v>45443</v>
      </c>
      <c r="B19588" s="40" t="s">
        <v>103</v>
      </c>
      <c r="C19588" s="62" t="s">
        <v>103</v>
      </c>
      <c r="D19588" s="107" t="s">
        <v>10199</v>
      </c>
      <c r="E19588" s="57">
        <v>5000</v>
      </c>
      <c r="F19588" s="57"/>
      <c r="G19588" s="125">
        <f t="shared" si="312"/>
        <v>-5000</v>
      </c>
      <c r="H19588" s="704" t="s">
        <v>12925</v>
      </c>
    </row>
    <row r="19589" spans="1:8" ht="15" x14ac:dyDescent="0.2">
      <c r="A19589" s="733">
        <v>45443</v>
      </c>
      <c r="B19589" s="40" t="s">
        <v>12776</v>
      </c>
      <c r="C19589" s="62" t="s">
        <v>5740</v>
      </c>
      <c r="D19589" s="107" t="s">
        <v>369</v>
      </c>
      <c r="E19589" s="57">
        <v>1200</v>
      </c>
      <c r="F19589" s="57"/>
      <c r="G19589" s="125">
        <f t="shared" si="312"/>
        <v>-1200</v>
      </c>
      <c r="H19589" s="704" t="s">
        <v>12925</v>
      </c>
    </row>
    <row r="19590" spans="1:8" ht="15" x14ac:dyDescent="0.2">
      <c r="A19590" s="733">
        <v>45443</v>
      </c>
      <c r="B19590" s="40" t="s">
        <v>103</v>
      </c>
      <c r="C19590" s="62" t="s">
        <v>391</v>
      </c>
      <c r="D19590" s="107" t="s">
        <v>13149</v>
      </c>
      <c r="E19590" s="57">
        <v>380</v>
      </c>
      <c r="F19590" s="57"/>
      <c r="G19590" s="125">
        <f t="shared" si="312"/>
        <v>-380</v>
      </c>
      <c r="H19590" s="704" t="s">
        <v>12925</v>
      </c>
    </row>
    <row r="19591" spans="1:8" ht="15" x14ac:dyDescent="0.2">
      <c r="A19591" s="733">
        <v>45443</v>
      </c>
      <c r="B19591" s="40" t="s">
        <v>11068</v>
      </c>
      <c r="C19591" s="62" t="s">
        <v>10972</v>
      </c>
      <c r="D19591" s="107" t="s">
        <v>13150</v>
      </c>
      <c r="E19591" s="57">
        <v>150000</v>
      </c>
      <c r="F19591" s="57"/>
      <c r="G19591" s="125">
        <f t="shared" si="312"/>
        <v>-150000</v>
      </c>
      <c r="H19591" s="704" t="s">
        <v>12925</v>
      </c>
    </row>
    <row r="19592" spans="1:8" ht="15" x14ac:dyDescent="0.2">
      <c r="A19592" s="733">
        <v>45443</v>
      </c>
      <c r="B19592" s="40" t="s">
        <v>25</v>
      </c>
      <c r="C19592" s="62" t="s">
        <v>8141</v>
      </c>
      <c r="D19592" s="107" t="s">
        <v>6309</v>
      </c>
      <c r="E19592" s="57">
        <v>1110</v>
      </c>
      <c r="F19592" s="57"/>
      <c r="G19592" s="125">
        <f t="shared" si="312"/>
        <v>-1110</v>
      </c>
      <c r="H19592" s="704" t="s">
        <v>12925</v>
      </c>
    </row>
    <row r="19593" spans="1:8" ht="15" x14ac:dyDescent="0.2">
      <c r="A19593" s="733">
        <v>45443</v>
      </c>
      <c r="B19593" s="40" t="s">
        <v>103</v>
      </c>
      <c r="C19593" s="62" t="s">
        <v>8141</v>
      </c>
      <c r="D19593" s="107" t="s">
        <v>6309</v>
      </c>
      <c r="E19593" s="57">
        <v>1380</v>
      </c>
      <c r="F19593" s="57"/>
      <c r="G19593" s="125">
        <f t="shared" si="312"/>
        <v>-1380</v>
      </c>
      <c r="H19593" s="704" t="s">
        <v>12925</v>
      </c>
    </row>
    <row r="19594" spans="1:8" ht="15" x14ac:dyDescent="0.2">
      <c r="A19594" s="733">
        <v>45443</v>
      </c>
      <c r="B19594" s="40" t="s">
        <v>12670</v>
      </c>
      <c r="C19594" s="62" t="s">
        <v>13162</v>
      </c>
      <c r="D19594" s="107" t="s">
        <v>13163</v>
      </c>
      <c r="E19594" s="57">
        <v>25000</v>
      </c>
      <c r="F19594" s="57"/>
      <c r="G19594" s="125">
        <f t="shared" si="312"/>
        <v>-25000</v>
      </c>
      <c r="H19594" s="704" t="s">
        <v>12925</v>
      </c>
    </row>
    <row r="19595" spans="1:8" ht="15" customHeight="1" x14ac:dyDescent="0.2">
      <c r="A19595" s="733">
        <v>45443</v>
      </c>
      <c r="B19595" s="40" t="s">
        <v>13100</v>
      </c>
      <c r="C19595" s="62" t="s">
        <v>391</v>
      </c>
      <c r="D19595" s="107" t="s">
        <v>13164</v>
      </c>
      <c r="E19595" s="57">
        <v>10000</v>
      </c>
      <c r="F19595" s="57"/>
      <c r="G19595" s="125">
        <f t="shared" si="312"/>
        <v>-10000</v>
      </c>
      <c r="H19595" s="704" t="s">
        <v>12925</v>
      </c>
    </row>
    <row r="19596" spans="1:8" ht="15" customHeight="1" x14ac:dyDescent="0.2">
      <c r="A19596" s="733">
        <v>45443</v>
      </c>
      <c r="B19596" s="40" t="s">
        <v>12596</v>
      </c>
      <c r="C19596" s="62" t="s">
        <v>10224</v>
      </c>
      <c r="D19596" s="107" t="s">
        <v>13757</v>
      </c>
      <c r="E19596" s="57">
        <v>164500</v>
      </c>
      <c r="F19596" s="57"/>
      <c r="G19596" s="125">
        <f t="shared" ref="G19596" si="313">F19596-E19596</f>
        <v>-164500</v>
      </c>
      <c r="H19596" s="704" t="s">
        <v>12925</v>
      </c>
    </row>
    <row r="19597" spans="1:8" ht="15" customHeight="1" x14ac:dyDescent="0.2">
      <c r="A19597" s="733">
        <v>45443</v>
      </c>
      <c r="B19597" s="40" t="s">
        <v>12389</v>
      </c>
      <c r="C19597" s="62" t="s">
        <v>391</v>
      </c>
      <c r="D19597" s="107" t="s">
        <v>4308</v>
      </c>
      <c r="E19597" s="57">
        <v>4870</v>
      </c>
      <c r="F19597" s="57"/>
      <c r="G19597" s="125">
        <f t="shared" si="312"/>
        <v>-4870</v>
      </c>
      <c r="H19597" s="704" t="s">
        <v>12925</v>
      </c>
    </row>
    <row r="19598" spans="1:8" ht="15" customHeight="1" x14ac:dyDescent="0.2">
      <c r="A19598" s="732">
        <v>45418</v>
      </c>
      <c r="B19598" s="173" t="s">
        <v>10220</v>
      </c>
      <c r="C19598" s="173" t="s">
        <v>11717</v>
      </c>
      <c r="D19598" s="227" t="s">
        <v>12935</v>
      </c>
      <c r="E19598" s="235">
        <v>120000</v>
      </c>
      <c r="F19598" s="235"/>
      <c r="G19598" s="235">
        <f t="shared" si="312"/>
        <v>-120000</v>
      </c>
      <c r="H19598" s="708" t="s">
        <v>12925</v>
      </c>
    </row>
    <row r="19599" spans="1:8" ht="15" customHeight="1" x14ac:dyDescent="0.2">
      <c r="A19599" s="732">
        <v>45418</v>
      </c>
      <c r="B19599" s="173" t="s">
        <v>9495</v>
      </c>
      <c r="C19599" s="173" t="s">
        <v>11717</v>
      </c>
      <c r="D19599" s="227" t="s">
        <v>12936</v>
      </c>
      <c r="E19599" s="235">
        <v>69932</v>
      </c>
      <c r="F19599" s="235"/>
      <c r="G19599" s="235">
        <f t="shared" si="312"/>
        <v>-69932</v>
      </c>
      <c r="H19599" s="708" t="s">
        <v>12925</v>
      </c>
    </row>
    <row r="19600" spans="1:8" ht="15" customHeight="1" x14ac:dyDescent="0.2">
      <c r="A19600" s="732">
        <v>45418</v>
      </c>
      <c r="B19600" s="173" t="s">
        <v>11864</v>
      </c>
      <c r="C19600" s="173" t="s">
        <v>7465</v>
      </c>
      <c r="D19600" s="227" t="s">
        <v>12912</v>
      </c>
      <c r="E19600" s="235">
        <v>900000</v>
      </c>
      <c r="F19600" s="235"/>
      <c r="G19600" s="235">
        <f t="shared" si="312"/>
        <v>-900000</v>
      </c>
      <c r="H19600" s="708" t="s">
        <v>12925</v>
      </c>
    </row>
    <row r="19601" spans="1:8" ht="15" customHeight="1" x14ac:dyDescent="0.2">
      <c r="A19601" s="732">
        <v>45418</v>
      </c>
      <c r="B19601" s="173" t="s">
        <v>11864</v>
      </c>
      <c r="C19601" s="173" t="s">
        <v>7465</v>
      </c>
      <c r="D19601" s="227" t="s">
        <v>12912</v>
      </c>
      <c r="E19601" s="235">
        <v>924000</v>
      </c>
      <c r="F19601" s="235"/>
      <c r="G19601" s="235">
        <f t="shared" si="312"/>
        <v>-924000</v>
      </c>
      <c r="H19601" s="708" t="s">
        <v>12925</v>
      </c>
    </row>
    <row r="19602" spans="1:8" ht="15" customHeight="1" x14ac:dyDescent="0.2">
      <c r="A19602" s="732">
        <v>45420</v>
      </c>
      <c r="B19602" s="173" t="s">
        <v>37</v>
      </c>
      <c r="C19602" s="550" t="s">
        <v>3002</v>
      </c>
      <c r="D19602" s="739" t="s">
        <v>12938</v>
      </c>
      <c r="E19602" s="551">
        <v>20525</v>
      </c>
      <c r="F19602" s="235"/>
      <c r="G19602" s="235">
        <f t="shared" si="312"/>
        <v>-20525</v>
      </c>
      <c r="H19602" s="708" t="s">
        <v>12925</v>
      </c>
    </row>
    <row r="19603" spans="1:8" ht="15" customHeight="1" x14ac:dyDescent="0.2">
      <c r="A19603" s="732">
        <v>45420</v>
      </c>
      <c r="B19603" s="173" t="s">
        <v>3944</v>
      </c>
      <c r="C19603" s="550" t="s">
        <v>3002</v>
      </c>
      <c r="D19603" s="739" t="s">
        <v>12938</v>
      </c>
      <c r="E19603" s="551">
        <v>35364</v>
      </c>
      <c r="F19603" s="235"/>
      <c r="G19603" s="235">
        <f t="shared" si="312"/>
        <v>-35364</v>
      </c>
      <c r="H19603" s="708" t="s">
        <v>12925</v>
      </c>
    </row>
    <row r="19604" spans="1:8" ht="15" x14ac:dyDescent="0.2">
      <c r="A19604" s="732">
        <v>45420</v>
      </c>
      <c r="B19604" s="173" t="s">
        <v>3945</v>
      </c>
      <c r="C19604" s="550" t="s">
        <v>3002</v>
      </c>
      <c r="D19604" s="739" t="s">
        <v>12938</v>
      </c>
      <c r="E19604" s="551">
        <v>32760</v>
      </c>
      <c r="F19604" s="235"/>
      <c r="G19604" s="235">
        <f t="shared" si="312"/>
        <v>-32760</v>
      </c>
      <c r="H19604" s="708" t="s">
        <v>12925</v>
      </c>
    </row>
    <row r="19605" spans="1:8" ht="15" x14ac:dyDescent="0.2">
      <c r="A19605" s="732">
        <v>45425</v>
      </c>
      <c r="B19605" s="173" t="s">
        <v>10890</v>
      </c>
      <c r="C19605" s="173" t="s">
        <v>4321</v>
      </c>
      <c r="D19605" s="227" t="s">
        <v>13046</v>
      </c>
      <c r="E19605" s="235">
        <v>640444</v>
      </c>
      <c r="F19605" s="235"/>
      <c r="G19605" s="235">
        <f t="shared" si="312"/>
        <v>-640444</v>
      </c>
      <c r="H19605" s="708" t="s">
        <v>12925</v>
      </c>
    </row>
    <row r="19606" spans="1:8" ht="15" x14ac:dyDescent="0.2">
      <c r="A19606" s="732">
        <v>45436</v>
      </c>
      <c r="B19606" s="173" t="s">
        <v>11068</v>
      </c>
      <c r="C19606" s="550" t="s">
        <v>12017</v>
      </c>
      <c r="D19606" s="739" t="s">
        <v>13110</v>
      </c>
      <c r="E19606" s="551">
        <v>90000</v>
      </c>
      <c r="F19606" s="235"/>
      <c r="G19606" s="235">
        <f t="shared" si="312"/>
        <v>-90000</v>
      </c>
      <c r="H19606" s="708" t="s">
        <v>12925</v>
      </c>
    </row>
    <row r="19607" spans="1:8" ht="15" x14ac:dyDescent="0.2">
      <c r="A19607" s="732">
        <v>45436</v>
      </c>
      <c r="B19607" s="173" t="s">
        <v>11707</v>
      </c>
      <c r="C19607" s="550" t="s">
        <v>12017</v>
      </c>
      <c r="D19607" s="739" t="s">
        <v>13110</v>
      </c>
      <c r="E19607" s="551">
        <v>10000</v>
      </c>
      <c r="F19607" s="235"/>
      <c r="G19607" s="235">
        <f t="shared" si="312"/>
        <v>-10000</v>
      </c>
      <c r="H19607" s="708" t="s">
        <v>12925</v>
      </c>
    </row>
    <row r="19608" spans="1:8" ht="15" x14ac:dyDescent="0.2">
      <c r="A19608" s="732">
        <v>45436</v>
      </c>
      <c r="B19608" s="173" t="s">
        <v>13282</v>
      </c>
      <c r="C19608" s="550" t="s">
        <v>12017</v>
      </c>
      <c r="D19608" s="739" t="s">
        <v>13110</v>
      </c>
      <c r="E19608" s="551">
        <v>200000</v>
      </c>
      <c r="F19608" s="235"/>
      <c r="G19608" s="235">
        <f t="shared" si="312"/>
        <v>-200000</v>
      </c>
      <c r="H19608" s="708" t="s">
        <v>12925</v>
      </c>
    </row>
    <row r="19609" spans="1:8" ht="15" x14ac:dyDescent="0.2">
      <c r="A19609" s="732">
        <v>45441</v>
      </c>
      <c r="B19609" s="173" t="s">
        <v>10220</v>
      </c>
      <c r="C19609" s="173" t="s">
        <v>12264</v>
      </c>
      <c r="D19609" s="227" t="s">
        <v>13143</v>
      </c>
      <c r="E19609" s="235">
        <v>22000</v>
      </c>
      <c r="F19609" s="235"/>
      <c r="G19609" s="235">
        <f t="shared" si="312"/>
        <v>-22000</v>
      </c>
      <c r="H19609" s="708" t="s">
        <v>12925</v>
      </c>
    </row>
    <row r="19610" spans="1:8" ht="15" x14ac:dyDescent="0.2">
      <c r="A19610" s="732">
        <v>45443</v>
      </c>
      <c r="B19610" s="173" t="s">
        <v>12329</v>
      </c>
      <c r="C19610" s="173" t="s">
        <v>12272</v>
      </c>
      <c r="D19610" s="227" t="s">
        <v>13151</v>
      </c>
      <c r="E19610" s="235">
        <v>150000</v>
      </c>
      <c r="F19610" s="235"/>
      <c r="G19610" s="235">
        <f t="shared" si="312"/>
        <v>-150000</v>
      </c>
      <c r="H19610" s="708" t="s">
        <v>12925</v>
      </c>
    </row>
    <row r="19611" spans="1:8" ht="24" x14ac:dyDescent="0.2">
      <c r="A19611" s="732">
        <v>45443</v>
      </c>
      <c r="B19611" s="173" t="s">
        <v>3945</v>
      </c>
      <c r="C19611" s="173" t="s">
        <v>13152</v>
      </c>
      <c r="D19611" s="227" t="s">
        <v>13153</v>
      </c>
      <c r="E19611" s="235">
        <v>600000</v>
      </c>
      <c r="F19611" s="235"/>
      <c r="G19611" s="235">
        <f t="shared" si="312"/>
        <v>-600000</v>
      </c>
      <c r="H19611" s="708" t="s">
        <v>12925</v>
      </c>
    </row>
    <row r="19612" spans="1:8" ht="15" x14ac:dyDescent="0.2">
      <c r="A19612" s="729">
        <v>45414</v>
      </c>
      <c r="B19612" s="93" t="s">
        <v>11068</v>
      </c>
      <c r="C19612" s="93" t="s">
        <v>558</v>
      </c>
      <c r="D19612" s="800" t="s">
        <v>12934</v>
      </c>
      <c r="E19612" s="175"/>
      <c r="F19612" s="175">
        <v>1000000</v>
      </c>
      <c r="G19612" s="175">
        <f t="shared" si="312"/>
        <v>1000000</v>
      </c>
      <c r="H19612" s="701" t="s">
        <v>12925</v>
      </c>
    </row>
    <row r="19613" spans="1:8" ht="15" x14ac:dyDescent="0.2">
      <c r="A19613" s="729">
        <v>45414</v>
      </c>
      <c r="B19613" s="93" t="s">
        <v>11068</v>
      </c>
      <c r="C19613" s="93" t="s">
        <v>558</v>
      </c>
      <c r="D19613" s="800" t="s">
        <v>12934</v>
      </c>
      <c r="E19613" s="175"/>
      <c r="F19613" s="175">
        <v>1000000</v>
      </c>
      <c r="G19613" s="175">
        <f t="shared" si="312"/>
        <v>1000000</v>
      </c>
      <c r="H19613" s="701" t="s">
        <v>12925</v>
      </c>
    </row>
    <row r="19614" spans="1:8" ht="15" x14ac:dyDescent="0.2">
      <c r="A19614" s="729">
        <v>45414</v>
      </c>
      <c r="B19614" s="90" t="s">
        <v>11114</v>
      </c>
      <c r="C19614" s="93" t="s">
        <v>558</v>
      </c>
      <c r="D19614" s="799" t="s">
        <v>12912</v>
      </c>
      <c r="E19614" s="91"/>
      <c r="F19614" s="91">
        <v>900000</v>
      </c>
      <c r="G19614" s="91">
        <f t="shared" si="312"/>
        <v>900000</v>
      </c>
      <c r="H19614" s="701" t="s">
        <v>12925</v>
      </c>
    </row>
    <row r="19615" spans="1:8" ht="15" x14ac:dyDescent="0.2">
      <c r="A19615" s="729">
        <v>45414</v>
      </c>
      <c r="B19615" s="90" t="s">
        <v>11114</v>
      </c>
      <c r="C19615" s="93" t="s">
        <v>558</v>
      </c>
      <c r="D19615" s="799" t="s">
        <v>12912</v>
      </c>
      <c r="E19615" s="91"/>
      <c r="F19615" s="91">
        <v>924000</v>
      </c>
      <c r="G19615" s="91">
        <f t="shared" si="312"/>
        <v>924000</v>
      </c>
      <c r="H19615" s="701" t="s">
        <v>12925</v>
      </c>
    </row>
    <row r="19616" spans="1:8" ht="15" x14ac:dyDescent="0.2">
      <c r="A19616" s="729">
        <v>45421</v>
      </c>
      <c r="B19616" s="93" t="s">
        <v>3944</v>
      </c>
      <c r="C19616" s="93" t="s">
        <v>558</v>
      </c>
      <c r="D19616" s="890" t="s">
        <v>12947</v>
      </c>
      <c r="E19616" s="175"/>
      <c r="F19616" s="175">
        <v>333522</v>
      </c>
      <c r="G19616" s="91">
        <f t="shared" si="312"/>
        <v>333522</v>
      </c>
      <c r="H19616" s="701" t="s">
        <v>12925</v>
      </c>
    </row>
    <row r="19617" spans="1:8" ht="15" x14ac:dyDescent="0.2">
      <c r="A19617" s="729">
        <v>45421</v>
      </c>
      <c r="B19617" s="93" t="s">
        <v>3944</v>
      </c>
      <c r="C19617" s="93" t="s">
        <v>558</v>
      </c>
      <c r="D19617" s="890" t="s">
        <v>12948</v>
      </c>
      <c r="E19617" s="175"/>
      <c r="F19617" s="175">
        <v>333522</v>
      </c>
      <c r="G19617" s="91">
        <f t="shared" si="312"/>
        <v>333522</v>
      </c>
      <c r="H19617" s="701" t="s">
        <v>12925</v>
      </c>
    </row>
    <row r="19618" spans="1:8" ht="15" x14ac:dyDescent="0.2">
      <c r="A19618" s="729">
        <v>45421</v>
      </c>
      <c r="B19618" s="93" t="s">
        <v>3944</v>
      </c>
      <c r="C19618" s="93" t="s">
        <v>558</v>
      </c>
      <c r="D19618" s="890" t="s">
        <v>12949</v>
      </c>
      <c r="E19618" s="175"/>
      <c r="F19618" s="175">
        <v>333522</v>
      </c>
      <c r="G19618" s="91">
        <f t="shared" si="312"/>
        <v>333522</v>
      </c>
      <c r="H19618" s="701" t="s">
        <v>12925</v>
      </c>
    </row>
    <row r="19619" spans="1:8" ht="15" x14ac:dyDescent="0.2">
      <c r="A19619" s="729">
        <v>45422</v>
      </c>
      <c r="B19619" s="93" t="s">
        <v>10564</v>
      </c>
      <c r="C19619" s="93" t="s">
        <v>558</v>
      </c>
      <c r="D19619" s="890" t="s">
        <v>13021</v>
      </c>
      <c r="E19619" s="175"/>
      <c r="F19619" s="175">
        <v>10328660</v>
      </c>
      <c r="G19619" s="91">
        <f t="shared" si="312"/>
        <v>10328660</v>
      </c>
      <c r="H19619" s="701" t="s">
        <v>12925</v>
      </c>
    </row>
    <row r="19620" spans="1:8" ht="15" x14ac:dyDescent="0.2">
      <c r="A19620" s="729">
        <v>45422</v>
      </c>
      <c r="B19620" s="93" t="s">
        <v>3945</v>
      </c>
      <c r="C19620" s="93" t="s">
        <v>558</v>
      </c>
      <c r="D19620" s="890" t="s">
        <v>13023</v>
      </c>
      <c r="E19620" s="175"/>
      <c r="F19620" s="175">
        <v>359992</v>
      </c>
      <c r="G19620" s="91">
        <f t="shared" si="312"/>
        <v>359992</v>
      </c>
      <c r="H19620" s="701" t="s">
        <v>12925</v>
      </c>
    </row>
    <row r="19621" spans="1:8" ht="15" x14ac:dyDescent="0.2">
      <c r="A19621" s="729">
        <v>45423</v>
      </c>
      <c r="B19621" s="93" t="s">
        <v>3945</v>
      </c>
      <c r="C19621" s="93" t="s">
        <v>558</v>
      </c>
      <c r="D19621" s="890" t="s">
        <v>13024</v>
      </c>
      <c r="E19621" s="175"/>
      <c r="F19621" s="175">
        <v>93000</v>
      </c>
      <c r="G19621" s="91">
        <f t="shared" si="312"/>
        <v>93000</v>
      </c>
      <c r="H19621" s="701" t="s">
        <v>12925</v>
      </c>
    </row>
    <row r="19622" spans="1:8" ht="15" x14ac:dyDescent="0.2">
      <c r="A19622" s="729">
        <v>45425</v>
      </c>
      <c r="B19622" s="93" t="s">
        <v>12990</v>
      </c>
      <c r="C19622" s="93" t="s">
        <v>558</v>
      </c>
      <c r="D19622" s="890" t="s">
        <v>13025</v>
      </c>
      <c r="E19622" s="175"/>
      <c r="F19622" s="175">
        <v>200000</v>
      </c>
      <c r="G19622" s="91">
        <f t="shared" si="312"/>
        <v>200000</v>
      </c>
      <c r="H19622" s="701" t="s">
        <v>12925</v>
      </c>
    </row>
    <row r="19623" spans="1:8" ht="15" x14ac:dyDescent="0.2">
      <c r="A19623" s="729">
        <v>45426</v>
      </c>
      <c r="B19623" s="93" t="s">
        <v>10890</v>
      </c>
      <c r="C19623" s="93" t="s">
        <v>558</v>
      </c>
      <c r="D19623" s="890" t="s">
        <v>13045</v>
      </c>
      <c r="E19623" s="175"/>
      <c r="F19623" s="175">
        <v>640444</v>
      </c>
      <c r="G19623" s="91">
        <f t="shared" si="312"/>
        <v>640444</v>
      </c>
      <c r="H19623" s="701" t="s">
        <v>12925</v>
      </c>
    </row>
    <row r="19624" spans="1:8" ht="17.25" customHeight="1" x14ac:dyDescent="0.2">
      <c r="A19624" s="729">
        <v>45430</v>
      </c>
      <c r="B19624" s="93" t="s">
        <v>11068</v>
      </c>
      <c r="C19624" s="93" t="s">
        <v>558</v>
      </c>
      <c r="D19624" s="800" t="s">
        <v>12934</v>
      </c>
      <c r="E19624" s="175"/>
      <c r="F19624" s="175">
        <v>400000</v>
      </c>
      <c r="G19624" s="175">
        <f t="shared" si="312"/>
        <v>400000</v>
      </c>
      <c r="H19624" s="701" t="s">
        <v>12925</v>
      </c>
    </row>
    <row r="19625" spans="1:8" ht="17.25" customHeight="1" x14ac:dyDescent="0.2">
      <c r="A19625" s="729">
        <v>45430</v>
      </c>
      <c r="B19625" s="93" t="s">
        <v>11068</v>
      </c>
      <c r="C19625" s="93" t="s">
        <v>558</v>
      </c>
      <c r="D19625" s="800" t="s">
        <v>12934</v>
      </c>
      <c r="E19625" s="175"/>
      <c r="F19625" s="175">
        <v>154000</v>
      </c>
      <c r="G19625" s="175">
        <f t="shared" si="312"/>
        <v>154000</v>
      </c>
      <c r="H19625" s="701" t="s">
        <v>12925</v>
      </c>
    </row>
    <row r="19626" spans="1:8" ht="15" x14ac:dyDescent="0.2">
      <c r="A19626" s="729">
        <v>45430</v>
      </c>
      <c r="B19626" s="93" t="s">
        <v>11068</v>
      </c>
      <c r="C19626" s="93" t="s">
        <v>558</v>
      </c>
      <c r="D19626" s="800" t="s">
        <v>12934</v>
      </c>
      <c r="E19626" s="175"/>
      <c r="F19626" s="175">
        <v>200000</v>
      </c>
      <c r="G19626" s="175">
        <f t="shared" si="312"/>
        <v>200000</v>
      </c>
      <c r="H19626" s="701" t="s">
        <v>12925</v>
      </c>
    </row>
    <row r="19627" spans="1:8" ht="15" x14ac:dyDescent="0.2">
      <c r="A19627" s="729">
        <v>45430</v>
      </c>
      <c r="B19627" s="93" t="s">
        <v>11068</v>
      </c>
      <c r="C19627" s="93" t="s">
        <v>558</v>
      </c>
      <c r="D19627" s="800" t="s">
        <v>12934</v>
      </c>
      <c r="E19627" s="175"/>
      <c r="F19627" s="175">
        <v>22000</v>
      </c>
      <c r="G19627" s="175">
        <f t="shared" si="312"/>
        <v>22000</v>
      </c>
      <c r="H19627" s="701" t="s">
        <v>12925</v>
      </c>
    </row>
    <row r="19628" spans="1:8" ht="15" x14ac:dyDescent="0.2">
      <c r="A19628" s="729">
        <v>45434</v>
      </c>
      <c r="B19628" s="93" t="s">
        <v>10890</v>
      </c>
      <c r="C19628" s="93" t="s">
        <v>558</v>
      </c>
      <c r="D19628" s="800" t="s">
        <v>13142</v>
      </c>
      <c r="E19628" s="175"/>
      <c r="F19628" s="175">
        <v>300000</v>
      </c>
      <c r="G19628" s="175">
        <f t="shared" si="312"/>
        <v>300000</v>
      </c>
      <c r="H19628" s="701" t="s">
        <v>12925</v>
      </c>
    </row>
    <row r="19629" spans="1:8" ht="24" x14ac:dyDescent="0.2">
      <c r="A19629" s="729">
        <v>45434</v>
      </c>
      <c r="B19629" s="93" t="s">
        <v>8034</v>
      </c>
      <c r="C19629" s="93" t="s">
        <v>558</v>
      </c>
      <c r="D19629" s="800" t="s">
        <v>13091</v>
      </c>
      <c r="E19629" s="175"/>
      <c r="F19629" s="175">
        <v>670318</v>
      </c>
      <c r="G19629" s="175">
        <f t="shared" si="312"/>
        <v>670318</v>
      </c>
      <c r="H19629" s="701" t="s">
        <v>12925</v>
      </c>
    </row>
    <row r="19630" spans="1:8" ht="15" x14ac:dyDescent="0.2">
      <c r="A19630" s="729">
        <v>45434</v>
      </c>
      <c r="B19630" s="93" t="s">
        <v>8034</v>
      </c>
      <c r="C19630" s="1054" t="s">
        <v>558</v>
      </c>
      <c r="D19630" s="896" t="s">
        <v>12007</v>
      </c>
      <c r="E19630" s="642">
        <v>6700</v>
      </c>
      <c r="F19630" s="175"/>
      <c r="G19630" s="175">
        <f t="shared" si="312"/>
        <v>-6700</v>
      </c>
      <c r="H19630" s="701" t="s">
        <v>12925</v>
      </c>
    </row>
    <row r="19631" spans="1:8" ht="15" x14ac:dyDescent="0.2">
      <c r="A19631" s="729">
        <v>45436</v>
      </c>
      <c r="B19631" s="93" t="s">
        <v>13093</v>
      </c>
      <c r="C19631" s="93" t="s">
        <v>558</v>
      </c>
      <c r="D19631" s="800" t="s">
        <v>13092</v>
      </c>
      <c r="E19631" s="175"/>
      <c r="F19631" s="175">
        <v>1520392</v>
      </c>
      <c r="G19631" s="175">
        <f t="shared" si="312"/>
        <v>1520392</v>
      </c>
      <c r="H19631" s="701" t="s">
        <v>12925</v>
      </c>
    </row>
    <row r="19632" spans="1:8" ht="15" x14ac:dyDescent="0.2">
      <c r="A19632" s="729">
        <v>45441</v>
      </c>
      <c r="B19632" s="93" t="s">
        <v>37</v>
      </c>
      <c r="C19632" s="93" t="s">
        <v>558</v>
      </c>
      <c r="D19632" s="890" t="s">
        <v>13115</v>
      </c>
      <c r="E19632" s="175"/>
      <c r="F19632" s="175">
        <v>246087</v>
      </c>
      <c r="G19632" s="175">
        <f t="shared" si="312"/>
        <v>246087</v>
      </c>
      <c r="H19632" s="701" t="s">
        <v>12925</v>
      </c>
    </row>
    <row r="19633" spans="1:8" ht="15" x14ac:dyDescent="0.2">
      <c r="A19633" s="729">
        <v>45441</v>
      </c>
      <c r="B19633" s="93" t="s">
        <v>37</v>
      </c>
      <c r="C19633" s="93" t="s">
        <v>558</v>
      </c>
      <c r="D19633" s="890" t="s">
        <v>13116</v>
      </c>
      <c r="E19633" s="175"/>
      <c r="F19633" s="175">
        <v>246087</v>
      </c>
      <c r="G19633" s="175">
        <f t="shared" si="312"/>
        <v>246087</v>
      </c>
      <c r="H19633" s="701" t="s">
        <v>12925</v>
      </c>
    </row>
    <row r="19634" spans="1:8" ht="15" x14ac:dyDescent="0.2">
      <c r="A19634" s="729">
        <v>45441</v>
      </c>
      <c r="B19634" s="93" t="s">
        <v>37</v>
      </c>
      <c r="C19634" s="93" t="s">
        <v>558</v>
      </c>
      <c r="D19634" s="890" t="s">
        <v>13117</v>
      </c>
      <c r="E19634" s="175"/>
      <c r="F19634" s="175">
        <v>246087</v>
      </c>
      <c r="G19634" s="175">
        <f t="shared" si="312"/>
        <v>246087</v>
      </c>
      <c r="H19634" s="701" t="s">
        <v>12925</v>
      </c>
    </row>
    <row r="19635" spans="1:8" ht="24" x14ac:dyDescent="0.2">
      <c r="A19635" s="729">
        <v>45441</v>
      </c>
      <c r="B19635" s="93" t="s">
        <v>11707</v>
      </c>
      <c r="C19635" s="93" t="s">
        <v>558</v>
      </c>
      <c r="D19635" s="896" t="s">
        <v>13759</v>
      </c>
      <c r="E19635" s="642">
        <v>72145</v>
      </c>
      <c r="F19635" s="175"/>
      <c r="G19635" s="175">
        <f t="shared" si="312"/>
        <v>-72145</v>
      </c>
      <c r="H19635" s="701" t="s">
        <v>12925</v>
      </c>
    </row>
    <row r="19636" spans="1:8" ht="24" x14ac:dyDescent="0.2">
      <c r="A19636" s="729">
        <v>45441</v>
      </c>
      <c r="B19636" s="93" t="s">
        <v>11068</v>
      </c>
      <c r="C19636" s="93" t="s">
        <v>558</v>
      </c>
      <c r="D19636" s="800" t="s">
        <v>13120</v>
      </c>
      <c r="E19636" s="175"/>
      <c r="F19636" s="175">
        <v>1400000</v>
      </c>
      <c r="G19636" s="175">
        <f t="shared" si="312"/>
        <v>1400000</v>
      </c>
      <c r="H19636" s="701" t="s">
        <v>12925</v>
      </c>
    </row>
    <row r="19637" spans="1:8" ht="24" customHeight="1" x14ac:dyDescent="0.2">
      <c r="A19637" s="729">
        <v>45441</v>
      </c>
      <c r="B19637" s="93" t="s">
        <v>11068</v>
      </c>
      <c r="C19637" s="93" t="s">
        <v>558</v>
      </c>
      <c r="D19637" s="800" t="s">
        <v>13121</v>
      </c>
      <c r="E19637" s="175"/>
      <c r="F19637" s="175">
        <v>1000000</v>
      </c>
      <c r="G19637" s="175">
        <f t="shared" si="312"/>
        <v>1000000</v>
      </c>
      <c r="H19637" s="701" t="s">
        <v>12925</v>
      </c>
    </row>
    <row r="19638" spans="1:8" ht="15" customHeight="1" x14ac:dyDescent="0.2">
      <c r="A19638" s="733">
        <v>45444</v>
      </c>
      <c r="B19638" s="40" t="s">
        <v>13167</v>
      </c>
      <c r="C19638" s="62" t="s">
        <v>13168</v>
      </c>
      <c r="D19638" s="107" t="s">
        <v>13169</v>
      </c>
      <c r="E19638" s="57">
        <v>40000</v>
      </c>
      <c r="F19638" s="57"/>
      <c r="G19638" s="125">
        <f t="shared" si="312"/>
        <v>-40000</v>
      </c>
      <c r="H19638" s="704" t="s">
        <v>13160</v>
      </c>
    </row>
    <row r="19639" spans="1:8" ht="15" customHeight="1" x14ac:dyDescent="0.2">
      <c r="A19639" s="733">
        <v>45444</v>
      </c>
      <c r="B19639" s="40" t="s">
        <v>11604</v>
      </c>
      <c r="C19639" s="62" t="s">
        <v>391</v>
      </c>
      <c r="D19639" s="107" t="s">
        <v>13170</v>
      </c>
      <c r="E19639" s="57">
        <v>35000</v>
      </c>
      <c r="F19639" s="57"/>
      <c r="G19639" s="125">
        <f t="shared" si="312"/>
        <v>-35000</v>
      </c>
      <c r="H19639" s="704" t="s">
        <v>13160</v>
      </c>
    </row>
    <row r="19640" spans="1:8" ht="15" x14ac:dyDescent="0.2">
      <c r="A19640" s="733">
        <v>45444</v>
      </c>
      <c r="B19640" s="40" t="s">
        <v>10167</v>
      </c>
      <c r="C19640" s="62" t="s">
        <v>13171</v>
      </c>
      <c r="D19640" s="107" t="s">
        <v>13227</v>
      </c>
      <c r="E19640" s="57">
        <v>14000</v>
      </c>
      <c r="F19640" s="57"/>
      <c r="G19640" s="125">
        <f t="shared" si="312"/>
        <v>-14000</v>
      </c>
      <c r="H19640" s="704" t="s">
        <v>13160</v>
      </c>
    </row>
    <row r="19641" spans="1:8" ht="15" x14ac:dyDescent="0.2">
      <c r="A19641" s="733">
        <v>45444</v>
      </c>
      <c r="B19641" s="40" t="s">
        <v>12335</v>
      </c>
      <c r="C19641" s="62" t="s">
        <v>13171</v>
      </c>
      <c r="D19641" s="107" t="s">
        <v>13227</v>
      </c>
      <c r="E19641" s="57">
        <v>15000</v>
      </c>
      <c r="F19641" s="57"/>
      <c r="G19641" s="125">
        <f t="shared" si="312"/>
        <v>-15000</v>
      </c>
      <c r="H19641" s="704" t="s">
        <v>13160</v>
      </c>
    </row>
    <row r="19642" spans="1:8" ht="15" x14ac:dyDescent="0.2">
      <c r="A19642" s="733">
        <v>45444</v>
      </c>
      <c r="B19642" s="40" t="s">
        <v>11707</v>
      </c>
      <c r="C19642" s="62" t="s">
        <v>13171</v>
      </c>
      <c r="D19642" s="107" t="s">
        <v>13227</v>
      </c>
      <c r="E19642" s="57">
        <v>4000</v>
      </c>
      <c r="F19642" s="57"/>
      <c r="G19642" s="125">
        <f t="shared" si="312"/>
        <v>-4000</v>
      </c>
      <c r="H19642" s="704" t="s">
        <v>13160</v>
      </c>
    </row>
    <row r="19643" spans="1:8" ht="15" x14ac:dyDescent="0.2">
      <c r="A19643" s="733">
        <v>45444</v>
      </c>
      <c r="B19643" s="40" t="s">
        <v>3945</v>
      </c>
      <c r="C19643" s="62" t="s">
        <v>6422</v>
      </c>
      <c r="D19643" s="107" t="s">
        <v>13172</v>
      </c>
      <c r="E19643" s="57">
        <v>50000</v>
      </c>
      <c r="F19643" s="57"/>
      <c r="G19643" s="125">
        <f t="shared" si="312"/>
        <v>-50000</v>
      </c>
      <c r="H19643" s="704" t="s">
        <v>13160</v>
      </c>
    </row>
    <row r="19644" spans="1:8" ht="15" x14ac:dyDescent="0.2">
      <c r="A19644" s="733">
        <v>45444</v>
      </c>
      <c r="B19644" s="40" t="s">
        <v>3945</v>
      </c>
      <c r="C19644" s="62" t="s">
        <v>13173</v>
      </c>
      <c r="D19644" s="107" t="s">
        <v>13174</v>
      </c>
      <c r="E19644" s="57">
        <v>235000</v>
      </c>
      <c r="F19644" s="57"/>
      <c r="G19644" s="125">
        <f t="shared" si="312"/>
        <v>-235000</v>
      </c>
      <c r="H19644" s="704" t="s">
        <v>13160</v>
      </c>
    </row>
    <row r="19645" spans="1:8" ht="15" x14ac:dyDescent="0.2">
      <c r="A19645" s="733">
        <v>45444</v>
      </c>
      <c r="B19645" s="40" t="s">
        <v>12389</v>
      </c>
      <c r="C19645" s="62" t="s">
        <v>8362</v>
      </c>
      <c r="D19645" s="107" t="s">
        <v>369</v>
      </c>
      <c r="E19645" s="57">
        <v>5000</v>
      </c>
      <c r="F19645" s="57"/>
      <c r="G19645" s="125">
        <f t="shared" si="312"/>
        <v>-5000</v>
      </c>
      <c r="H19645" s="704" t="s">
        <v>13160</v>
      </c>
    </row>
    <row r="19646" spans="1:8" ht="15" x14ac:dyDescent="0.2">
      <c r="A19646" s="733">
        <v>45444</v>
      </c>
      <c r="B19646" s="1069" t="s">
        <v>11068</v>
      </c>
      <c r="C19646" s="1048" t="s">
        <v>793</v>
      </c>
      <c r="D19646" s="1070" t="s">
        <v>12791</v>
      </c>
      <c r="E19646" s="1071">
        <v>50000</v>
      </c>
      <c r="F19646" s="57"/>
      <c r="G19646" s="125">
        <f t="shared" si="312"/>
        <v>-50000</v>
      </c>
      <c r="H19646" s="704" t="s">
        <v>13160</v>
      </c>
    </row>
    <row r="19647" spans="1:8" ht="15" x14ac:dyDescent="0.2">
      <c r="A19647" s="733">
        <v>45444</v>
      </c>
      <c r="B19647" s="1069" t="s">
        <v>10167</v>
      </c>
      <c r="C19647" s="1048" t="s">
        <v>793</v>
      </c>
      <c r="D19647" s="1070" t="s">
        <v>8421</v>
      </c>
      <c r="E19647" s="1071">
        <v>5000</v>
      </c>
      <c r="F19647" s="57"/>
      <c r="G19647" s="125">
        <f t="shared" si="312"/>
        <v>-5000</v>
      </c>
      <c r="H19647" s="704" t="s">
        <v>13160</v>
      </c>
    </row>
    <row r="19648" spans="1:8" ht="15" x14ac:dyDescent="0.2">
      <c r="A19648" s="733">
        <v>45444</v>
      </c>
      <c r="B19648" s="1069" t="s">
        <v>12389</v>
      </c>
      <c r="C19648" s="1048" t="s">
        <v>793</v>
      </c>
      <c r="D19648" s="1070" t="s">
        <v>12184</v>
      </c>
      <c r="E19648" s="1071">
        <v>50000</v>
      </c>
      <c r="F19648" s="57"/>
      <c r="G19648" s="125">
        <f t="shared" si="312"/>
        <v>-50000</v>
      </c>
      <c r="H19648" s="704" t="s">
        <v>13160</v>
      </c>
    </row>
    <row r="19649" spans="1:8" ht="15" x14ac:dyDescent="0.2">
      <c r="A19649" s="733">
        <v>45444</v>
      </c>
      <c r="B19649" s="1069" t="s">
        <v>103</v>
      </c>
      <c r="C19649" s="1048" t="s">
        <v>793</v>
      </c>
      <c r="D19649" s="1070" t="s">
        <v>12792</v>
      </c>
      <c r="E19649" s="1071">
        <v>105000</v>
      </c>
      <c r="F19649" s="57"/>
      <c r="G19649" s="125">
        <f t="shared" si="312"/>
        <v>-105000</v>
      </c>
      <c r="H19649" s="704" t="s">
        <v>13160</v>
      </c>
    </row>
    <row r="19650" spans="1:8" ht="15" x14ac:dyDescent="0.2">
      <c r="A19650" s="733">
        <v>45444</v>
      </c>
      <c r="B19650" s="1069" t="s">
        <v>12389</v>
      </c>
      <c r="C19650" s="1048" t="s">
        <v>793</v>
      </c>
      <c r="D19650" s="1070" t="s">
        <v>10737</v>
      </c>
      <c r="E19650" s="1071">
        <v>79000</v>
      </c>
      <c r="F19650" s="57"/>
      <c r="G19650" s="125">
        <f t="shared" si="312"/>
        <v>-79000</v>
      </c>
      <c r="H19650" s="704" t="s">
        <v>13160</v>
      </c>
    </row>
    <row r="19651" spans="1:8" ht="15" x14ac:dyDescent="0.2">
      <c r="A19651" s="733">
        <v>45444</v>
      </c>
      <c r="B19651" s="1069" t="s">
        <v>103</v>
      </c>
      <c r="C19651" s="1048" t="s">
        <v>793</v>
      </c>
      <c r="D19651" s="1070" t="s">
        <v>10125</v>
      </c>
      <c r="E19651" s="1071">
        <v>278330</v>
      </c>
      <c r="F19651" s="57"/>
      <c r="G19651" s="125">
        <f t="shared" ref="G19651:G19714" si="314">F19651-E19651</f>
        <v>-278330</v>
      </c>
      <c r="H19651" s="704" t="s">
        <v>13160</v>
      </c>
    </row>
    <row r="19652" spans="1:8" ht="15" x14ac:dyDescent="0.2">
      <c r="A19652" s="733">
        <v>45444</v>
      </c>
      <c r="B19652" s="1069" t="s">
        <v>11068</v>
      </c>
      <c r="C19652" s="1048" t="s">
        <v>793</v>
      </c>
      <c r="D19652" s="1070" t="s">
        <v>12808</v>
      </c>
      <c r="E19652" s="1071">
        <v>45900</v>
      </c>
      <c r="F19652" s="57"/>
      <c r="G19652" s="125">
        <f t="shared" si="314"/>
        <v>-45900</v>
      </c>
      <c r="H19652" s="704" t="s">
        <v>13160</v>
      </c>
    </row>
    <row r="19653" spans="1:8" ht="15" x14ac:dyDescent="0.2">
      <c r="A19653" s="733">
        <v>45444</v>
      </c>
      <c r="B19653" s="1069" t="s">
        <v>12389</v>
      </c>
      <c r="C19653" s="1048" t="s">
        <v>793</v>
      </c>
      <c r="D19653" s="1070" t="s">
        <v>13166</v>
      </c>
      <c r="E19653" s="1071">
        <v>50330</v>
      </c>
      <c r="F19653" s="57"/>
      <c r="G19653" s="125">
        <f t="shared" si="314"/>
        <v>-50330</v>
      </c>
      <c r="H19653" s="704" t="s">
        <v>13160</v>
      </c>
    </row>
    <row r="19654" spans="1:8" ht="15" x14ac:dyDescent="0.2">
      <c r="A19654" s="733">
        <v>45446</v>
      </c>
      <c r="B19654" s="1069" t="s">
        <v>12335</v>
      </c>
      <c r="C19654" s="1048" t="s">
        <v>793</v>
      </c>
      <c r="D19654" s="1070" t="s">
        <v>13176</v>
      </c>
      <c r="E19654" s="1071">
        <v>166630</v>
      </c>
      <c r="F19654" s="57"/>
      <c r="G19654" s="125">
        <f t="shared" si="314"/>
        <v>-166630</v>
      </c>
      <c r="H19654" s="704" t="s">
        <v>13160</v>
      </c>
    </row>
    <row r="19655" spans="1:8" ht="15" x14ac:dyDescent="0.2">
      <c r="A19655" s="733">
        <v>45446</v>
      </c>
      <c r="B19655" s="1069" t="s">
        <v>11068</v>
      </c>
      <c r="C19655" s="1048" t="s">
        <v>793</v>
      </c>
      <c r="D19655" s="1070" t="s">
        <v>13177</v>
      </c>
      <c r="E19655" s="1071">
        <v>70770</v>
      </c>
      <c r="F19655" s="57"/>
      <c r="G19655" s="125">
        <f t="shared" si="314"/>
        <v>-70770</v>
      </c>
      <c r="H19655" s="704" t="s">
        <v>13160</v>
      </c>
    </row>
    <row r="19656" spans="1:8" ht="15" x14ac:dyDescent="0.2">
      <c r="A19656" s="733">
        <v>45447</v>
      </c>
      <c r="B19656" s="1069" t="s">
        <v>12389</v>
      </c>
      <c r="C19656" s="1048" t="s">
        <v>793</v>
      </c>
      <c r="D19656" s="1070" t="s">
        <v>13180</v>
      </c>
      <c r="E19656" s="1071">
        <v>174970</v>
      </c>
      <c r="F19656" s="57"/>
      <c r="G19656" s="125">
        <f t="shared" si="314"/>
        <v>-174970</v>
      </c>
      <c r="H19656" s="704" t="s">
        <v>13160</v>
      </c>
    </row>
    <row r="19657" spans="1:8" ht="15" x14ac:dyDescent="0.2">
      <c r="A19657" s="733">
        <v>45447</v>
      </c>
      <c r="B19657" s="1069" t="s">
        <v>37</v>
      </c>
      <c r="C19657" s="1048" t="s">
        <v>793</v>
      </c>
      <c r="D19657" s="1070" t="s">
        <v>11813</v>
      </c>
      <c r="E19657" s="1071">
        <v>187830</v>
      </c>
      <c r="F19657" s="57"/>
      <c r="G19657" s="125">
        <f t="shared" si="314"/>
        <v>-187830</v>
      </c>
      <c r="H19657" s="704" t="s">
        <v>13160</v>
      </c>
    </row>
    <row r="19658" spans="1:8" ht="15" x14ac:dyDescent="0.2">
      <c r="A19658" s="733">
        <v>45447</v>
      </c>
      <c r="B19658" s="1069" t="s">
        <v>11864</v>
      </c>
      <c r="C19658" s="1048" t="s">
        <v>793</v>
      </c>
      <c r="D19658" s="1070" t="s">
        <v>13181</v>
      </c>
      <c r="E19658" s="1071">
        <v>62710</v>
      </c>
      <c r="F19658" s="57"/>
      <c r="G19658" s="125">
        <f t="shared" si="314"/>
        <v>-62710</v>
      </c>
      <c r="H19658" s="704" t="s">
        <v>13160</v>
      </c>
    </row>
    <row r="19659" spans="1:8" ht="15" x14ac:dyDescent="0.2">
      <c r="A19659" s="733">
        <v>45447</v>
      </c>
      <c r="B19659" s="1069" t="s">
        <v>3945</v>
      </c>
      <c r="C19659" s="1048" t="s">
        <v>793</v>
      </c>
      <c r="D19659" s="1070" t="s">
        <v>12072</v>
      </c>
      <c r="E19659" s="1071">
        <v>137420</v>
      </c>
      <c r="F19659" s="57"/>
      <c r="G19659" s="125">
        <f t="shared" si="314"/>
        <v>-137420</v>
      </c>
      <c r="H19659" s="704" t="s">
        <v>13160</v>
      </c>
    </row>
    <row r="19660" spans="1:8" ht="15" x14ac:dyDescent="0.2">
      <c r="A19660" s="733">
        <v>45447</v>
      </c>
      <c r="B19660" s="1069" t="s">
        <v>3944</v>
      </c>
      <c r="C19660" s="1048" t="s">
        <v>793</v>
      </c>
      <c r="D19660" s="1070" t="s">
        <v>12378</v>
      </c>
      <c r="E19660" s="1071">
        <v>134710</v>
      </c>
      <c r="F19660" s="57"/>
      <c r="G19660" s="125">
        <f t="shared" si="314"/>
        <v>-134710</v>
      </c>
      <c r="H19660" s="704" t="s">
        <v>13160</v>
      </c>
    </row>
    <row r="19661" spans="1:8" ht="15" x14ac:dyDescent="0.2">
      <c r="A19661" s="733">
        <v>45447</v>
      </c>
      <c r="B19661" s="1069" t="s">
        <v>11068</v>
      </c>
      <c r="C19661" s="1048" t="s">
        <v>793</v>
      </c>
      <c r="D19661" s="1070" t="s">
        <v>11815</v>
      </c>
      <c r="E19661" s="1071">
        <v>41820</v>
      </c>
      <c r="F19661" s="57"/>
      <c r="G19661" s="125">
        <f t="shared" si="314"/>
        <v>-41820</v>
      </c>
      <c r="H19661" s="704" t="s">
        <v>13160</v>
      </c>
    </row>
    <row r="19662" spans="1:8" ht="15" x14ac:dyDescent="0.2">
      <c r="A19662" s="733">
        <v>45447</v>
      </c>
      <c r="B19662" s="1069" t="s">
        <v>11707</v>
      </c>
      <c r="C19662" s="1048" t="s">
        <v>793</v>
      </c>
      <c r="D19662" s="1070" t="s">
        <v>13184</v>
      </c>
      <c r="E19662" s="1071">
        <v>52660</v>
      </c>
      <c r="F19662" s="57"/>
      <c r="G19662" s="125">
        <f t="shared" si="314"/>
        <v>-52660</v>
      </c>
      <c r="H19662" s="704" t="s">
        <v>13160</v>
      </c>
    </row>
    <row r="19663" spans="1:8" ht="15" x14ac:dyDescent="0.2">
      <c r="A19663" s="733">
        <v>45447</v>
      </c>
      <c r="B19663" s="1069" t="s">
        <v>12335</v>
      </c>
      <c r="C19663" s="1048" t="s">
        <v>793</v>
      </c>
      <c r="D19663" s="1070" t="s">
        <v>3065</v>
      </c>
      <c r="E19663" s="1071">
        <v>21000</v>
      </c>
      <c r="F19663" s="57"/>
      <c r="G19663" s="125">
        <f t="shared" si="314"/>
        <v>-21000</v>
      </c>
      <c r="H19663" s="704" t="s">
        <v>13160</v>
      </c>
    </row>
    <row r="19664" spans="1:8" ht="15" x14ac:dyDescent="0.2">
      <c r="A19664" s="733">
        <v>45447</v>
      </c>
      <c r="B19664" s="1069" t="s">
        <v>3945</v>
      </c>
      <c r="C19664" s="1048" t="s">
        <v>793</v>
      </c>
      <c r="D19664" s="1070" t="s">
        <v>8420</v>
      </c>
      <c r="E19664" s="1071">
        <v>28000</v>
      </c>
      <c r="F19664" s="57"/>
      <c r="G19664" s="125">
        <f t="shared" si="314"/>
        <v>-28000</v>
      </c>
      <c r="H19664" s="704" t="s">
        <v>13160</v>
      </c>
    </row>
    <row r="19665" spans="1:8" ht="15" x14ac:dyDescent="0.2">
      <c r="A19665" s="733">
        <v>45447</v>
      </c>
      <c r="B19665" s="1069" t="s">
        <v>12596</v>
      </c>
      <c r="C19665" s="1048" t="s">
        <v>793</v>
      </c>
      <c r="D19665" s="1070" t="s">
        <v>13185</v>
      </c>
      <c r="E19665" s="1071">
        <v>108860</v>
      </c>
      <c r="F19665" s="57"/>
      <c r="G19665" s="125">
        <f t="shared" si="314"/>
        <v>-108860</v>
      </c>
      <c r="H19665" s="704" t="s">
        <v>13160</v>
      </c>
    </row>
    <row r="19666" spans="1:8" ht="15" x14ac:dyDescent="0.2">
      <c r="A19666" s="733">
        <v>45448</v>
      </c>
      <c r="B19666" s="1069" t="s">
        <v>11707</v>
      </c>
      <c r="C19666" s="1048" t="s">
        <v>793</v>
      </c>
      <c r="D19666" s="1070" t="s">
        <v>12374</v>
      </c>
      <c r="E19666" s="1071">
        <v>663140</v>
      </c>
      <c r="F19666" s="57"/>
      <c r="G19666" s="125">
        <f t="shared" si="314"/>
        <v>-663140</v>
      </c>
      <c r="H19666" s="704" t="s">
        <v>13160</v>
      </c>
    </row>
    <row r="19667" spans="1:8" ht="15" x14ac:dyDescent="0.2">
      <c r="A19667" s="733">
        <v>45449</v>
      </c>
      <c r="B19667" s="1069" t="s">
        <v>11068</v>
      </c>
      <c r="C19667" s="1048" t="s">
        <v>793</v>
      </c>
      <c r="D19667" s="1070" t="s">
        <v>10735</v>
      </c>
      <c r="E19667" s="1071">
        <v>51600</v>
      </c>
      <c r="F19667" s="57"/>
      <c r="G19667" s="125">
        <f t="shared" si="314"/>
        <v>-51600</v>
      </c>
      <c r="H19667" s="704" t="s">
        <v>13160</v>
      </c>
    </row>
    <row r="19668" spans="1:8" ht="15" x14ac:dyDescent="0.2">
      <c r="A19668" s="733">
        <v>45450</v>
      </c>
      <c r="B19668" s="1069" t="s">
        <v>13282</v>
      </c>
      <c r="C19668" s="1048" t="s">
        <v>793</v>
      </c>
      <c r="D19668" s="1070" t="s">
        <v>13199</v>
      </c>
      <c r="E19668" s="1071">
        <v>58050</v>
      </c>
      <c r="F19668" s="57"/>
      <c r="G19668" s="125">
        <f t="shared" si="314"/>
        <v>-58050</v>
      </c>
      <c r="H19668" s="704" t="s">
        <v>13160</v>
      </c>
    </row>
    <row r="19669" spans="1:8" ht="15" customHeight="1" x14ac:dyDescent="0.2">
      <c r="A19669" s="733">
        <v>45449</v>
      </c>
      <c r="B19669" s="1069" t="s">
        <v>12389</v>
      </c>
      <c r="C19669" s="1048" t="s">
        <v>793</v>
      </c>
      <c r="D19669" s="1070" t="s">
        <v>13197</v>
      </c>
      <c r="E19669" s="1071">
        <v>70000</v>
      </c>
      <c r="F19669" s="57"/>
      <c r="G19669" s="125">
        <f t="shared" si="314"/>
        <v>-70000</v>
      </c>
      <c r="H19669" s="704" t="s">
        <v>13160</v>
      </c>
    </row>
    <row r="19670" spans="1:8" ht="15" customHeight="1" x14ac:dyDescent="0.2">
      <c r="A19670" s="733">
        <v>45451</v>
      </c>
      <c r="B19670" s="1069" t="s">
        <v>11707</v>
      </c>
      <c r="C19670" s="1048" t="s">
        <v>793</v>
      </c>
      <c r="D19670" s="1070" t="s">
        <v>13201</v>
      </c>
      <c r="E19670" s="1071">
        <v>61350</v>
      </c>
      <c r="F19670" s="57"/>
      <c r="G19670" s="125">
        <f t="shared" si="314"/>
        <v>-61350</v>
      </c>
      <c r="H19670" s="704" t="s">
        <v>13160</v>
      </c>
    </row>
    <row r="19671" spans="1:8" ht="15" customHeight="1" x14ac:dyDescent="0.2">
      <c r="A19671" s="733">
        <v>45451</v>
      </c>
      <c r="B19671" s="1069" t="s">
        <v>11707</v>
      </c>
      <c r="C19671" s="1048" t="s">
        <v>793</v>
      </c>
      <c r="D19671" s="1070" t="s">
        <v>13202</v>
      </c>
      <c r="E19671" s="1071">
        <v>27100</v>
      </c>
      <c r="F19671" s="57"/>
      <c r="G19671" s="125">
        <f t="shared" si="314"/>
        <v>-27100</v>
      </c>
      <c r="H19671" s="704" t="s">
        <v>13160</v>
      </c>
    </row>
    <row r="19672" spans="1:8" ht="15" customHeight="1" x14ac:dyDescent="0.2">
      <c r="A19672" s="733">
        <v>45453</v>
      </c>
      <c r="B19672" s="1048" t="s">
        <v>3945</v>
      </c>
      <c r="C19672" s="1048" t="s">
        <v>793</v>
      </c>
      <c r="D19672" s="1070" t="s">
        <v>13205</v>
      </c>
      <c r="E19672" s="1071">
        <v>20000</v>
      </c>
      <c r="F19672" s="57"/>
      <c r="G19672" s="125">
        <f t="shared" si="314"/>
        <v>-20000</v>
      </c>
      <c r="H19672" s="704" t="s">
        <v>13160</v>
      </c>
    </row>
    <row r="19673" spans="1:8" ht="15" customHeight="1" x14ac:dyDescent="0.2">
      <c r="A19673" s="733">
        <v>45457</v>
      </c>
      <c r="B19673" s="1069" t="s">
        <v>11068</v>
      </c>
      <c r="C19673" s="1048" t="s">
        <v>793</v>
      </c>
      <c r="D19673" s="1070" t="s">
        <v>13276</v>
      </c>
      <c r="E19673" s="1071">
        <v>18500</v>
      </c>
      <c r="F19673" s="57"/>
      <c r="G19673" s="125">
        <f t="shared" si="314"/>
        <v>-18500</v>
      </c>
      <c r="H19673" s="704" t="s">
        <v>13160</v>
      </c>
    </row>
    <row r="19674" spans="1:8" ht="15" customHeight="1" x14ac:dyDescent="0.2">
      <c r="A19674" s="733">
        <v>45444</v>
      </c>
      <c r="B19674" s="40" t="s">
        <v>11068</v>
      </c>
      <c r="C19674" s="62" t="s">
        <v>391</v>
      </c>
      <c r="D19674" s="107" t="s">
        <v>13165</v>
      </c>
      <c r="E19674" s="57">
        <v>1500</v>
      </c>
      <c r="F19674" s="57"/>
      <c r="G19674" s="125">
        <f t="shared" si="314"/>
        <v>-1500</v>
      </c>
      <c r="H19674" s="704" t="s">
        <v>13160</v>
      </c>
    </row>
    <row r="19675" spans="1:8" ht="15" customHeight="1" x14ac:dyDescent="0.2">
      <c r="A19675" s="733">
        <v>45444</v>
      </c>
      <c r="B19675" s="40" t="s">
        <v>103</v>
      </c>
      <c r="C19675" s="62" t="s">
        <v>2671</v>
      </c>
      <c r="D19675" s="107" t="s">
        <v>8108</v>
      </c>
      <c r="E19675" s="57">
        <v>2000</v>
      </c>
      <c r="F19675" s="57"/>
      <c r="G19675" s="125">
        <f t="shared" si="314"/>
        <v>-2000</v>
      </c>
      <c r="H19675" s="704" t="s">
        <v>13160</v>
      </c>
    </row>
    <row r="19676" spans="1:8" ht="15" customHeight="1" x14ac:dyDescent="0.2">
      <c r="A19676" s="733">
        <v>45444</v>
      </c>
      <c r="B19676" s="40" t="s">
        <v>103</v>
      </c>
      <c r="C19676" s="62" t="s">
        <v>103</v>
      </c>
      <c r="D19676" s="107" t="s">
        <v>10199</v>
      </c>
      <c r="E19676" s="57">
        <v>2000</v>
      </c>
      <c r="F19676" s="57"/>
      <c r="G19676" s="125">
        <f t="shared" si="314"/>
        <v>-2000</v>
      </c>
      <c r="H19676" s="704" t="s">
        <v>13160</v>
      </c>
    </row>
    <row r="19677" spans="1:8" ht="15" customHeight="1" x14ac:dyDescent="0.2">
      <c r="A19677" s="733">
        <v>45444</v>
      </c>
      <c r="B19677" s="40" t="s">
        <v>12586</v>
      </c>
      <c r="C19677" s="62" t="s">
        <v>10972</v>
      </c>
      <c r="D19677" s="107" t="s">
        <v>13104</v>
      </c>
      <c r="E19677" s="57">
        <v>50000</v>
      </c>
      <c r="F19677" s="57"/>
      <c r="G19677" s="125">
        <f t="shared" si="314"/>
        <v>-50000</v>
      </c>
      <c r="H19677" s="704" t="s">
        <v>13160</v>
      </c>
    </row>
    <row r="19678" spans="1:8" ht="15" customHeight="1" x14ac:dyDescent="0.2">
      <c r="A19678" s="733">
        <v>45444</v>
      </c>
      <c r="B19678" s="40" t="s">
        <v>12329</v>
      </c>
      <c r="C19678" s="62" t="s">
        <v>391</v>
      </c>
      <c r="D19678" s="107" t="s">
        <v>13235</v>
      </c>
      <c r="E19678" s="57">
        <v>200000</v>
      </c>
      <c r="F19678" s="57"/>
      <c r="G19678" s="125">
        <f t="shared" si="314"/>
        <v>-200000</v>
      </c>
      <c r="H19678" s="704" t="s">
        <v>13160</v>
      </c>
    </row>
    <row r="19679" spans="1:8" ht="15" customHeight="1" x14ac:dyDescent="0.2">
      <c r="A19679" s="733">
        <v>45445</v>
      </c>
      <c r="B19679" s="40" t="s">
        <v>103</v>
      </c>
      <c r="C19679" s="62" t="s">
        <v>391</v>
      </c>
      <c r="D19679" s="107" t="s">
        <v>13178</v>
      </c>
      <c r="E19679" s="57">
        <v>40000</v>
      </c>
      <c r="F19679" s="57"/>
      <c r="G19679" s="125">
        <f t="shared" si="314"/>
        <v>-40000</v>
      </c>
      <c r="H19679" s="704" t="s">
        <v>13160</v>
      </c>
    </row>
    <row r="19680" spans="1:8" ht="15" customHeight="1" x14ac:dyDescent="0.2">
      <c r="A19680" s="733">
        <v>45446</v>
      </c>
      <c r="B19680" s="40" t="s">
        <v>37</v>
      </c>
      <c r="C19680" s="62" t="s">
        <v>3840</v>
      </c>
      <c r="D19680" s="107" t="s">
        <v>13175</v>
      </c>
      <c r="E19680" s="57">
        <v>50000</v>
      </c>
      <c r="F19680" s="57"/>
      <c r="G19680" s="125">
        <f t="shared" si="314"/>
        <v>-50000</v>
      </c>
      <c r="H19680" s="704" t="s">
        <v>13160</v>
      </c>
    </row>
    <row r="19681" spans="1:8" ht="15" customHeight="1" x14ac:dyDescent="0.2">
      <c r="A19681" s="733">
        <v>45446</v>
      </c>
      <c r="B19681" s="40" t="s">
        <v>11707</v>
      </c>
      <c r="C19681" s="62" t="s">
        <v>5740</v>
      </c>
      <c r="D19681" s="107" t="s">
        <v>369</v>
      </c>
      <c r="E19681" s="57">
        <v>1000</v>
      </c>
      <c r="F19681" s="57"/>
      <c r="G19681" s="125">
        <f t="shared" si="314"/>
        <v>-1000</v>
      </c>
      <c r="H19681" s="704" t="s">
        <v>13160</v>
      </c>
    </row>
    <row r="19682" spans="1:8" ht="15" customHeight="1" x14ac:dyDescent="0.2">
      <c r="A19682" s="733">
        <v>45446</v>
      </c>
      <c r="B19682" s="40" t="s">
        <v>11707</v>
      </c>
      <c r="C19682" s="62" t="s">
        <v>12980</v>
      </c>
      <c r="D19682" s="107" t="s">
        <v>13101</v>
      </c>
      <c r="E19682" s="57">
        <v>37000</v>
      </c>
      <c r="F19682" s="57"/>
      <c r="G19682" s="125">
        <f t="shared" si="314"/>
        <v>-37000</v>
      </c>
      <c r="H19682" s="704" t="s">
        <v>13160</v>
      </c>
    </row>
    <row r="19683" spans="1:8" ht="15" customHeight="1" x14ac:dyDescent="0.2">
      <c r="A19683" s="733">
        <v>45446</v>
      </c>
      <c r="B19683" s="40" t="s">
        <v>103</v>
      </c>
      <c r="C19683" s="62" t="s">
        <v>103</v>
      </c>
      <c r="D19683" s="107" t="s">
        <v>10199</v>
      </c>
      <c r="E19683" s="57">
        <v>5000</v>
      </c>
      <c r="F19683" s="57"/>
      <c r="G19683" s="125">
        <f t="shared" si="314"/>
        <v>-5000</v>
      </c>
      <c r="H19683" s="704" t="s">
        <v>13160</v>
      </c>
    </row>
    <row r="19684" spans="1:8" ht="15" customHeight="1" x14ac:dyDescent="0.2">
      <c r="A19684" s="733">
        <v>45446</v>
      </c>
      <c r="B19684" s="40" t="s">
        <v>12329</v>
      </c>
      <c r="C19684" s="62" t="s">
        <v>391</v>
      </c>
      <c r="D19684" s="107" t="s">
        <v>13179</v>
      </c>
      <c r="E19684" s="57">
        <v>35000</v>
      </c>
      <c r="F19684" s="57"/>
      <c r="G19684" s="125">
        <f t="shared" si="314"/>
        <v>-35000</v>
      </c>
      <c r="H19684" s="704" t="s">
        <v>13160</v>
      </c>
    </row>
    <row r="19685" spans="1:8" ht="15" customHeight="1" x14ac:dyDescent="0.2">
      <c r="A19685" s="733">
        <v>45447</v>
      </c>
      <c r="B19685" s="40" t="s">
        <v>37</v>
      </c>
      <c r="C19685" s="62" t="s">
        <v>391</v>
      </c>
      <c r="D19685" s="107" t="s">
        <v>6696</v>
      </c>
      <c r="E19685" s="57">
        <v>3000</v>
      </c>
      <c r="F19685" s="57"/>
      <c r="G19685" s="125">
        <f t="shared" si="314"/>
        <v>-3000</v>
      </c>
      <c r="H19685" s="704" t="s">
        <v>13160</v>
      </c>
    </row>
    <row r="19686" spans="1:8" ht="15" customHeight="1" x14ac:dyDescent="0.2">
      <c r="A19686" s="733">
        <v>45447</v>
      </c>
      <c r="B19686" s="40" t="s">
        <v>37</v>
      </c>
      <c r="C19686" s="62" t="s">
        <v>391</v>
      </c>
      <c r="D19686" s="107" t="s">
        <v>13182</v>
      </c>
      <c r="E19686" s="57">
        <v>2000</v>
      </c>
      <c r="F19686" s="57"/>
      <c r="G19686" s="125">
        <f t="shared" si="314"/>
        <v>-2000</v>
      </c>
      <c r="H19686" s="704" t="s">
        <v>13160</v>
      </c>
    </row>
    <row r="19687" spans="1:8" ht="15" customHeight="1" x14ac:dyDescent="0.2">
      <c r="A19687" s="733">
        <v>45447</v>
      </c>
      <c r="B19687" s="40" t="s">
        <v>103</v>
      </c>
      <c r="C19687" s="62" t="s">
        <v>103</v>
      </c>
      <c r="D19687" s="107" t="s">
        <v>10199</v>
      </c>
      <c r="E19687" s="57">
        <v>3000</v>
      </c>
      <c r="F19687" s="57"/>
      <c r="G19687" s="125">
        <f t="shared" si="314"/>
        <v>-3000</v>
      </c>
      <c r="H19687" s="704" t="s">
        <v>13160</v>
      </c>
    </row>
    <row r="19688" spans="1:8" ht="15" customHeight="1" x14ac:dyDescent="0.2">
      <c r="A19688" s="733">
        <v>45447</v>
      </c>
      <c r="B19688" s="40" t="s">
        <v>9503</v>
      </c>
      <c r="C19688" s="62" t="s">
        <v>13186</v>
      </c>
      <c r="D19688" s="107" t="s">
        <v>13187</v>
      </c>
      <c r="E19688" s="57">
        <v>37000</v>
      </c>
      <c r="F19688" s="57"/>
      <c r="G19688" s="125">
        <f t="shared" si="314"/>
        <v>-37000</v>
      </c>
      <c r="H19688" s="704" t="s">
        <v>13160</v>
      </c>
    </row>
    <row r="19689" spans="1:8" ht="15" customHeight="1" x14ac:dyDescent="0.2">
      <c r="A19689" s="733">
        <v>45447</v>
      </c>
      <c r="B19689" s="40" t="s">
        <v>3945</v>
      </c>
      <c r="C19689" s="62" t="s">
        <v>285</v>
      </c>
      <c r="D19689" s="107" t="s">
        <v>13188</v>
      </c>
      <c r="E19689" s="57">
        <v>500</v>
      </c>
      <c r="F19689" s="57"/>
      <c r="G19689" s="125">
        <f t="shared" si="314"/>
        <v>-500</v>
      </c>
      <c r="H19689" s="704" t="s">
        <v>13160</v>
      </c>
    </row>
    <row r="19690" spans="1:8" ht="15" customHeight="1" x14ac:dyDescent="0.2">
      <c r="A19690" s="733">
        <v>45447</v>
      </c>
      <c r="B19690" s="40" t="s">
        <v>10890</v>
      </c>
      <c r="C19690" s="62" t="s">
        <v>7221</v>
      </c>
      <c r="D19690" s="107" t="s">
        <v>13190</v>
      </c>
      <c r="E19690" s="57">
        <v>250000</v>
      </c>
      <c r="F19690" s="57"/>
      <c r="G19690" s="125">
        <f t="shared" si="314"/>
        <v>-250000</v>
      </c>
      <c r="H19690" s="704" t="s">
        <v>13160</v>
      </c>
    </row>
    <row r="19691" spans="1:8" ht="15" customHeight="1" x14ac:dyDescent="0.2">
      <c r="A19691" s="733">
        <v>45447</v>
      </c>
      <c r="B19691" s="40" t="s">
        <v>13100</v>
      </c>
      <c r="C19691" s="62" t="s">
        <v>7221</v>
      </c>
      <c r="D19691" s="107" t="s">
        <v>13190</v>
      </c>
      <c r="E19691" s="57">
        <v>250000</v>
      </c>
      <c r="F19691" s="57"/>
      <c r="G19691" s="125">
        <f t="shared" si="314"/>
        <v>-250000</v>
      </c>
      <c r="H19691" s="704" t="s">
        <v>13160</v>
      </c>
    </row>
    <row r="19692" spans="1:8" ht="15" customHeight="1" x14ac:dyDescent="0.2">
      <c r="A19692" s="733">
        <v>45447</v>
      </c>
      <c r="B19692" s="40" t="s">
        <v>10220</v>
      </c>
      <c r="C19692" s="62" t="s">
        <v>13189</v>
      </c>
      <c r="D19692" s="107" t="s">
        <v>12424</v>
      </c>
      <c r="E19692" s="57">
        <v>132500</v>
      </c>
      <c r="F19692" s="57"/>
      <c r="G19692" s="125">
        <f t="shared" si="314"/>
        <v>-132500</v>
      </c>
      <c r="H19692" s="704" t="s">
        <v>13160</v>
      </c>
    </row>
    <row r="19693" spans="1:8" ht="15" customHeight="1" x14ac:dyDescent="0.2">
      <c r="A19693" s="733">
        <v>45447</v>
      </c>
      <c r="B19693" s="40" t="s">
        <v>11068</v>
      </c>
      <c r="C19693" s="62" t="s">
        <v>391</v>
      </c>
      <c r="D19693" s="107" t="s">
        <v>9905</v>
      </c>
      <c r="E19693" s="57">
        <v>15540</v>
      </c>
      <c r="F19693" s="57"/>
      <c r="G19693" s="125">
        <f t="shared" si="314"/>
        <v>-15540</v>
      </c>
      <c r="H19693" s="704" t="s">
        <v>13160</v>
      </c>
    </row>
    <row r="19694" spans="1:8" ht="15" customHeight="1" x14ac:dyDescent="0.2">
      <c r="A19694" s="733">
        <v>45448</v>
      </c>
      <c r="B19694" s="40" t="s">
        <v>25</v>
      </c>
      <c r="C19694" s="62" t="s">
        <v>4064</v>
      </c>
      <c r="D19694" s="107" t="s">
        <v>9674</v>
      </c>
      <c r="E19694" s="57">
        <v>2500</v>
      </c>
      <c r="F19694" s="57"/>
      <c r="G19694" s="125">
        <f t="shared" si="314"/>
        <v>-2500</v>
      </c>
      <c r="H19694" s="704" t="s">
        <v>13160</v>
      </c>
    </row>
    <row r="19695" spans="1:8" ht="15" customHeight="1" x14ac:dyDescent="0.2">
      <c r="A19695" s="733">
        <v>45448</v>
      </c>
      <c r="B19695" s="40" t="s">
        <v>10220</v>
      </c>
      <c r="C19695" s="669" t="s">
        <v>2189</v>
      </c>
      <c r="D19695" s="911" t="s">
        <v>13273</v>
      </c>
      <c r="E19695" s="584">
        <v>5000</v>
      </c>
      <c r="F19695" s="57"/>
      <c r="G19695" s="125">
        <f t="shared" si="314"/>
        <v>-5000</v>
      </c>
      <c r="H19695" s="704" t="s">
        <v>13160</v>
      </c>
    </row>
    <row r="19696" spans="1:8" ht="15" x14ac:dyDescent="0.2">
      <c r="A19696" s="733">
        <v>45448</v>
      </c>
      <c r="B19696" s="40" t="s">
        <v>12389</v>
      </c>
      <c r="C19696" s="669" t="s">
        <v>2189</v>
      </c>
      <c r="D19696" s="911" t="s">
        <v>13273</v>
      </c>
      <c r="E19696" s="584">
        <v>3000</v>
      </c>
      <c r="F19696" s="57"/>
      <c r="G19696" s="125">
        <f t="shared" si="314"/>
        <v>-3000</v>
      </c>
      <c r="H19696" s="704" t="s">
        <v>13160</v>
      </c>
    </row>
    <row r="19697" spans="1:8" ht="15" x14ac:dyDescent="0.2">
      <c r="A19697" s="733">
        <v>45448</v>
      </c>
      <c r="B19697" s="40" t="s">
        <v>11114</v>
      </c>
      <c r="C19697" s="669" t="s">
        <v>2189</v>
      </c>
      <c r="D19697" s="911" t="s">
        <v>13273</v>
      </c>
      <c r="E19697" s="584">
        <v>4000</v>
      </c>
      <c r="F19697" s="57"/>
      <c r="G19697" s="125">
        <f t="shared" si="314"/>
        <v>-4000</v>
      </c>
      <c r="H19697" s="704" t="s">
        <v>13160</v>
      </c>
    </row>
    <row r="19698" spans="1:8" ht="15" x14ac:dyDescent="0.2">
      <c r="A19698" s="733">
        <v>45448</v>
      </c>
      <c r="B19698" s="40" t="s">
        <v>13100</v>
      </c>
      <c r="C19698" s="669" t="s">
        <v>2189</v>
      </c>
      <c r="D19698" s="911" t="s">
        <v>13273</v>
      </c>
      <c r="E19698" s="584">
        <v>3000</v>
      </c>
      <c r="F19698" s="57"/>
      <c r="G19698" s="125">
        <f t="shared" si="314"/>
        <v>-3000</v>
      </c>
      <c r="H19698" s="704" t="s">
        <v>13160</v>
      </c>
    </row>
    <row r="19699" spans="1:8" ht="15" x14ac:dyDescent="0.2">
      <c r="A19699" s="733">
        <v>45448</v>
      </c>
      <c r="B19699" s="40" t="s">
        <v>10167</v>
      </c>
      <c r="C19699" s="62" t="s">
        <v>9752</v>
      </c>
      <c r="D19699" s="107" t="s">
        <v>13191</v>
      </c>
      <c r="E19699" s="57">
        <v>3800</v>
      </c>
      <c r="F19699" s="57"/>
      <c r="G19699" s="125">
        <f t="shared" si="314"/>
        <v>-3800</v>
      </c>
      <c r="H19699" s="704" t="s">
        <v>13160</v>
      </c>
    </row>
    <row r="19700" spans="1:8" ht="15" x14ac:dyDescent="0.2">
      <c r="A19700" s="733">
        <v>45448</v>
      </c>
      <c r="B19700" s="40" t="s">
        <v>10889</v>
      </c>
      <c r="C19700" s="62" t="s">
        <v>5740</v>
      </c>
      <c r="D19700" s="107" t="s">
        <v>369</v>
      </c>
      <c r="E19700" s="57">
        <v>1300</v>
      </c>
      <c r="F19700" s="57"/>
      <c r="G19700" s="125">
        <f t="shared" si="314"/>
        <v>-1300</v>
      </c>
      <c r="H19700" s="704" t="s">
        <v>13160</v>
      </c>
    </row>
    <row r="19701" spans="1:8" ht="15" x14ac:dyDescent="0.2">
      <c r="A19701" s="733">
        <v>45449</v>
      </c>
      <c r="B19701" s="40" t="s">
        <v>11707</v>
      </c>
      <c r="C19701" s="62" t="s">
        <v>1494</v>
      </c>
      <c r="D19701" s="107" t="s">
        <v>13198</v>
      </c>
      <c r="E19701" s="57">
        <v>9180</v>
      </c>
      <c r="F19701" s="57"/>
      <c r="G19701" s="125">
        <f t="shared" si="314"/>
        <v>-9180</v>
      </c>
      <c r="H19701" s="704" t="s">
        <v>13160</v>
      </c>
    </row>
    <row r="19702" spans="1:8" ht="15" x14ac:dyDescent="0.2">
      <c r="A19702" s="733">
        <v>45449</v>
      </c>
      <c r="B19702" s="40" t="s">
        <v>13100</v>
      </c>
      <c r="C19702" s="62" t="s">
        <v>5409</v>
      </c>
      <c r="D19702" s="107" t="s">
        <v>12387</v>
      </c>
      <c r="E19702" s="57">
        <v>5000</v>
      </c>
      <c r="F19702" s="57"/>
      <c r="G19702" s="125">
        <f t="shared" si="314"/>
        <v>-5000</v>
      </c>
      <c r="H19702" s="704" t="s">
        <v>13160</v>
      </c>
    </row>
    <row r="19703" spans="1:8" ht="15" x14ac:dyDescent="0.2">
      <c r="A19703" s="733">
        <v>45450</v>
      </c>
      <c r="B19703" s="62" t="s">
        <v>13282</v>
      </c>
      <c r="C19703" s="62" t="s">
        <v>5740</v>
      </c>
      <c r="D19703" s="107" t="s">
        <v>369</v>
      </c>
      <c r="E19703" s="57">
        <v>1500</v>
      </c>
      <c r="F19703" s="57"/>
      <c r="G19703" s="125">
        <f t="shared" si="314"/>
        <v>-1500</v>
      </c>
      <c r="H19703" s="704" t="s">
        <v>13160</v>
      </c>
    </row>
    <row r="19704" spans="1:8" ht="15" x14ac:dyDescent="0.2">
      <c r="A19704" s="733">
        <v>45450</v>
      </c>
      <c r="B19704" s="40" t="s">
        <v>13100</v>
      </c>
      <c r="C19704" s="62" t="s">
        <v>391</v>
      </c>
      <c r="D19704" s="107" t="s">
        <v>13200</v>
      </c>
      <c r="E19704" s="57">
        <v>3000</v>
      </c>
      <c r="F19704" s="57"/>
      <c r="G19704" s="125">
        <f t="shared" si="314"/>
        <v>-3000</v>
      </c>
      <c r="H19704" s="704" t="s">
        <v>13160</v>
      </c>
    </row>
    <row r="19705" spans="1:8" ht="15" x14ac:dyDescent="0.2">
      <c r="A19705" s="733">
        <v>45450</v>
      </c>
      <c r="B19705" s="40" t="s">
        <v>103</v>
      </c>
      <c r="C19705" s="62" t="s">
        <v>103</v>
      </c>
      <c r="D19705" s="107" t="s">
        <v>10199</v>
      </c>
      <c r="E19705" s="57">
        <v>2000</v>
      </c>
      <c r="F19705" s="57"/>
      <c r="G19705" s="125">
        <f t="shared" si="314"/>
        <v>-2000</v>
      </c>
      <c r="H19705" s="704" t="s">
        <v>13160</v>
      </c>
    </row>
    <row r="19706" spans="1:8" ht="15" x14ac:dyDescent="0.2">
      <c r="A19706" s="733">
        <v>45450</v>
      </c>
      <c r="B19706" s="40" t="s">
        <v>11864</v>
      </c>
      <c r="C19706" s="62" t="s">
        <v>5740</v>
      </c>
      <c r="D19706" s="107" t="s">
        <v>369</v>
      </c>
      <c r="E19706" s="57">
        <v>3000</v>
      </c>
      <c r="F19706" s="57"/>
      <c r="G19706" s="125">
        <f t="shared" si="314"/>
        <v>-3000</v>
      </c>
      <c r="H19706" s="704" t="s">
        <v>13160</v>
      </c>
    </row>
    <row r="19707" spans="1:8" ht="15" x14ac:dyDescent="0.2">
      <c r="A19707" s="733">
        <v>45450</v>
      </c>
      <c r="B19707" s="40" t="s">
        <v>13243</v>
      </c>
      <c r="C19707" s="62" t="s">
        <v>5409</v>
      </c>
      <c r="D19707" s="107" t="s">
        <v>369</v>
      </c>
      <c r="E19707" s="57">
        <v>10000</v>
      </c>
      <c r="F19707" s="57"/>
      <c r="G19707" s="125">
        <f t="shared" si="314"/>
        <v>-10000</v>
      </c>
      <c r="H19707" s="704" t="s">
        <v>13160</v>
      </c>
    </row>
    <row r="19708" spans="1:8" ht="15" x14ac:dyDescent="0.2">
      <c r="A19708" s="733">
        <v>45451</v>
      </c>
      <c r="B19708" s="40" t="s">
        <v>103</v>
      </c>
      <c r="C19708" s="62" t="s">
        <v>103</v>
      </c>
      <c r="D19708" s="107" t="s">
        <v>10199</v>
      </c>
      <c r="E19708" s="57">
        <v>2000</v>
      </c>
      <c r="F19708" s="57"/>
      <c r="G19708" s="125">
        <f t="shared" si="314"/>
        <v>-2000</v>
      </c>
      <c r="H19708" s="704" t="s">
        <v>13160</v>
      </c>
    </row>
    <row r="19709" spans="1:8" ht="15" x14ac:dyDescent="0.2">
      <c r="A19709" s="733">
        <v>45451</v>
      </c>
      <c r="B19709" s="40" t="s">
        <v>11707</v>
      </c>
      <c r="C19709" s="62" t="s">
        <v>13203</v>
      </c>
      <c r="D19709" s="107" t="s">
        <v>13204</v>
      </c>
      <c r="E19709" s="57">
        <v>5000</v>
      </c>
      <c r="F19709" s="57"/>
      <c r="G19709" s="125">
        <f t="shared" si="314"/>
        <v>-5000</v>
      </c>
      <c r="H19709" s="704" t="s">
        <v>13160</v>
      </c>
    </row>
    <row r="19710" spans="1:8" ht="15" x14ac:dyDescent="0.2">
      <c r="A19710" s="733">
        <v>45451</v>
      </c>
      <c r="B19710" s="40" t="s">
        <v>103</v>
      </c>
      <c r="C19710" s="62" t="s">
        <v>1494</v>
      </c>
      <c r="D19710" s="107" t="s">
        <v>369</v>
      </c>
      <c r="E19710" s="57">
        <v>2750</v>
      </c>
      <c r="F19710" s="57"/>
      <c r="G19710" s="125">
        <f t="shared" si="314"/>
        <v>-2750</v>
      </c>
      <c r="H19710" s="704" t="s">
        <v>13160</v>
      </c>
    </row>
    <row r="19711" spans="1:8" ht="15" customHeight="1" x14ac:dyDescent="0.2">
      <c r="A19711" s="733">
        <v>45450</v>
      </c>
      <c r="B19711" s="40" t="s">
        <v>103</v>
      </c>
      <c r="C19711" s="62" t="s">
        <v>13237</v>
      </c>
      <c r="D19711" s="107" t="s">
        <v>10709</v>
      </c>
      <c r="E19711" s="57">
        <v>250000</v>
      </c>
      <c r="F19711" s="57"/>
      <c r="G19711" s="125">
        <f t="shared" si="314"/>
        <v>-250000</v>
      </c>
      <c r="H19711" s="704" t="s">
        <v>13160</v>
      </c>
    </row>
    <row r="19712" spans="1:8" ht="15" x14ac:dyDescent="0.2">
      <c r="A19712" s="733">
        <v>45451</v>
      </c>
      <c r="B19712" s="40" t="s">
        <v>11068</v>
      </c>
      <c r="C19712" s="62" t="s">
        <v>10972</v>
      </c>
      <c r="D19712" s="107" t="s">
        <v>13223</v>
      </c>
      <c r="E19712" s="57">
        <v>83000</v>
      </c>
      <c r="F19712" s="57"/>
      <c r="G19712" s="125">
        <f t="shared" si="314"/>
        <v>-83000</v>
      </c>
      <c r="H19712" s="704" t="s">
        <v>13160</v>
      </c>
    </row>
    <row r="19713" spans="1:8" ht="15" x14ac:dyDescent="0.2">
      <c r="A19713" s="733">
        <v>45453</v>
      </c>
      <c r="B19713" s="40" t="s">
        <v>103</v>
      </c>
      <c r="C19713" s="62" t="s">
        <v>103</v>
      </c>
      <c r="D19713" s="107" t="s">
        <v>10199</v>
      </c>
      <c r="E19713" s="57">
        <v>3500</v>
      </c>
      <c r="F19713" s="57"/>
      <c r="G19713" s="125">
        <f t="shared" si="314"/>
        <v>-3500</v>
      </c>
      <c r="H19713" s="704" t="s">
        <v>13160</v>
      </c>
    </row>
    <row r="19714" spans="1:8" ht="15" x14ac:dyDescent="0.2">
      <c r="A19714" s="733">
        <v>45453</v>
      </c>
      <c r="B19714" s="62" t="s">
        <v>10459</v>
      </c>
      <c r="C19714" s="62" t="s">
        <v>12272</v>
      </c>
      <c r="D19714" s="107" t="s">
        <v>1156</v>
      </c>
      <c r="E19714" s="57">
        <v>10000</v>
      </c>
      <c r="F19714" s="57"/>
      <c r="G19714" s="125">
        <f t="shared" si="314"/>
        <v>-10000</v>
      </c>
      <c r="H19714" s="704" t="s">
        <v>13160</v>
      </c>
    </row>
    <row r="19715" spans="1:8" ht="15" x14ac:dyDescent="0.2">
      <c r="A19715" s="733">
        <v>45453</v>
      </c>
      <c r="B19715" s="62" t="s">
        <v>25</v>
      </c>
      <c r="C19715" s="62" t="s">
        <v>212</v>
      </c>
      <c r="D19715" s="107" t="s">
        <v>13206</v>
      </c>
      <c r="E19715" s="57">
        <v>7900</v>
      </c>
      <c r="F19715" s="57"/>
      <c r="G19715" s="125">
        <f t="shared" ref="G19715:G19778" si="315">F19715-E19715</f>
        <v>-7900</v>
      </c>
      <c r="H19715" s="704" t="s">
        <v>13160</v>
      </c>
    </row>
    <row r="19716" spans="1:8" ht="15" x14ac:dyDescent="0.2">
      <c r="A19716" s="733">
        <v>45453</v>
      </c>
      <c r="B19716" s="62" t="s">
        <v>11864</v>
      </c>
      <c r="C19716" s="62" t="s">
        <v>12272</v>
      </c>
      <c r="D19716" s="107" t="s">
        <v>13208</v>
      </c>
      <c r="E19716" s="57">
        <v>40000</v>
      </c>
      <c r="F19716" s="57"/>
      <c r="G19716" s="125">
        <f t="shared" si="315"/>
        <v>-40000</v>
      </c>
      <c r="H19716" s="704" t="s">
        <v>13160</v>
      </c>
    </row>
    <row r="19717" spans="1:8" ht="15" x14ac:dyDescent="0.2">
      <c r="A19717" s="733">
        <v>45453</v>
      </c>
      <c r="B19717" s="40" t="s">
        <v>12329</v>
      </c>
      <c r="C19717" s="62" t="s">
        <v>12071</v>
      </c>
      <c r="D19717" s="107" t="s">
        <v>13209</v>
      </c>
      <c r="E19717" s="57">
        <v>247325</v>
      </c>
      <c r="F19717" s="57"/>
      <c r="G19717" s="125">
        <f t="shared" si="315"/>
        <v>-247325</v>
      </c>
      <c r="H19717" s="704" t="s">
        <v>13160</v>
      </c>
    </row>
    <row r="19718" spans="1:8" ht="15" x14ac:dyDescent="0.2">
      <c r="A19718" s="733">
        <v>45453</v>
      </c>
      <c r="B19718" s="40" t="s">
        <v>12744</v>
      </c>
      <c r="C19718" s="62" t="s">
        <v>12071</v>
      </c>
      <c r="D19718" s="107" t="s">
        <v>13210</v>
      </c>
      <c r="E19718" s="57">
        <v>288500</v>
      </c>
      <c r="F19718" s="57"/>
      <c r="G19718" s="125">
        <f t="shared" si="315"/>
        <v>-288500</v>
      </c>
      <c r="H19718" s="704" t="s">
        <v>13160</v>
      </c>
    </row>
    <row r="19719" spans="1:8" ht="15" x14ac:dyDescent="0.2">
      <c r="A19719" s="733">
        <v>45453</v>
      </c>
      <c r="B19719" s="40" t="s">
        <v>11054</v>
      </c>
      <c r="C19719" s="62" t="s">
        <v>12071</v>
      </c>
      <c r="D19719" s="107" t="s">
        <v>13211</v>
      </c>
      <c r="E19719" s="57">
        <v>41812</v>
      </c>
      <c r="F19719" s="57"/>
      <c r="G19719" s="125">
        <f t="shared" si="315"/>
        <v>-41812</v>
      </c>
      <c r="H19719" s="704" t="s">
        <v>13160</v>
      </c>
    </row>
    <row r="19720" spans="1:8" ht="15" x14ac:dyDescent="0.2">
      <c r="A19720" s="733">
        <v>45453</v>
      </c>
      <c r="B19720" s="40" t="s">
        <v>11707</v>
      </c>
      <c r="C19720" s="62" t="s">
        <v>11085</v>
      </c>
      <c r="D19720" s="107" t="s">
        <v>13212</v>
      </c>
      <c r="E19720" s="57">
        <v>25000</v>
      </c>
      <c r="F19720" s="57"/>
      <c r="G19720" s="125">
        <f t="shared" si="315"/>
        <v>-25000</v>
      </c>
      <c r="H19720" s="704" t="s">
        <v>13160</v>
      </c>
    </row>
    <row r="19721" spans="1:8" ht="15" x14ac:dyDescent="0.2">
      <c r="A19721" s="733">
        <v>45453</v>
      </c>
      <c r="B19721" s="40" t="s">
        <v>11864</v>
      </c>
      <c r="C19721" s="62" t="s">
        <v>5409</v>
      </c>
      <c r="D19721" s="107" t="s">
        <v>13236</v>
      </c>
      <c r="E19721" s="57">
        <v>8000</v>
      </c>
      <c r="F19721" s="57"/>
      <c r="G19721" s="125">
        <f t="shared" si="315"/>
        <v>-8000</v>
      </c>
      <c r="H19721" s="704" t="s">
        <v>13160</v>
      </c>
    </row>
    <row r="19722" spans="1:8" ht="15" x14ac:dyDescent="0.2">
      <c r="A19722" s="733">
        <v>45453</v>
      </c>
      <c r="B19722" s="40" t="s">
        <v>11068</v>
      </c>
      <c r="C19722" s="62" t="s">
        <v>13221</v>
      </c>
      <c r="D19722" s="107" t="s">
        <v>13222</v>
      </c>
      <c r="E19722" s="57">
        <v>10200</v>
      </c>
      <c r="F19722" s="57"/>
      <c r="G19722" s="125">
        <f t="shared" si="315"/>
        <v>-10200</v>
      </c>
      <c r="H19722" s="704" t="s">
        <v>13160</v>
      </c>
    </row>
    <row r="19723" spans="1:8" ht="15" x14ac:dyDescent="0.2">
      <c r="A19723" s="733">
        <v>45453</v>
      </c>
      <c r="B19723" s="40" t="s">
        <v>13167</v>
      </c>
      <c r="C19723" s="62" t="s">
        <v>5409</v>
      </c>
      <c r="D19723" s="107" t="s">
        <v>369</v>
      </c>
      <c r="E19723" s="57">
        <v>5000</v>
      </c>
      <c r="F19723" s="57"/>
      <c r="G19723" s="125">
        <f t="shared" si="315"/>
        <v>-5000</v>
      </c>
      <c r="H19723" s="704" t="s">
        <v>13160</v>
      </c>
    </row>
    <row r="19724" spans="1:8" ht="15" x14ac:dyDescent="0.2">
      <c r="A19724" s="733">
        <v>45453</v>
      </c>
      <c r="B19724" s="40" t="s">
        <v>11068</v>
      </c>
      <c r="C19724" s="669" t="s">
        <v>8384</v>
      </c>
      <c r="D19724" s="911" t="s">
        <v>13226</v>
      </c>
      <c r="E19724" s="584">
        <v>250000</v>
      </c>
      <c r="F19724" s="57"/>
      <c r="G19724" s="125">
        <f t="shared" si="315"/>
        <v>-250000</v>
      </c>
      <c r="H19724" s="704" t="s">
        <v>13160</v>
      </c>
    </row>
    <row r="19725" spans="1:8" ht="15" x14ac:dyDescent="0.2">
      <c r="A19725" s="733">
        <v>45453</v>
      </c>
      <c r="B19725" s="40" t="s">
        <v>11707</v>
      </c>
      <c r="C19725" s="669" t="s">
        <v>8384</v>
      </c>
      <c r="D19725" s="911" t="s">
        <v>13226</v>
      </c>
      <c r="E19725" s="584">
        <v>250000</v>
      </c>
      <c r="F19725" s="57"/>
      <c r="G19725" s="125">
        <f t="shared" si="315"/>
        <v>-250000</v>
      </c>
      <c r="H19725" s="704" t="s">
        <v>13160</v>
      </c>
    </row>
    <row r="19726" spans="1:8" ht="15" x14ac:dyDescent="0.2">
      <c r="A19726" s="733">
        <v>45454</v>
      </c>
      <c r="B19726" s="40" t="s">
        <v>13100</v>
      </c>
      <c r="C19726" s="62" t="s">
        <v>10972</v>
      </c>
      <c r="D19726" s="107" t="s">
        <v>13218</v>
      </c>
      <c r="E19726" s="57">
        <v>11300</v>
      </c>
      <c r="F19726" s="57"/>
      <c r="G19726" s="125">
        <f t="shared" si="315"/>
        <v>-11300</v>
      </c>
      <c r="H19726" s="704" t="s">
        <v>13160</v>
      </c>
    </row>
    <row r="19727" spans="1:8" ht="15" x14ac:dyDescent="0.2">
      <c r="A19727" s="733">
        <v>45454</v>
      </c>
      <c r="B19727" s="62" t="s">
        <v>13282</v>
      </c>
      <c r="C19727" s="62" t="s">
        <v>10972</v>
      </c>
      <c r="D19727" s="107" t="s">
        <v>13219</v>
      </c>
      <c r="E19727" s="57">
        <v>1700</v>
      </c>
      <c r="F19727" s="57"/>
      <c r="G19727" s="125">
        <f t="shared" si="315"/>
        <v>-1700</v>
      </c>
      <c r="H19727" s="704" t="s">
        <v>13160</v>
      </c>
    </row>
    <row r="19728" spans="1:8" ht="15" x14ac:dyDescent="0.2">
      <c r="A19728" s="733">
        <v>45454</v>
      </c>
      <c r="B19728" s="62" t="s">
        <v>13282</v>
      </c>
      <c r="C19728" s="62" t="s">
        <v>10972</v>
      </c>
      <c r="D19728" s="107" t="s">
        <v>13220</v>
      </c>
      <c r="E19728" s="57">
        <v>3860</v>
      </c>
      <c r="F19728" s="57"/>
      <c r="G19728" s="125">
        <f t="shared" si="315"/>
        <v>-3860</v>
      </c>
      <c r="H19728" s="704" t="s">
        <v>13160</v>
      </c>
    </row>
    <row r="19729" spans="1:8" ht="15" x14ac:dyDescent="0.2">
      <c r="A19729" s="733">
        <v>45454</v>
      </c>
      <c r="B19729" s="40" t="s">
        <v>11114</v>
      </c>
      <c r="C19729" s="669" t="s">
        <v>2189</v>
      </c>
      <c r="D19729" s="911" t="s">
        <v>13272</v>
      </c>
      <c r="E19729" s="584">
        <v>9000</v>
      </c>
      <c r="F19729" s="57"/>
      <c r="G19729" s="125">
        <f t="shared" si="315"/>
        <v>-9000</v>
      </c>
      <c r="H19729" s="704" t="s">
        <v>13160</v>
      </c>
    </row>
    <row r="19730" spans="1:8" ht="15" x14ac:dyDescent="0.2">
      <c r="A19730" s="733">
        <v>45454</v>
      </c>
      <c r="B19730" s="40" t="s">
        <v>12389</v>
      </c>
      <c r="C19730" s="669" t="s">
        <v>2189</v>
      </c>
      <c r="D19730" s="911" t="s">
        <v>13272</v>
      </c>
      <c r="E19730" s="584">
        <v>2000</v>
      </c>
      <c r="F19730" s="57"/>
      <c r="G19730" s="125">
        <f t="shared" si="315"/>
        <v>-2000</v>
      </c>
      <c r="H19730" s="704" t="s">
        <v>13160</v>
      </c>
    </row>
    <row r="19731" spans="1:8" ht="15" x14ac:dyDescent="0.2">
      <c r="A19731" s="733">
        <v>45454</v>
      </c>
      <c r="B19731" s="40" t="s">
        <v>13100</v>
      </c>
      <c r="C19731" s="669" t="s">
        <v>2189</v>
      </c>
      <c r="D19731" s="911" t="s">
        <v>13272</v>
      </c>
      <c r="E19731" s="584">
        <v>1000</v>
      </c>
      <c r="F19731" s="57"/>
      <c r="G19731" s="125">
        <f t="shared" si="315"/>
        <v>-1000</v>
      </c>
      <c r="H19731" s="704" t="s">
        <v>13160</v>
      </c>
    </row>
    <row r="19732" spans="1:8" ht="15" x14ac:dyDescent="0.2">
      <c r="A19732" s="733">
        <v>45454</v>
      </c>
      <c r="B19732" s="40" t="s">
        <v>13215</v>
      </c>
      <c r="C19732" s="669" t="s">
        <v>2189</v>
      </c>
      <c r="D19732" s="911" t="s">
        <v>13272</v>
      </c>
      <c r="E19732" s="584">
        <v>1000</v>
      </c>
      <c r="F19732" s="57"/>
      <c r="G19732" s="125">
        <f t="shared" si="315"/>
        <v>-1000</v>
      </c>
      <c r="H19732" s="704" t="s">
        <v>13160</v>
      </c>
    </row>
    <row r="19733" spans="1:8" ht="15" x14ac:dyDescent="0.2">
      <c r="A19733" s="733">
        <v>45454</v>
      </c>
      <c r="B19733" s="40" t="s">
        <v>103</v>
      </c>
      <c r="C19733" s="62" t="s">
        <v>103</v>
      </c>
      <c r="D19733" s="107" t="s">
        <v>10199</v>
      </c>
      <c r="E19733" s="57">
        <v>5000</v>
      </c>
      <c r="F19733" s="57"/>
      <c r="G19733" s="125">
        <f t="shared" si="315"/>
        <v>-5000</v>
      </c>
      <c r="H19733" s="704" t="s">
        <v>13160</v>
      </c>
    </row>
    <row r="19734" spans="1:8" ht="15" x14ac:dyDescent="0.2">
      <c r="A19734" s="733">
        <v>45454</v>
      </c>
      <c r="B19734" s="40" t="s">
        <v>11707</v>
      </c>
      <c r="C19734" s="62" t="s">
        <v>10972</v>
      </c>
      <c r="D19734" s="107" t="s">
        <v>13228</v>
      </c>
      <c r="E19734" s="57">
        <v>4380</v>
      </c>
      <c r="F19734" s="57"/>
      <c r="G19734" s="125">
        <f t="shared" si="315"/>
        <v>-4380</v>
      </c>
      <c r="H19734" s="704" t="s">
        <v>13160</v>
      </c>
    </row>
    <row r="19735" spans="1:8" ht="15" x14ac:dyDescent="0.2">
      <c r="A19735" s="733">
        <v>45454</v>
      </c>
      <c r="B19735" s="40" t="s">
        <v>25</v>
      </c>
      <c r="C19735" s="62" t="s">
        <v>2107</v>
      </c>
      <c r="D19735" s="107" t="s">
        <v>13229</v>
      </c>
      <c r="E19735" s="57">
        <v>5000</v>
      </c>
      <c r="F19735" s="57"/>
      <c r="G19735" s="125">
        <f t="shared" si="315"/>
        <v>-5000</v>
      </c>
      <c r="H19735" s="704" t="s">
        <v>13160</v>
      </c>
    </row>
    <row r="19736" spans="1:8" ht="15" x14ac:dyDescent="0.2">
      <c r="A19736" s="733">
        <v>45454</v>
      </c>
      <c r="B19736" s="40" t="s">
        <v>11707</v>
      </c>
      <c r="C19736" s="62" t="s">
        <v>10972</v>
      </c>
      <c r="D19736" s="107" t="s">
        <v>13228</v>
      </c>
      <c r="E19736" s="57">
        <v>1840</v>
      </c>
      <c r="F19736" s="57"/>
      <c r="G19736" s="125">
        <f t="shared" si="315"/>
        <v>-1840</v>
      </c>
      <c r="H19736" s="704" t="s">
        <v>13160</v>
      </c>
    </row>
    <row r="19737" spans="1:8" ht="15" x14ac:dyDescent="0.2">
      <c r="A19737" s="733">
        <v>45454</v>
      </c>
      <c r="B19737" s="40" t="s">
        <v>3945</v>
      </c>
      <c r="C19737" s="62" t="s">
        <v>10972</v>
      </c>
      <c r="D19737" s="107" t="s">
        <v>13244</v>
      </c>
      <c r="E19737" s="57">
        <v>10500</v>
      </c>
      <c r="F19737" s="57"/>
      <c r="G19737" s="125">
        <f t="shared" si="315"/>
        <v>-10500</v>
      </c>
      <c r="H19737" s="704" t="s">
        <v>13160</v>
      </c>
    </row>
    <row r="19738" spans="1:8" ht="15" x14ac:dyDescent="0.2">
      <c r="A19738" s="733">
        <v>45454</v>
      </c>
      <c r="B19738" s="40" t="s">
        <v>103</v>
      </c>
      <c r="C19738" s="62" t="s">
        <v>103</v>
      </c>
      <c r="D19738" s="107" t="s">
        <v>10199</v>
      </c>
      <c r="E19738" s="57">
        <v>3000</v>
      </c>
      <c r="F19738" s="57"/>
      <c r="G19738" s="125">
        <f t="shared" si="315"/>
        <v>-3000</v>
      </c>
      <c r="H19738" s="704" t="s">
        <v>13160</v>
      </c>
    </row>
    <row r="19739" spans="1:8" ht="15" x14ac:dyDescent="0.2">
      <c r="A19739" s="733">
        <v>45454</v>
      </c>
      <c r="B19739" s="40" t="s">
        <v>12329</v>
      </c>
      <c r="C19739" s="62" t="s">
        <v>10972</v>
      </c>
      <c r="D19739" s="107" t="s">
        <v>13245</v>
      </c>
      <c r="E19739" s="57">
        <v>40000</v>
      </c>
      <c r="F19739" s="57"/>
      <c r="G19739" s="125">
        <f t="shared" si="315"/>
        <v>-40000</v>
      </c>
      <c r="H19739" s="704" t="s">
        <v>13160</v>
      </c>
    </row>
    <row r="19740" spans="1:8" ht="15" x14ac:dyDescent="0.2">
      <c r="A19740" s="733">
        <v>45454</v>
      </c>
      <c r="B19740" s="40" t="s">
        <v>13100</v>
      </c>
      <c r="C19740" s="62" t="s">
        <v>13247</v>
      </c>
      <c r="D19740" s="107" t="s">
        <v>13248</v>
      </c>
      <c r="E19740" s="57">
        <v>200000</v>
      </c>
      <c r="F19740" s="57"/>
      <c r="G19740" s="125">
        <f t="shared" si="315"/>
        <v>-200000</v>
      </c>
      <c r="H19740" s="704" t="s">
        <v>13160</v>
      </c>
    </row>
    <row r="19741" spans="1:8" ht="15" x14ac:dyDescent="0.2">
      <c r="A19741" s="733">
        <v>45454</v>
      </c>
      <c r="B19741" s="40" t="s">
        <v>13100</v>
      </c>
      <c r="C19741" s="62" t="s">
        <v>13247</v>
      </c>
      <c r="D19741" s="107" t="s">
        <v>13248</v>
      </c>
      <c r="E19741" s="57">
        <v>200000</v>
      </c>
      <c r="F19741" s="57"/>
      <c r="G19741" s="125">
        <f t="shared" si="315"/>
        <v>-200000</v>
      </c>
      <c r="H19741" s="704" t="s">
        <v>13160</v>
      </c>
    </row>
    <row r="19742" spans="1:8" ht="15" x14ac:dyDescent="0.2">
      <c r="A19742" s="733">
        <v>45454</v>
      </c>
      <c r="B19742" s="40" t="s">
        <v>11707</v>
      </c>
      <c r="C19742" s="62" t="s">
        <v>13249</v>
      </c>
      <c r="D19742" s="107" t="s">
        <v>13246</v>
      </c>
      <c r="E19742" s="57">
        <v>200000</v>
      </c>
      <c r="F19742" s="57"/>
      <c r="G19742" s="125">
        <f t="shared" si="315"/>
        <v>-200000</v>
      </c>
      <c r="H19742" s="704" t="s">
        <v>13160</v>
      </c>
    </row>
    <row r="19743" spans="1:8" ht="15" x14ac:dyDescent="0.2">
      <c r="A19743" s="733">
        <v>45454</v>
      </c>
      <c r="B19743" s="583" t="s">
        <v>11068</v>
      </c>
      <c r="C19743" s="669" t="s">
        <v>6422</v>
      </c>
      <c r="D19743" s="911" t="s">
        <v>13250</v>
      </c>
      <c r="E19743" s="584">
        <v>65000</v>
      </c>
      <c r="F19743" s="57"/>
      <c r="G19743" s="125">
        <f t="shared" si="315"/>
        <v>-65000</v>
      </c>
      <c r="H19743" s="704" t="s">
        <v>13160</v>
      </c>
    </row>
    <row r="19744" spans="1:8" ht="15" x14ac:dyDescent="0.2">
      <c r="A19744" s="733">
        <v>45454</v>
      </c>
      <c r="B19744" s="583" t="s">
        <v>12990</v>
      </c>
      <c r="C19744" s="669" t="s">
        <v>6422</v>
      </c>
      <c r="D19744" s="911" t="s">
        <v>13250</v>
      </c>
      <c r="E19744" s="584">
        <v>35000</v>
      </c>
      <c r="F19744" s="57"/>
      <c r="G19744" s="125">
        <f t="shared" si="315"/>
        <v>-35000</v>
      </c>
      <c r="H19744" s="704" t="s">
        <v>13160</v>
      </c>
    </row>
    <row r="19745" spans="1:8" ht="15" x14ac:dyDescent="0.2">
      <c r="A19745" s="733">
        <v>45454</v>
      </c>
      <c r="B19745" s="62" t="s">
        <v>13282</v>
      </c>
      <c r="C19745" s="62" t="s">
        <v>13251</v>
      </c>
      <c r="D19745" s="107" t="s">
        <v>13252</v>
      </c>
      <c r="E19745" s="57">
        <v>193760</v>
      </c>
      <c r="F19745" s="57"/>
      <c r="G19745" s="125">
        <f t="shared" si="315"/>
        <v>-193760</v>
      </c>
      <c r="H19745" s="704" t="s">
        <v>13160</v>
      </c>
    </row>
    <row r="19746" spans="1:8" ht="15" x14ac:dyDescent="0.2">
      <c r="A19746" s="733">
        <v>45454</v>
      </c>
      <c r="B19746" s="40" t="s">
        <v>12673</v>
      </c>
      <c r="C19746" s="62" t="s">
        <v>6584</v>
      </c>
      <c r="D19746" s="107" t="s">
        <v>13253</v>
      </c>
      <c r="E19746" s="57">
        <v>300000</v>
      </c>
      <c r="F19746" s="57"/>
      <c r="G19746" s="125">
        <f t="shared" si="315"/>
        <v>-300000</v>
      </c>
      <c r="H19746" s="704" t="s">
        <v>13160</v>
      </c>
    </row>
    <row r="19747" spans="1:8" ht="15" x14ac:dyDescent="0.2">
      <c r="A19747" s="733">
        <v>45454</v>
      </c>
      <c r="B19747" s="40" t="s">
        <v>12389</v>
      </c>
      <c r="C19747" s="62" t="s">
        <v>11089</v>
      </c>
      <c r="D19747" s="107" t="s">
        <v>13254</v>
      </c>
      <c r="E19747" s="57">
        <v>2000000</v>
      </c>
      <c r="F19747" s="57"/>
      <c r="G19747" s="125">
        <f t="shared" si="315"/>
        <v>-2000000</v>
      </c>
      <c r="H19747" s="704" t="s">
        <v>13160</v>
      </c>
    </row>
    <row r="19748" spans="1:8" ht="15" x14ac:dyDescent="0.2">
      <c r="A19748" s="733">
        <v>45454</v>
      </c>
      <c r="B19748" s="40" t="s">
        <v>12329</v>
      </c>
      <c r="C19748" s="62" t="s">
        <v>11405</v>
      </c>
      <c r="D19748" s="107" t="s">
        <v>10709</v>
      </c>
      <c r="E19748" s="57">
        <v>100000</v>
      </c>
      <c r="F19748" s="57"/>
      <c r="G19748" s="125">
        <f t="shared" si="315"/>
        <v>-100000</v>
      </c>
      <c r="H19748" s="704" t="s">
        <v>13160</v>
      </c>
    </row>
    <row r="19749" spans="1:8" ht="15" x14ac:dyDescent="0.2">
      <c r="A19749" s="733">
        <v>45455</v>
      </c>
      <c r="B19749" s="40" t="s">
        <v>11068</v>
      </c>
      <c r="C19749" s="62" t="s">
        <v>5740</v>
      </c>
      <c r="D19749" s="107" t="s">
        <v>369</v>
      </c>
      <c r="E19749" s="57">
        <v>1200</v>
      </c>
      <c r="F19749" s="57"/>
      <c r="G19749" s="125">
        <f t="shared" si="315"/>
        <v>-1200</v>
      </c>
      <c r="H19749" s="704" t="s">
        <v>13160</v>
      </c>
    </row>
    <row r="19750" spans="1:8" ht="15" x14ac:dyDescent="0.2">
      <c r="A19750" s="733">
        <v>45455</v>
      </c>
      <c r="B19750" s="40" t="s">
        <v>103</v>
      </c>
      <c r="C19750" s="62" t="s">
        <v>103</v>
      </c>
      <c r="D19750" s="107" t="s">
        <v>10199</v>
      </c>
      <c r="E19750" s="57">
        <v>5000</v>
      </c>
      <c r="F19750" s="57"/>
      <c r="G19750" s="125">
        <f t="shared" si="315"/>
        <v>-5000</v>
      </c>
      <c r="H19750" s="704" t="s">
        <v>13160</v>
      </c>
    </row>
    <row r="19751" spans="1:8" ht="15" x14ac:dyDescent="0.2">
      <c r="A19751" s="733">
        <v>45455</v>
      </c>
      <c r="B19751" s="40" t="s">
        <v>12389</v>
      </c>
      <c r="C19751" s="62" t="s">
        <v>11994</v>
      </c>
      <c r="D19751" s="107" t="s">
        <v>10709</v>
      </c>
      <c r="E19751" s="57">
        <v>300000</v>
      </c>
      <c r="F19751" s="57"/>
      <c r="G19751" s="125">
        <f t="shared" si="315"/>
        <v>-300000</v>
      </c>
      <c r="H19751" s="704" t="s">
        <v>13160</v>
      </c>
    </row>
    <row r="19752" spans="1:8" ht="15" x14ac:dyDescent="0.2">
      <c r="A19752" s="733">
        <v>45455</v>
      </c>
      <c r="B19752" s="40" t="s">
        <v>11864</v>
      </c>
      <c r="C19752" s="62" t="s">
        <v>10888</v>
      </c>
      <c r="D19752" s="107" t="s">
        <v>13255</v>
      </c>
      <c r="E19752" s="57">
        <v>80000</v>
      </c>
      <c r="F19752" s="57"/>
      <c r="G19752" s="125">
        <f t="shared" si="315"/>
        <v>-80000</v>
      </c>
      <c r="H19752" s="704" t="s">
        <v>13160</v>
      </c>
    </row>
    <row r="19753" spans="1:8" ht="15" x14ac:dyDescent="0.2">
      <c r="A19753" s="733">
        <v>45456</v>
      </c>
      <c r="B19753" s="40" t="s">
        <v>11707</v>
      </c>
      <c r="C19753" s="62" t="s">
        <v>5740</v>
      </c>
      <c r="D19753" s="107" t="s">
        <v>369</v>
      </c>
      <c r="E19753" s="57">
        <v>800</v>
      </c>
      <c r="F19753" s="57"/>
      <c r="G19753" s="125">
        <f t="shared" si="315"/>
        <v>-800</v>
      </c>
      <c r="H19753" s="704" t="s">
        <v>13160</v>
      </c>
    </row>
    <row r="19754" spans="1:8" ht="15" x14ac:dyDescent="0.2">
      <c r="A19754" s="733">
        <v>45456</v>
      </c>
      <c r="B19754" s="40" t="s">
        <v>12673</v>
      </c>
      <c r="C19754" s="62" t="s">
        <v>6584</v>
      </c>
      <c r="D19754" s="107" t="s">
        <v>13253</v>
      </c>
      <c r="E19754" s="57">
        <v>200000</v>
      </c>
      <c r="F19754" s="57"/>
      <c r="G19754" s="125">
        <f t="shared" si="315"/>
        <v>-200000</v>
      </c>
      <c r="H19754" s="704" t="s">
        <v>13160</v>
      </c>
    </row>
    <row r="19755" spans="1:8" ht="15" x14ac:dyDescent="0.2">
      <c r="A19755" s="733">
        <v>45456</v>
      </c>
      <c r="B19755" s="40" t="s">
        <v>8864</v>
      </c>
      <c r="C19755" s="62" t="s">
        <v>13258</v>
      </c>
      <c r="D19755" s="107" t="s">
        <v>6925</v>
      </c>
      <c r="E19755" s="57">
        <v>150000</v>
      </c>
      <c r="F19755" s="57"/>
      <c r="G19755" s="125">
        <f t="shared" si="315"/>
        <v>-150000</v>
      </c>
      <c r="H19755" s="704" t="s">
        <v>13160</v>
      </c>
    </row>
    <row r="19756" spans="1:8" ht="15" x14ac:dyDescent="0.2">
      <c r="A19756" s="733">
        <v>45456</v>
      </c>
      <c r="B19756" s="40" t="s">
        <v>13100</v>
      </c>
      <c r="C19756" s="62" t="s">
        <v>5740</v>
      </c>
      <c r="D19756" s="107" t="s">
        <v>13259</v>
      </c>
      <c r="E19756" s="57">
        <v>5000</v>
      </c>
      <c r="F19756" s="57"/>
      <c r="G19756" s="125">
        <f t="shared" si="315"/>
        <v>-5000</v>
      </c>
      <c r="H19756" s="704" t="s">
        <v>13160</v>
      </c>
    </row>
    <row r="19757" spans="1:8" ht="15" x14ac:dyDescent="0.2">
      <c r="A19757" s="733">
        <v>45456</v>
      </c>
      <c r="B19757" s="40" t="s">
        <v>3945</v>
      </c>
      <c r="C19757" s="62" t="s">
        <v>13152</v>
      </c>
      <c r="D19757" s="107" t="s">
        <v>13260</v>
      </c>
      <c r="E19757" s="57">
        <v>150000</v>
      </c>
      <c r="F19757" s="57"/>
      <c r="G19757" s="125">
        <f t="shared" si="315"/>
        <v>-150000</v>
      </c>
      <c r="H19757" s="704" t="s">
        <v>13160</v>
      </c>
    </row>
    <row r="19758" spans="1:8" ht="15" x14ac:dyDescent="0.2">
      <c r="A19758" s="733">
        <v>45456</v>
      </c>
      <c r="B19758" s="40" t="s">
        <v>11864</v>
      </c>
      <c r="C19758" s="62" t="s">
        <v>13261</v>
      </c>
      <c r="D19758" s="107" t="s">
        <v>1156</v>
      </c>
      <c r="E19758" s="57">
        <v>250000</v>
      </c>
      <c r="F19758" s="57"/>
      <c r="G19758" s="125">
        <f t="shared" si="315"/>
        <v>-250000</v>
      </c>
      <c r="H19758" s="704" t="s">
        <v>13160</v>
      </c>
    </row>
    <row r="19759" spans="1:8" ht="15" x14ac:dyDescent="0.2">
      <c r="A19759" s="733">
        <v>45456</v>
      </c>
      <c r="B19759" s="40" t="s">
        <v>10167</v>
      </c>
      <c r="C19759" s="62" t="s">
        <v>13262</v>
      </c>
      <c r="D19759" s="107" t="s">
        <v>13297</v>
      </c>
      <c r="E19759" s="57">
        <v>12500</v>
      </c>
      <c r="F19759" s="57"/>
      <c r="G19759" s="125">
        <f t="shared" si="315"/>
        <v>-12500</v>
      </c>
      <c r="H19759" s="704" t="s">
        <v>13160</v>
      </c>
    </row>
    <row r="19760" spans="1:8" ht="15" x14ac:dyDescent="0.2">
      <c r="A19760" s="733">
        <v>45456</v>
      </c>
      <c r="B19760" s="40" t="s">
        <v>12389</v>
      </c>
      <c r="C19760" s="62" t="s">
        <v>11269</v>
      </c>
      <c r="D19760" s="107" t="s">
        <v>1156</v>
      </c>
      <c r="E19760" s="57">
        <v>120000</v>
      </c>
      <c r="F19760" s="57"/>
      <c r="G19760" s="125">
        <f t="shared" si="315"/>
        <v>-120000</v>
      </c>
      <c r="H19760" s="704" t="s">
        <v>13160</v>
      </c>
    </row>
    <row r="19761" spans="1:8" ht="15" x14ac:dyDescent="0.2">
      <c r="A19761" s="733">
        <v>45456</v>
      </c>
      <c r="B19761" s="40" t="s">
        <v>12389</v>
      </c>
      <c r="C19761" s="62" t="s">
        <v>669</v>
      </c>
      <c r="D19761" s="107" t="s">
        <v>13263</v>
      </c>
      <c r="E19761" s="57">
        <v>54400</v>
      </c>
      <c r="F19761" s="57"/>
      <c r="G19761" s="125">
        <f t="shared" si="315"/>
        <v>-54400</v>
      </c>
      <c r="H19761" s="704" t="s">
        <v>13160</v>
      </c>
    </row>
    <row r="19762" spans="1:8" ht="15" x14ac:dyDescent="0.2">
      <c r="A19762" s="733">
        <v>45456</v>
      </c>
      <c r="B19762" s="40" t="s">
        <v>11864</v>
      </c>
      <c r="C19762" s="62" t="s">
        <v>7465</v>
      </c>
      <c r="D19762" s="107" t="s">
        <v>13264</v>
      </c>
      <c r="E19762" s="57">
        <v>500000</v>
      </c>
      <c r="F19762" s="57"/>
      <c r="G19762" s="125">
        <f t="shared" si="315"/>
        <v>-500000</v>
      </c>
      <c r="H19762" s="704" t="s">
        <v>13160</v>
      </c>
    </row>
    <row r="19763" spans="1:8" ht="15" x14ac:dyDescent="0.2">
      <c r="A19763" s="733">
        <v>45456</v>
      </c>
      <c r="B19763" s="40" t="s">
        <v>10167</v>
      </c>
      <c r="C19763" s="669" t="s">
        <v>378</v>
      </c>
      <c r="D19763" s="911" t="s">
        <v>13266</v>
      </c>
      <c r="E19763" s="584">
        <v>7183</v>
      </c>
      <c r="F19763" s="57"/>
      <c r="G19763" s="125">
        <f t="shared" si="315"/>
        <v>-7183</v>
      </c>
      <c r="H19763" s="704" t="s">
        <v>13160</v>
      </c>
    </row>
    <row r="19764" spans="1:8" ht="15" x14ac:dyDescent="0.2">
      <c r="A19764" s="733">
        <v>45456</v>
      </c>
      <c r="B19764" s="40" t="s">
        <v>6503</v>
      </c>
      <c r="C19764" s="669" t="s">
        <v>378</v>
      </c>
      <c r="D19764" s="911" t="s">
        <v>13266</v>
      </c>
      <c r="E19764" s="584">
        <v>9034</v>
      </c>
      <c r="F19764" s="57"/>
      <c r="G19764" s="125">
        <f t="shared" si="315"/>
        <v>-9034</v>
      </c>
      <c r="H19764" s="704" t="s">
        <v>13160</v>
      </c>
    </row>
    <row r="19765" spans="1:8" ht="15" x14ac:dyDescent="0.2">
      <c r="A19765" s="733">
        <v>45456</v>
      </c>
      <c r="B19765" s="40" t="s">
        <v>8547</v>
      </c>
      <c r="C19765" s="669" t="s">
        <v>378</v>
      </c>
      <c r="D19765" s="911" t="s">
        <v>13266</v>
      </c>
      <c r="E19765" s="584">
        <v>5194</v>
      </c>
      <c r="F19765" s="57"/>
      <c r="G19765" s="125">
        <f t="shared" si="315"/>
        <v>-5194</v>
      </c>
      <c r="H19765" s="704" t="s">
        <v>13160</v>
      </c>
    </row>
    <row r="19766" spans="1:8" ht="15" x14ac:dyDescent="0.2">
      <c r="A19766" s="733">
        <v>45456</v>
      </c>
      <c r="B19766" s="40" t="s">
        <v>11068</v>
      </c>
      <c r="C19766" s="669" t="s">
        <v>378</v>
      </c>
      <c r="D19766" s="911" t="s">
        <v>13266</v>
      </c>
      <c r="E19766" s="584">
        <v>81179</v>
      </c>
      <c r="F19766" s="57"/>
      <c r="G19766" s="125">
        <f t="shared" si="315"/>
        <v>-81179</v>
      </c>
      <c r="H19766" s="704" t="s">
        <v>13160</v>
      </c>
    </row>
    <row r="19767" spans="1:8" ht="15" x14ac:dyDescent="0.2">
      <c r="A19767" s="733">
        <v>45456</v>
      </c>
      <c r="B19767" s="40" t="s">
        <v>10220</v>
      </c>
      <c r="C19767" s="669" t="s">
        <v>378</v>
      </c>
      <c r="D19767" s="911" t="s">
        <v>13266</v>
      </c>
      <c r="E19767" s="584">
        <v>21030</v>
      </c>
      <c r="F19767" s="57"/>
      <c r="G19767" s="125">
        <f t="shared" si="315"/>
        <v>-21030</v>
      </c>
      <c r="H19767" s="704" t="s">
        <v>13160</v>
      </c>
    </row>
    <row r="19768" spans="1:8" ht="15" x14ac:dyDescent="0.2">
      <c r="A19768" s="733">
        <v>45456</v>
      </c>
      <c r="B19768" s="40" t="s">
        <v>10890</v>
      </c>
      <c r="C19768" s="669" t="s">
        <v>378</v>
      </c>
      <c r="D19768" s="911" t="s">
        <v>13266</v>
      </c>
      <c r="E19768" s="584">
        <v>5434</v>
      </c>
      <c r="F19768" s="57"/>
      <c r="G19768" s="125">
        <f t="shared" si="315"/>
        <v>-5434</v>
      </c>
      <c r="H19768" s="704" t="s">
        <v>13160</v>
      </c>
    </row>
    <row r="19769" spans="1:8" ht="15" x14ac:dyDescent="0.2">
      <c r="A19769" s="733">
        <v>45456</v>
      </c>
      <c r="B19769" s="40" t="s">
        <v>11586</v>
      </c>
      <c r="C19769" s="669" t="s">
        <v>378</v>
      </c>
      <c r="D19769" s="911" t="s">
        <v>13266</v>
      </c>
      <c r="E19769" s="584">
        <v>10407</v>
      </c>
      <c r="F19769" s="57"/>
      <c r="G19769" s="125">
        <f t="shared" si="315"/>
        <v>-10407</v>
      </c>
      <c r="H19769" s="704" t="s">
        <v>13160</v>
      </c>
    </row>
    <row r="19770" spans="1:8" ht="15" x14ac:dyDescent="0.2">
      <c r="A19770" s="733">
        <v>45456</v>
      </c>
      <c r="B19770" s="40" t="s">
        <v>11488</v>
      </c>
      <c r="C19770" s="669" t="s">
        <v>378</v>
      </c>
      <c r="D19770" s="911" t="s">
        <v>13266</v>
      </c>
      <c r="E19770" s="584">
        <v>43136</v>
      </c>
      <c r="F19770" s="57"/>
      <c r="G19770" s="125">
        <f t="shared" si="315"/>
        <v>-43136</v>
      </c>
      <c r="H19770" s="704" t="s">
        <v>13160</v>
      </c>
    </row>
    <row r="19771" spans="1:8" ht="15" x14ac:dyDescent="0.2">
      <c r="A19771" s="733">
        <v>45456</v>
      </c>
      <c r="B19771" s="40" t="s">
        <v>12172</v>
      </c>
      <c r="C19771" s="669" t="s">
        <v>378</v>
      </c>
      <c r="D19771" s="911" t="s">
        <v>13266</v>
      </c>
      <c r="E19771" s="584">
        <v>2016</v>
      </c>
      <c r="F19771" s="57"/>
      <c r="G19771" s="125">
        <f t="shared" si="315"/>
        <v>-2016</v>
      </c>
      <c r="H19771" s="704" t="s">
        <v>13160</v>
      </c>
    </row>
    <row r="19772" spans="1:8" ht="15" x14ac:dyDescent="0.2">
      <c r="A19772" s="733">
        <v>45456</v>
      </c>
      <c r="B19772" s="40" t="s">
        <v>12389</v>
      </c>
      <c r="C19772" s="669" t="s">
        <v>378</v>
      </c>
      <c r="D19772" s="911" t="s">
        <v>13266</v>
      </c>
      <c r="E19772" s="584">
        <v>387</v>
      </c>
      <c r="F19772" s="57"/>
      <c r="G19772" s="125">
        <f t="shared" si="315"/>
        <v>-387</v>
      </c>
      <c r="H19772" s="704" t="s">
        <v>13160</v>
      </c>
    </row>
    <row r="19773" spans="1:8" ht="15" x14ac:dyDescent="0.2">
      <c r="A19773" s="733">
        <v>45457</v>
      </c>
      <c r="B19773" s="40" t="s">
        <v>3945</v>
      </c>
      <c r="C19773" s="62" t="s">
        <v>13152</v>
      </c>
      <c r="D19773" s="107" t="s">
        <v>13267</v>
      </c>
      <c r="E19773" s="57">
        <v>50000</v>
      </c>
      <c r="F19773" s="57"/>
      <c r="G19773" s="125">
        <f t="shared" si="315"/>
        <v>-50000</v>
      </c>
      <c r="H19773" s="704" t="s">
        <v>13160</v>
      </c>
    </row>
    <row r="19774" spans="1:8" ht="15" x14ac:dyDescent="0.2">
      <c r="A19774" s="733">
        <v>45457</v>
      </c>
      <c r="B19774" s="40" t="s">
        <v>13100</v>
      </c>
      <c r="C19774" s="62" t="s">
        <v>391</v>
      </c>
      <c r="D19774" s="107" t="s">
        <v>13268</v>
      </c>
      <c r="E19774" s="57">
        <v>600</v>
      </c>
      <c r="F19774" s="57"/>
      <c r="G19774" s="125">
        <f t="shared" si="315"/>
        <v>-600</v>
      </c>
      <c r="H19774" s="704" t="s">
        <v>13160</v>
      </c>
    </row>
    <row r="19775" spans="1:8" ht="15" x14ac:dyDescent="0.2">
      <c r="A19775" s="733">
        <v>45457</v>
      </c>
      <c r="B19775" s="40" t="s">
        <v>12389</v>
      </c>
      <c r="C19775" s="62" t="s">
        <v>9859</v>
      </c>
      <c r="D19775" s="107" t="s">
        <v>13270</v>
      </c>
      <c r="E19775" s="57">
        <v>215140</v>
      </c>
      <c r="F19775" s="57"/>
      <c r="G19775" s="125">
        <f t="shared" si="315"/>
        <v>-215140</v>
      </c>
      <c r="H19775" s="704" t="s">
        <v>13160</v>
      </c>
    </row>
    <row r="19776" spans="1:8" ht="15" x14ac:dyDescent="0.2">
      <c r="A19776" s="733">
        <v>45457</v>
      </c>
      <c r="B19776" s="40" t="s">
        <v>3945</v>
      </c>
      <c r="C19776" s="62" t="s">
        <v>12822</v>
      </c>
      <c r="D19776" s="107" t="s">
        <v>13269</v>
      </c>
      <c r="E19776" s="57">
        <v>30000</v>
      </c>
      <c r="F19776" s="57"/>
      <c r="G19776" s="125">
        <f t="shared" si="315"/>
        <v>-30000</v>
      </c>
      <c r="H19776" s="704" t="s">
        <v>13160</v>
      </c>
    </row>
    <row r="19777" spans="1:8" ht="15" x14ac:dyDescent="0.2">
      <c r="A19777" s="733">
        <v>45457</v>
      </c>
      <c r="B19777" s="40" t="s">
        <v>12389</v>
      </c>
      <c r="C19777" s="62" t="s">
        <v>13274</v>
      </c>
      <c r="D19777" s="107" t="s">
        <v>13275</v>
      </c>
      <c r="E19777" s="57">
        <v>52000</v>
      </c>
      <c r="F19777" s="57"/>
      <c r="G19777" s="125">
        <f t="shared" si="315"/>
        <v>-52000</v>
      </c>
      <c r="H19777" s="704" t="s">
        <v>13160</v>
      </c>
    </row>
    <row r="19778" spans="1:8" ht="15" x14ac:dyDescent="0.2">
      <c r="A19778" s="733">
        <v>45457</v>
      </c>
      <c r="B19778" s="40" t="s">
        <v>103</v>
      </c>
      <c r="C19778" s="62" t="s">
        <v>103</v>
      </c>
      <c r="D19778" s="107" t="s">
        <v>10199</v>
      </c>
      <c r="E19778" s="57">
        <v>4000</v>
      </c>
      <c r="F19778" s="57"/>
      <c r="G19778" s="125">
        <f t="shared" si="315"/>
        <v>-4000</v>
      </c>
      <c r="H19778" s="704" t="s">
        <v>13160</v>
      </c>
    </row>
    <row r="19779" spans="1:8" ht="15" customHeight="1" x14ac:dyDescent="0.2">
      <c r="A19779" s="733">
        <v>45457</v>
      </c>
      <c r="B19779" s="40" t="s">
        <v>13100</v>
      </c>
      <c r="C19779" s="62" t="s">
        <v>285</v>
      </c>
      <c r="D19779" s="107" t="s">
        <v>8474</v>
      </c>
      <c r="E19779" s="57">
        <v>500</v>
      </c>
      <c r="F19779" s="57"/>
      <c r="G19779" s="125">
        <f t="shared" ref="G19779:G19843" si="316">F19779-E19779</f>
        <v>-500</v>
      </c>
      <c r="H19779" s="704" t="s">
        <v>13160</v>
      </c>
    </row>
    <row r="19780" spans="1:8" ht="15" x14ac:dyDescent="0.2">
      <c r="A19780" s="733">
        <v>45457</v>
      </c>
      <c r="B19780" s="40" t="s">
        <v>10220</v>
      </c>
      <c r="C19780" s="62" t="s">
        <v>2189</v>
      </c>
      <c r="D19780" s="107" t="s">
        <v>1156</v>
      </c>
      <c r="E19780" s="57">
        <v>10000</v>
      </c>
      <c r="F19780" s="57"/>
      <c r="G19780" s="125">
        <f t="shared" si="316"/>
        <v>-10000</v>
      </c>
      <c r="H19780" s="704" t="s">
        <v>13160</v>
      </c>
    </row>
    <row r="19781" spans="1:8" ht="15" x14ac:dyDescent="0.2">
      <c r="A19781" s="733">
        <v>45457</v>
      </c>
      <c r="B19781" s="40" t="s">
        <v>25</v>
      </c>
      <c r="C19781" s="62" t="s">
        <v>8141</v>
      </c>
      <c r="D19781" s="107" t="s">
        <v>6342</v>
      </c>
      <c r="E19781" s="57">
        <v>3090</v>
      </c>
      <c r="F19781" s="57"/>
      <c r="G19781" s="125">
        <f t="shared" si="316"/>
        <v>-3090</v>
      </c>
      <c r="H19781" s="704" t="s">
        <v>13160</v>
      </c>
    </row>
    <row r="19782" spans="1:8" ht="15" x14ac:dyDescent="0.2">
      <c r="A19782" s="733">
        <v>45457</v>
      </c>
      <c r="B19782" s="40" t="s">
        <v>103</v>
      </c>
      <c r="C19782" s="62" t="s">
        <v>8141</v>
      </c>
      <c r="D19782" s="107" t="s">
        <v>6342</v>
      </c>
      <c r="E19782" s="57">
        <v>9435</v>
      </c>
      <c r="F19782" s="57"/>
      <c r="G19782" s="125">
        <f t="shared" si="316"/>
        <v>-9435</v>
      </c>
      <c r="H19782" s="704" t="s">
        <v>13160</v>
      </c>
    </row>
    <row r="19783" spans="1:8" ht="15" x14ac:dyDescent="0.2">
      <c r="A19783" s="733">
        <v>45457</v>
      </c>
      <c r="B19783" s="40" t="s">
        <v>11068</v>
      </c>
      <c r="C19783" s="62" t="s">
        <v>6782</v>
      </c>
      <c r="D19783" s="107" t="s">
        <v>1156</v>
      </c>
      <c r="E19783" s="57">
        <v>250000</v>
      </c>
      <c r="F19783" s="57"/>
      <c r="G19783" s="125">
        <f t="shared" si="316"/>
        <v>-250000</v>
      </c>
      <c r="H19783" s="704" t="s">
        <v>13160</v>
      </c>
    </row>
    <row r="19784" spans="1:8" ht="15" x14ac:dyDescent="0.2">
      <c r="A19784" s="733">
        <v>45457</v>
      </c>
      <c r="B19784" s="40" t="s">
        <v>25</v>
      </c>
      <c r="C19784" s="62" t="s">
        <v>2427</v>
      </c>
      <c r="D19784" s="107" t="s">
        <v>13466</v>
      </c>
      <c r="E19784" s="57">
        <v>98000</v>
      </c>
      <c r="F19784" s="57"/>
      <c r="G19784" s="125">
        <f t="shared" si="316"/>
        <v>-98000</v>
      </c>
      <c r="H19784" s="704" t="s">
        <v>13160</v>
      </c>
    </row>
    <row r="19785" spans="1:8" ht="15" x14ac:dyDescent="0.2">
      <c r="A19785" s="733">
        <v>45458</v>
      </c>
      <c r="B19785" s="40" t="s">
        <v>6503</v>
      </c>
      <c r="C19785" s="62" t="s">
        <v>13277</v>
      </c>
      <c r="D19785" s="107" t="s">
        <v>1156</v>
      </c>
      <c r="E19785" s="57">
        <v>22000</v>
      </c>
      <c r="F19785" s="57"/>
      <c r="G19785" s="125">
        <f t="shared" si="316"/>
        <v>-22000</v>
      </c>
      <c r="H19785" s="704" t="s">
        <v>13160</v>
      </c>
    </row>
    <row r="19786" spans="1:8" ht="15" x14ac:dyDescent="0.2">
      <c r="A19786" s="733">
        <v>45458</v>
      </c>
      <c r="B19786" s="40" t="s">
        <v>11068</v>
      </c>
      <c r="C19786" s="62" t="s">
        <v>13277</v>
      </c>
      <c r="D19786" s="107" t="s">
        <v>1156</v>
      </c>
      <c r="E19786" s="57">
        <v>43600</v>
      </c>
      <c r="F19786" s="57"/>
      <c r="G19786" s="125">
        <f t="shared" si="316"/>
        <v>-43600</v>
      </c>
      <c r="H19786" s="704" t="s">
        <v>13160</v>
      </c>
    </row>
    <row r="19787" spans="1:8" ht="15" x14ac:dyDescent="0.2">
      <c r="A19787" s="733">
        <v>45458</v>
      </c>
      <c r="B19787" s="40" t="s">
        <v>12673</v>
      </c>
      <c r="C19787" s="62" t="s">
        <v>5386</v>
      </c>
      <c r="D19787" s="107" t="s">
        <v>13278</v>
      </c>
      <c r="E19787" s="57">
        <v>20000</v>
      </c>
      <c r="F19787" s="57"/>
      <c r="G19787" s="125">
        <f t="shared" si="316"/>
        <v>-20000</v>
      </c>
      <c r="H19787" s="704" t="s">
        <v>13160</v>
      </c>
    </row>
    <row r="19788" spans="1:8" ht="15" x14ac:dyDescent="0.2">
      <c r="A19788" s="733">
        <v>45458</v>
      </c>
      <c r="B19788" s="40" t="s">
        <v>3945</v>
      </c>
      <c r="C19788" s="62" t="s">
        <v>10972</v>
      </c>
      <c r="D19788" s="107" t="s">
        <v>13289</v>
      </c>
      <c r="E19788" s="57">
        <v>5000</v>
      </c>
      <c r="F19788" s="57"/>
      <c r="G19788" s="125">
        <f t="shared" si="316"/>
        <v>-5000</v>
      </c>
      <c r="H19788" s="704" t="s">
        <v>13160</v>
      </c>
    </row>
    <row r="19789" spans="1:8" ht="15" x14ac:dyDescent="0.2">
      <c r="A19789" s="733">
        <v>45458</v>
      </c>
      <c r="B19789" s="40" t="s">
        <v>3945</v>
      </c>
      <c r="C19789" s="62" t="s">
        <v>13290</v>
      </c>
      <c r="D19789" s="107" t="s">
        <v>13291</v>
      </c>
      <c r="E19789" s="57">
        <v>20000</v>
      </c>
      <c r="F19789" s="57"/>
      <c r="G19789" s="125">
        <f t="shared" si="316"/>
        <v>-20000</v>
      </c>
      <c r="H19789" s="704" t="s">
        <v>13160</v>
      </c>
    </row>
    <row r="19790" spans="1:8" ht="15" customHeight="1" x14ac:dyDescent="0.2">
      <c r="A19790" s="733">
        <v>45458</v>
      </c>
      <c r="B19790" s="40" t="s">
        <v>103</v>
      </c>
      <c r="C19790" s="62" t="s">
        <v>103</v>
      </c>
      <c r="D19790" s="107" t="s">
        <v>10199</v>
      </c>
      <c r="E19790" s="57">
        <v>2000</v>
      </c>
      <c r="F19790" s="57"/>
      <c r="G19790" s="125">
        <f t="shared" si="316"/>
        <v>-2000</v>
      </c>
      <c r="H19790" s="704" t="s">
        <v>13160</v>
      </c>
    </row>
    <row r="19791" spans="1:8" ht="15" customHeight="1" x14ac:dyDescent="0.2">
      <c r="A19791" s="733">
        <v>45463</v>
      </c>
      <c r="B19791" s="40" t="s">
        <v>103</v>
      </c>
      <c r="C19791" s="62" t="s">
        <v>103</v>
      </c>
      <c r="D19791" s="107" t="s">
        <v>10199</v>
      </c>
      <c r="E19791" s="57">
        <v>3000</v>
      </c>
      <c r="F19791" s="57"/>
      <c r="G19791" s="125">
        <f t="shared" si="316"/>
        <v>-3000</v>
      </c>
      <c r="H19791" s="704" t="s">
        <v>13160</v>
      </c>
    </row>
    <row r="19792" spans="1:8" ht="15" x14ac:dyDescent="0.2">
      <c r="A19792" s="733">
        <v>45463</v>
      </c>
      <c r="B19792" s="40" t="s">
        <v>37</v>
      </c>
      <c r="C19792" s="62" t="s">
        <v>5740</v>
      </c>
      <c r="D19792" s="107" t="s">
        <v>13292</v>
      </c>
      <c r="E19792" s="57">
        <v>300</v>
      </c>
      <c r="F19792" s="57"/>
      <c r="G19792" s="125">
        <f t="shared" si="316"/>
        <v>-300</v>
      </c>
      <c r="H19792" s="704" t="s">
        <v>13160</v>
      </c>
    </row>
    <row r="19793" spans="1:8" ht="15" x14ac:dyDescent="0.2">
      <c r="A19793" s="733">
        <v>45463</v>
      </c>
      <c r="B19793" s="1069" t="s">
        <v>12596</v>
      </c>
      <c r="C19793" s="1048" t="s">
        <v>793</v>
      </c>
      <c r="D19793" s="1070" t="s">
        <v>13293</v>
      </c>
      <c r="E19793" s="1071">
        <v>7060</v>
      </c>
      <c r="F19793" s="57"/>
      <c r="G19793" s="125">
        <f t="shared" si="316"/>
        <v>-7060</v>
      </c>
      <c r="H19793" s="704" t="s">
        <v>13160</v>
      </c>
    </row>
    <row r="19794" spans="1:8" ht="15" customHeight="1" x14ac:dyDescent="0.2">
      <c r="A19794" s="733">
        <v>45463</v>
      </c>
      <c r="B19794" s="40" t="s">
        <v>10889</v>
      </c>
      <c r="C19794" s="62" t="s">
        <v>8223</v>
      </c>
      <c r="D19794" s="107" t="s">
        <v>13294</v>
      </c>
      <c r="E19794" s="57">
        <v>11850</v>
      </c>
      <c r="F19794" s="57"/>
      <c r="G19794" s="125">
        <f t="shared" si="316"/>
        <v>-11850</v>
      </c>
      <c r="H19794" s="704" t="s">
        <v>13160</v>
      </c>
    </row>
    <row r="19795" spans="1:8" ht="15" x14ac:dyDescent="0.2">
      <c r="A19795" s="733">
        <v>45463</v>
      </c>
      <c r="B19795" s="40" t="s">
        <v>12389</v>
      </c>
      <c r="C19795" s="62" t="s">
        <v>5740</v>
      </c>
      <c r="D19795" s="107" t="s">
        <v>369</v>
      </c>
      <c r="E19795" s="57">
        <v>230</v>
      </c>
      <c r="F19795" s="57"/>
      <c r="G19795" s="125">
        <f t="shared" si="316"/>
        <v>-230</v>
      </c>
      <c r="H19795" s="704" t="s">
        <v>13160</v>
      </c>
    </row>
    <row r="19796" spans="1:8" ht="15" x14ac:dyDescent="0.2">
      <c r="A19796" s="733">
        <v>45464</v>
      </c>
      <c r="B19796" s="40" t="s">
        <v>103</v>
      </c>
      <c r="C19796" s="62" t="s">
        <v>103</v>
      </c>
      <c r="D19796" s="107" t="s">
        <v>10199</v>
      </c>
      <c r="E19796" s="57">
        <v>4000</v>
      </c>
      <c r="F19796" s="57"/>
      <c r="G19796" s="125">
        <f t="shared" si="316"/>
        <v>-4000</v>
      </c>
      <c r="H19796" s="704" t="s">
        <v>13160</v>
      </c>
    </row>
    <row r="19797" spans="1:8" ht="15" x14ac:dyDescent="0.2">
      <c r="A19797" s="733">
        <v>45464</v>
      </c>
      <c r="B19797" s="40" t="s">
        <v>6503</v>
      </c>
      <c r="C19797" s="62" t="s">
        <v>13295</v>
      </c>
      <c r="D19797" s="107" t="s">
        <v>13296</v>
      </c>
      <c r="E19797" s="57">
        <v>29210</v>
      </c>
      <c r="F19797" s="57"/>
      <c r="G19797" s="125">
        <f t="shared" si="316"/>
        <v>-29210</v>
      </c>
      <c r="H19797" s="704" t="s">
        <v>13160</v>
      </c>
    </row>
    <row r="19798" spans="1:8" ht="15" x14ac:dyDescent="0.2">
      <c r="A19798" s="733">
        <v>45464</v>
      </c>
      <c r="B19798" s="40" t="s">
        <v>11864</v>
      </c>
      <c r="C19798" s="62" t="s">
        <v>5740</v>
      </c>
      <c r="D19798" s="107" t="s">
        <v>369</v>
      </c>
      <c r="E19798" s="57">
        <v>450</v>
      </c>
      <c r="F19798" s="57"/>
      <c r="G19798" s="125">
        <f t="shared" si="316"/>
        <v>-450</v>
      </c>
      <c r="H19798" s="704" t="s">
        <v>13160</v>
      </c>
    </row>
    <row r="19799" spans="1:8" ht="15" x14ac:dyDescent="0.2">
      <c r="A19799" s="733">
        <v>45464</v>
      </c>
      <c r="B19799" s="40" t="s">
        <v>13100</v>
      </c>
      <c r="C19799" s="62" t="s">
        <v>11535</v>
      </c>
      <c r="D19799" s="107" t="s">
        <v>13300</v>
      </c>
      <c r="E19799" s="57">
        <v>23000</v>
      </c>
      <c r="F19799" s="57"/>
      <c r="G19799" s="125">
        <f t="shared" si="316"/>
        <v>-23000</v>
      </c>
      <c r="H19799" s="704" t="s">
        <v>13160</v>
      </c>
    </row>
    <row r="19800" spans="1:8" ht="15" customHeight="1" x14ac:dyDescent="0.2">
      <c r="A19800" s="733">
        <v>45464</v>
      </c>
      <c r="B19800" s="40" t="s">
        <v>13243</v>
      </c>
      <c r="C19800" s="62" t="s">
        <v>391</v>
      </c>
      <c r="D19800" s="107" t="s">
        <v>13304</v>
      </c>
      <c r="E19800" s="57">
        <v>1500</v>
      </c>
      <c r="F19800" s="57"/>
      <c r="G19800" s="125">
        <f t="shared" si="316"/>
        <v>-1500</v>
      </c>
      <c r="H19800" s="704" t="s">
        <v>13160</v>
      </c>
    </row>
    <row r="19801" spans="1:8" ht="15" customHeight="1" x14ac:dyDescent="0.2">
      <c r="A19801" s="733">
        <v>45465</v>
      </c>
      <c r="B19801" s="40" t="s">
        <v>11864</v>
      </c>
      <c r="C19801" s="62" t="s">
        <v>5740</v>
      </c>
      <c r="D19801" s="107" t="s">
        <v>1156</v>
      </c>
      <c r="E19801" s="57">
        <v>1600</v>
      </c>
      <c r="F19801" s="57"/>
      <c r="G19801" s="125">
        <f t="shared" si="316"/>
        <v>-1600</v>
      </c>
      <c r="H19801" s="704" t="s">
        <v>13160</v>
      </c>
    </row>
    <row r="19802" spans="1:8" ht="15" customHeight="1" x14ac:dyDescent="0.2">
      <c r="A19802" s="733">
        <v>45465</v>
      </c>
      <c r="B19802" s="40" t="s">
        <v>12389</v>
      </c>
      <c r="C19802" s="62" t="s">
        <v>5740</v>
      </c>
      <c r="D19802" s="107" t="s">
        <v>1156</v>
      </c>
      <c r="E19802" s="57">
        <v>2700</v>
      </c>
      <c r="F19802" s="57"/>
      <c r="G19802" s="125">
        <f t="shared" si="316"/>
        <v>-2700</v>
      </c>
      <c r="H19802" s="704" t="s">
        <v>13160</v>
      </c>
    </row>
    <row r="19803" spans="1:8" ht="15" customHeight="1" x14ac:dyDescent="0.2">
      <c r="A19803" s="733">
        <v>45465</v>
      </c>
      <c r="B19803" s="40" t="s">
        <v>13302</v>
      </c>
      <c r="C19803" s="62" t="s">
        <v>10972</v>
      </c>
      <c r="D19803" s="107" t="s">
        <v>13301</v>
      </c>
      <c r="E19803" s="57">
        <v>10000</v>
      </c>
      <c r="F19803" s="57"/>
      <c r="G19803" s="125">
        <f t="shared" si="316"/>
        <v>-10000</v>
      </c>
      <c r="H19803" s="704" t="s">
        <v>13160</v>
      </c>
    </row>
    <row r="19804" spans="1:8" ht="15" customHeight="1" x14ac:dyDescent="0.2">
      <c r="A19804" s="733">
        <v>45465</v>
      </c>
      <c r="B19804" s="40" t="s">
        <v>103</v>
      </c>
      <c r="C19804" s="62" t="s">
        <v>103</v>
      </c>
      <c r="D19804" s="107" t="s">
        <v>10199</v>
      </c>
      <c r="E19804" s="57">
        <v>4000</v>
      </c>
      <c r="F19804" s="57"/>
      <c r="G19804" s="125">
        <f t="shared" si="316"/>
        <v>-4000</v>
      </c>
      <c r="H19804" s="704" t="s">
        <v>13160</v>
      </c>
    </row>
    <row r="19805" spans="1:8" ht="15" customHeight="1" x14ac:dyDescent="0.2">
      <c r="A19805" s="733">
        <v>45465</v>
      </c>
      <c r="B19805" s="40" t="s">
        <v>13100</v>
      </c>
      <c r="C19805" s="62" t="s">
        <v>5740</v>
      </c>
      <c r="D19805" s="107" t="s">
        <v>369</v>
      </c>
      <c r="E19805" s="57">
        <v>2000</v>
      </c>
      <c r="F19805" s="57"/>
      <c r="G19805" s="125">
        <f t="shared" si="316"/>
        <v>-2000</v>
      </c>
      <c r="H19805" s="704" t="s">
        <v>13160</v>
      </c>
    </row>
    <row r="19806" spans="1:8" ht="15" customHeight="1" x14ac:dyDescent="0.2">
      <c r="A19806" s="733">
        <v>45465</v>
      </c>
      <c r="B19806" s="40" t="s">
        <v>13100</v>
      </c>
      <c r="C19806" s="62" t="s">
        <v>5386</v>
      </c>
      <c r="D19806" s="107" t="s">
        <v>369</v>
      </c>
      <c r="E19806" s="57">
        <v>13000</v>
      </c>
      <c r="F19806" s="57"/>
      <c r="G19806" s="125">
        <f t="shared" si="316"/>
        <v>-13000</v>
      </c>
      <c r="H19806" s="704" t="s">
        <v>13160</v>
      </c>
    </row>
    <row r="19807" spans="1:8" ht="15" customHeight="1" x14ac:dyDescent="0.2">
      <c r="A19807" s="733">
        <v>45465</v>
      </c>
      <c r="B19807" s="40" t="s">
        <v>13100</v>
      </c>
      <c r="C19807" s="62" t="s">
        <v>285</v>
      </c>
      <c r="D19807" s="107" t="s">
        <v>8651</v>
      </c>
      <c r="E19807" s="57">
        <v>1000</v>
      </c>
      <c r="F19807" s="57"/>
      <c r="G19807" s="125">
        <f t="shared" si="316"/>
        <v>-1000</v>
      </c>
      <c r="H19807" s="704" t="s">
        <v>13160</v>
      </c>
    </row>
    <row r="19808" spans="1:8" ht="15" customHeight="1" x14ac:dyDescent="0.2">
      <c r="A19808" s="733">
        <v>45467</v>
      </c>
      <c r="B19808" s="40" t="s">
        <v>13305</v>
      </c>
      <c r="C19808" s="62" t="s">
        <v>391</v>
      </c>
      <c r="D19808" s="107" t="s">
        <v>13306</v>
      </c>
      <c r="E19808" s="57">
        <v>1000</v>
      </c>
      <c r="F19808" s="57"/>
      <c r="G19808" s="125">
        <f t="shared" si="316"/>
        <v>-1000</v>
      </c>
      <c r="H19808" s="704" t="s">
        <v>13160</v>
      </c>
    </row>
    <row r="19809" spans="1:8" ht="15" customHeight="1" x14ac:dyDescent="0.2">
      <c r="A19809" s="733">
        <v>45467</v>
      </c>
      <c r="B19809" s="40" t="s">
        <v>12389</v>
      </c>
      <c r="C19809" s="62" t="s">
        <v>391</v>
      </c>
      <c r="D19809" s="107" t="s">
        <v>13307</v>
      </c>
      <c r="E19809" s="57">
        <v>1300</v>
      </c>
      <c r="F19809" s="57"/>
      <c r="G19809" s="125">
        <f t="shared" si="316"/>
        <v>-1300</v>
      </c>
      <c r="H19809" s="704" t="s">
        <v>13160</v>
      </c>
    </row>
    <row r="19810" spans="1:8" ht="15" customHeight="1" x14ac:dyDescent="0.2">
      <c r="A19810" s="733">
        <v>45467</v>
      </c>
      <c r="B19810" s="40" t="s">
        <v>11864</v>
      </c>
      <c r="C19810" s="62" t="s">
        <v>10972</v>
      </c>
      <c r="D19810" s="107" t="s">
        <v>13308</v>
      </c>
      <c r="E19810" s="57">
        <v>17500</v>
      </c>
      <c r="F19810" s="57"/>
      <c r="G19810" s="125">
        <f t="shared" si="316"/>
        <v>-17500</v>
      </c>
      <c r="H19810" s="704" t="s">
        <v>13160</v>
      </c>
    </row>
    <row r="19811" spans="1:8" ht="15" customHeight="1" x14ac:dyDescent="0.2">
      <c r="A19811" s="733">
        <v>45467</v>
      </c>
      <c r="B19811" s="40" t="s">
        <v>103</v>
      </c>
      <c r="C19811" s="62" t="s">
        <v>103</v>
      </c>
      <c r="D19811" s="107" t="s">
        <v>10199</v>
      </c>
      <c r="E19811" s="57">
        <v>5000</v>
      </c>
      <c r="F19811" s="57"/>
      <c r="G19811" s="125">
        <f t="shared" si="316"/>
        <v>-5000</v>
      </c>
      <c r="H19811" s="704" t="s">
        <v>13160</v>
      </c>
    </row>
    <row r="19812" spans="1:8" ht="15" customHeight="1" x14ac:dyDescent="0.2">
      <c r="A19812" s="733">
        <v>45467</v>
      </c>
      <c r="B19812" s="40" t="s">
        <v>12389</v>
      </c>
      <c r="C19812" s="62" t="s">
        <v>5740</v>
      </c>
      <c r="D19812" s="107" t="s">
        <v>369</v>
      </c>
      <c r="E19812" s="57">
        <v>270</v>
      </c>
      <c r="F19812" s="57"/>
      <c r="G19812" s="125">
        <f t="shared" si="316"/>
        <v>-270</v>
      </c>
      <c r="H19812" s="704" t="s">
        <v>13160</v>
      </c>
    </row>
    <row r="19813" spans="1:8" ht="15" x14ac:dyDescent="0.2">
      <c r="A19813" s="733">
        <v>45467</v>
      </c>
      <c r="B19813" s="40" t="s">
        <v>13305</v>
      </c>
      <c r="C19813" s="62" t="s">
        <v>5740</v>
      </c>
      <c r="D19813" s="107" t="s">
        <v>369</v>
      </c>
      <c r="E19813" s="57">
        <v>400</v>
      </c>
      <c r="F19813" s="57"/>
      <c r="G19813" s="125">
        <f t="shared" si="316"/>
        <v>-400</v>
      </c>
      <c r="H19813" s="704" t="s">
        <v>13160</v>
      </c>
    </row>
    <row r="19814" spans="1:8" ht="15" x14ac:dyDescent="0.2">
      <c r="A19814" s="733">
        <v>45467</v>
      </c>
      <c r="B19814" s="40" t="s">
        <v>12389</v>
      </c>
      <c r="C19814" s="62" t="s">
        <v>5740</v>
      </c>
      <c r="D19814" s="107" t="s">
        <v>369</v>
      </c>
      <c r="E19814" s="57">
        <v>1500</v>
      </c>
      <c r="F19814" s="57"/>
      <c r="G19814" s="125">
        <f t="shared" si="316"/>
        <v>-1500</v>
      </c>
      <c r="H19814" s="704" t="s">
        <v>13160</v>
      </c>
    </row>
    <row r="19815" spans="1:8" ht="15" x14ac:dyDescent="0.2">
      <c r="A19815" s="733">
        <v>45467</v>
      </c>
      <c r="B19815" s="40" t="s">
        <v>12596</v>
      </c>
      <c r="C19815" s="62" t="s">
        <v>10972</v>
      </c>
      <c r="D19815" s="107" t="s">
        <v>13310</v>
      </c>
      <c r="E19815" s="57">
        <v>210000</v>
      </c>
      <c r="F19815" s="57"/>
      <c r="G19815" s="125">
        <f t="shared" si="316"/>
        <v>-210000</v>
      </c>
      <c r="H19815" s="704" t="s">
        <v>13160</v>
      </c>
    </row>
    <row r="19816" spans="1:8" ht="15" x14ac:dyDescent="0.2">
      <c r="A19816" s="733">
        <v>45467</v>
      </c>
      <c r="B19816" s="40" t="s">
        <v>12389</v>
      </c>
      <c r="C19816" s="550" t="s">
        <v>10972</v>
      </c>
      <c r="D19816" s="891" t="s">
        <v>13311</v>
      </c>
      <c r="E19816" s="582">
        <v>237000</v>
      </c>
      <c r="F19816" s="57"/>
      <c r="G19816" s="125">
        <f t="shared" si="316"/>
        <v>-237000</v>
      </c>
      <c r="H19816" s="704" t="s">
        <v>13160</v>
      </c>
    </row>
    <row r="19817" spans="1:8" ht="15" x14ac:dyDescent="0.2">
      <c r="A19817" s="733">
        <v>45467</v>
      </c>
      <c r="B19817" s="40" t="s">
        <v>13100</v>
      </c>
      <c r="C19817" s="550" t="s">
        <v>10972</v>
      </c>
      <c r="D19817" s="891" t="s">
        <v>13311</v>
      </c>
      <c r="E19817" s="582">
        <v>237000</v>
      </c>
      <c r="F19817" s="57"/>
      <c r="G19817" s="125">
        <f t="shared" si="316"/>
        <v>-237000</v>
      </c>
      <c r="H19817" s="704" t="s">
        <v>13160</v>
      </c>
    </row>
    <row r="19818" spans="1:8" ht="15" x14ac:dyDescent="0.2">
      <c r="A19818" s="733">
        <v>45467</v>
      </c>
      <c r="B19818" s="40" t="s">
        <v>13243</v>
      </c>
      <c r="C19818" s="62" t="s">
        <v>8062</v>
      </c>
      <c r="D19818" s="107" t="s">
        <v>13309</v>
      </c>
      <c r="E19818" s="57">
        <v>50000</v>
      </c>
      <c r="F19818" s="57"/>
      <c r="G19818" s="125">
        <f t="shared" si="316"/>
        <v>-50000</v>
      </c>
      <c r="H19818" s="704" t="s">
        <v>13160</v>
      </c>
    </row>
    <row r="19819" spans="1:8" ht="15" x14ac:dyDescent="0.2">
      <c r="A19819" s="733">
        <v>45467</v>
      </c>
      <c r="B19819" s="40" t="s">
        <v>11864</v>
      </c>
      <c r="C19819" s="62" t="s">
        <v>391</v>
      </c>
      <c r="D19819" s="107" t="s">
        <v>4308</v>
      </c>
      <c r="E19819" s="57">
        <v>3800</v>
      </c>
      <c r="F19819" s="57"/>
      <c r="G19819" s="125">
        <f t="shared" si="316"/>
        <v>-3800</v>
      </c>
      <c r="H19819" s="704" t="s">
        <v>13160</v>
      </c>
    </row>
    <row r="19820" spans="1:8" ht="15" x14ac:dyDescent="0.2">
      <c r="A19820" s="733">
        <v>45467</v>
      </c>
      <c r="B19820" s="40" t="s">
        <v>25</v>
      </c>
      <c r="C19820" s="550" t="s">
        <v>8141</v>
      </c>
      <c r="D19820" s="891" t="s">
        <v>13351</v>
      </c>
      <c r="E19820" s="582">
        <f>29062+82316</f>
        <v>111378</v>
      </c>
      <c r="F19820" s="57"/>
      <c r="G19820" s="125">
        <f t="shared" si="316"/>
        <v>-111378</v>
      </c>
      <c r="H19820" s="704" t="s">
        <v>13160</v>
      </c>
    </row>
    <row r="19821" spans="1:8" ht="15" x14ac:dyDescent="0.2">
      <c r="A19821" s="733">
        <v>45467</v>
      </c>
      <c r="B19821" s="40" t="s">
        <v>103</v>
      </c>
      <c r="C19821" s="550" t="s">
        <v>8141</v>
      </c>
      <c r="D19821" s="891" t="s">
        <v>13351</v>
      </c>
      <c r="E19821" s="582">
        <f>70704+2874</f>
        <v>73578</v>
      </c>
      <c r="F19821" s="57"/>
      <c r="G19821" s="125">
        <f t="shared" si="316"/>
        <v>-73578</v>
      </c>
      <c r="H19821" s="704" t="s">
        <v>13160</v>
      </c>
    </row>
    <row r="19822" spans="1:8" ht="15" x14ac:dyDescent="0.2">
      <c r="A19822" s="733">
        <v>45468</v>
      </c>
      <c r="B19822" s="40" t="s">
        <v>12389</v>
      </c>
      <c r="C19822" s="62" t="s">
        <v>2189</v>
      </c>
      <c r="D19822" s="107" t="s">
        <v>1156</v>
      </c>
      <c r="E19822" s="57">
        <v>15000</v>
      </c>
      <c r="F19822" s="57"/>
      <c r="G19822" s="125">
        <f t="shared" si="316"/>
        <v>-15000</v>
      </c>
      <c r="H19822" s="704" t="s">
        <v>13160</v>
      </c>
    </row>
    <row r="19823" spans="1:8" ht="15" x14ac:dyDescent="0.2">
      <c r="A19823" s="733">
        <v>45468</v>
      </c>
      <c r="B19823" s="40" t="s">
        <v>13100</v>
      </c>
      <c r="C19823" s="62" t="s">
        <v>10972</v>
      </c>
      <c r="D19823" s="107" t="s">
        <v>13315</v>
      </c>
      <c r="E19823" s="57">
        <v>25600</v>
      </c>
      <c r="F19823" s="57"/>
      <c r="G19823" s="125">
        <f t="shared" si="316"/>
        <v>-25600</v>
      </c>
      <c r="H19823" s="704" t="s">
        <v>13160</v>
      </c>
    </row>
    <row r="19824" spans="1:8" ht="15" x14ac:dyDescent="0.2">
      <c r="A19824" s="733">
        <v>45468</v>
      </c>
      <c r="B19824" s="40" t="s">
        <v>13100</v>
      </c>
      <c r="C19824" s="62" t="s">
        <v>10972</v>
      </c>
      <c r="D19824" s="107" t="s">
        <v>13316</v>
      </c>
      <c r="E19824" s="57">
        <v>42000</v>
      </c>
      <c r="F19824" s="57"/>
      <c r="G19824" s="125">
        <f t="shared" si="316"/>
        <v>-42000</v>
      </c>
      <c r="H19824" s="704" t="s">
        <v>13160</v>
      </c>
    </row>
    <row r="19825" spans="1:8" ht="15" x14ac:dyDescent="0.2">
      <c r="A19825" s="733">
        <v>45468</v>
      </c>
      <c r="B19825" s="40" t="s">
        <v>103</v>
      </c>
      <c r="C19825" s="62" t="s">
        <v>103</v>
      </c>
      <c r="D19825" s="107" t="s">
        <v>10199</v>
      </c>
      <c r="E19825" s="57">
        <v>4000</v>
      </c>
      <c r="F19825" s="57"/>
      <c r="G19825" s="125">
        <f t="shared" si="316"/>
        <v>-4000</v>
      </c>
      <c r="H19825" s="704" t="s">
        <v>13160</v>
      </c>
    </row>
    <row r="19826" spans="1:8" ht="15" x14ac:dyDescent="0.2">
      <c r="A19826" s="733">
        <v>45468</v>
      </c>
      <c r="B19826" s="40" t="s">
        <v>12596</v>
      </c>
      <c r="C19826" s="62" t="s">
        <v>3103</v>
      </c>
      <c r="D19826" s="107" t="s">
        <v>7774</v>
      </c>
      <c r="E19826" s="57">
        <v>100000</v>
      </c>
      <c r="F19826" s="57"/>
      <c r="G19826" s="125">
        <f t="shared" si="316"/>
        <v>-100000</v>
      </c>
      <c r="H19826" s="704" t="s">
        <v>13160</v>
      </c>
    </row>
    <row r="19827" spans="1:8" ht="15" x14ac:dyDescent="0.2">
      <c r="A19827" s="733">
        <v>45468</v>
      </c>
      <c r="B19827" s="40" t="s">
        <v>11864</v>
      </c>
      <c r="C19827" s="62" t="s">
        <v>8362</v>
      </c>
      <c r="D19827" s="107" t="s">
        <v>13317</v>
      </c>
      <c r="E19827" s="57">
        <v>8000</v>
      </c>
      <c r="F19827" s="57"/>
      <c r="G19827" s="125">
        <f t="shared" si="316"/>
        <v>-8000</v>
      </c>
      <c r="H19827" s="704" t="s">
        <v>13160</v>
      </c>
    </row>
    <row r="19828" spans="1:8" ht="15" x14ac:dyDescent="0.2">
      <c r="A19828" s="733">
        <v>45468</v>
      </c>
      <c r="B19828" s="40" t="s">
        <v>13100</v>
      </c>
      <c r="C19828" s="62" t="s">
        <v>13318</v>
      </c>
      <c r="D19828" s="107" t="s">
        <v>13319</v>
      </c>
      <c r="E19828" s="57">
        <v>34000</v>
      </c>
      <c r="F19828" s="57"/>
      <c r="G19828" s="125">
        <f t="shared" si="316"/>
        <v>-34000</v>
      </c>
      <c r="H19828" s="704" t="s">
        <v>13160</v>
      </c>
    </row>
    <row r="19829" spans="1:8" ht="15" x14ac:dyDescent="0.2">
      <c r="A19829" s="733">
        <v>45468</v>
      </c>
      <c r="B19829" s="40" t="s">
        <v>13100</v>
      </c>
      <c r="C19829" s="62" t="s">
        <v>10972</v>
      </c>
      <c r="D19829" s="107" t="s">
        <v>13320</v>
      </c>
      <c r="E19829" s="57">
        <v>1000</v>
      </c>
      <c r="F19829" s="57"/>
      <c r="G19829" s="125">
        <f t="shared" si="316"/>
        <v>-1000</v>
      </c>
      <c r="H19829" s="704" t="s">
        <v>13160</v>
      </c>
    </row>
    <row r="19830" spans="1:8" ht="15" x14ac:dyDescent="0.2">
      <c r="A19830" s="733">
        <v>45468</v>
      </c>
      <c r="B19830" s="40" t="s">
        <v>12596</v>
      </c>
      <c r="C19830" s="62" t="s">
        <v>13321</v>
      </c>
      <c r="D19830" s="107" t="s">
        <v>13322</v>
      </c>
      <c r="E19830" s="57">
        <v>70000</v>
      </c>
      <c r="F19830" s="57"/>
      <c r="G19830" s="125">
        <f t="shared" si="316"/>
        <v>-70000</v>
      </c>
      <c r="H19830" s="704" t="s">
        <v>13160</v>
      </c>
    </row>
    <row r="19831" spans="1:8" ht="15" x14ac:dyDescent="0.2">
      <c r="A19831" s="733">
        <v>45468</v>
      </c>
      <c r="B19831" s="40" t="s">
        <v>13282</v>
      </c>
      <c r="C19831" s="62" t="s">
        <v>11432</v>
      </c>
      <c r="D19831" s="107" t="s">
        <v>13323</v>
      </c>
      <c r="E19831" s="57">
        <v>187340</v>
      </c>
      <c r="F19831" s="57"/>
      <c r="G19831" s="125">
        <f t="shared" si="316"/>
        <v>-187340</v>
      </c>
      <c r="H19831" s="704" t="s">
        <v>13160</v>
      </c>
    </row>
    <row r="19832" spans="1:8" ht="15" x14ac:dyDescent="0.2">
      <c r="A19832" s="733">
        <v>45468</v>
      </c>
      <c r="B19832" s="40" t="s">
        <v>13215</v>
      </c>
      <c r="C19832" s="62" t="s">
        <v>8082</v>
      </c>
      <c r="D19832" s="107" t="s">
        <v>13329</v>
      </c>
      <c r="E19832" s="57">
        <v>2000000</v>
      </c>
      <c r="F19832" s="57"/>
      <c r="G19832" s="125">
        <f t="shared" si="316"/>
        <v>-2000000</v>
      </c>
      <c r="H19832" s="704" t="s">
        <v>13160</v>
      </c>
    </row>
    <row r="19833" spans="1:8" ht="15" x14ac:dyDescent="0.2">
      <c r="A19833" s="733">
        <v>45468</v>
      </c>
      <c r="B19833" s="40" t="s">
        <v>13302</v>
      </c>
      <c r="C19833" s="62" t="s">
        <v>10972</v>
      </c>
      <c r="D19833" s="107" t="s">
        <v>13507</v>
      </c>
      <c r="E19833" s="57">
        <v>20000</v>
      </c>
      <c r="F19833" s="57"/>
      <c r="G19833" s="125">
        <f t="shared" si="316"/>
        <v>-20000</v>
      </c>
      <c r="H19833" s="704" t="s">
        <v>13160</v>
      </c>
    </row>
    <row r="19834" spans="1:8" ht="15" customHeight="1" x14ac:dyDescent="0.2">
      <c r="A19834" s="733">
        <v>45469</v>
      </c>
      <c r="B19834" s="40" t="s">
        <v>13100</v>
      </c>
      <c r="C19834" s="62" t="s">
        <v>5740</v>
      </c>
      <c r="D19834" s="107" t="s">
        <v>1156</v>
      </c>
      <c r="E19834" s="57">
        <v>3200</v>
      </c>
      <c r="F19834" s="57"/>
      <c r="G19834" s="125">
        <f t="shared" si="316"/>
        <v>-3200</v>
      </c>
      <c r="H19834" s="704" t="s">
        <v>13160</v>
      </c>
    </row>
    <row r="19835" spans="1:8" ht="15" customHeight="1" x14ac:dyDescent="0.2">
      <c r="A19835" s="733">
        <v>45469</v>
      </c>
      <c r="B19835" s="40" t="s">
        <v>13100</v>
      </c>
      <c r="C19835" s="62" t="s">
        <v>10972</v>
      </c>
      <c r="D19835" s="107" t="s">
        <v>13324</v>
      </c>
      <c r="E19835" s="57">
        <v>7050</v>
      </c>
      <c r="F19835" s="57"/>
      <c r="G19835" s="125">
        <f t="shared" si="316"/>
        <v>-7050</v>
      </c>
      <c r="H19835" s="704" t="s">
        <v>13160</v>
      </c>
    </row>
    <row r="19836" spans="1:8" ht="15" customHeight="1" x14ac:dyDescent="0.2">
      <c r="A19836" s="733">
        <v>45469</v>
      </c>
      <c r="B19836" s="40" t="s">
        <v>103</v>
      </c>
      <c r="C19836" s="62" t="s">
        <v>103</v>
      </c>
      <c r="D19836" s="107" t="s">
        <v>10199</v>
      </c>
      <c r="E19836" s="57">
        <v>3000</v>
      </c>
      <c r="F19836" s="57"/>
      <c r="G19836" s="125">
        <f t="shared" si="316"/>
        <v>-3000</v>
      </c>
      <c r="H19836" s="704" t="s">
        <v>13160</v>
      </c>
    </row>
    <row r="19837" spans="1:8" ht="15" x14ac:dyDescent="0.2">
      <c r="A19837" s="733">
        <v>45469</v>
      </c>
      <c r="B19837" s="40" t="s">
        <v>103</v>
      </c>
      <c r="C19837" s="62" t="s">
        <v>10972</v>
      </c>
      <c r="D19837" s="107" t="s">
        <v>13325</v>
      </c>
      <c r="E19837" s="57">
        <v>4280</v>
      </c>
      <c r="F19837" s="57"/>
      <c r="G19837" s="125">
        <f t="shared" si="316"/>
        <v>-4280</v>
      </c>
      <c r="H19837" s="704" t="s">
        <v>13160</v>
      </c>
    </row>
    <row r="19838" spans="1:8" ht="15" x14ac:dyDescent="0.2">
      <c r="A19838" s="733">
        <v>45469</v>
      </c>
      <c r="B19838" s="40" t="s">
        <v>13100</v>
      </c>
      <c r="C19838" s="669" t="s">
        <v>13326</v>
      </c>
      <c r="D19838" s="911" t="s">
        <v>13327</v>
      </c>
      <c r="E19838" s="584">
        <v>30000</v>
      </c>
      <c r="F19838" s="57"/>
      <c r="G19838" s="125">
        <f t="shared" si="316"/>
        <v>-30000</v>
      </c>
      <c r="H19838" s="704" t="s">
        <v>13160</v>
      </c>
    </row>
    <row r="19839" spans="1:8" ht="15" x14ac:dyDescent="0.2">
      <c r="A19839" s="733">
        <v>45469</v>
      </c>
      <c r="B19839" s="40" t="s">
        <v>12389</v>
      </c>
      <c r="C19839" s="669" t="s">
        <v>13326</v>
      </c>
      <c r="D19839" s="911" t="s">
        <v>13327</v>
      </c>
      <c r="E19839" s="584">
        <v>30000</v>
      </c>
      <c r="F19839" s="57"/>
      <c r="G19839" s="125">
        <f t="shared" si="316"/>
        <v>-30000</v>
      </c>
      <c r="H19839" s="704" t="s">
        <v>13160</v>
      </c>
    </row>
    <row r="19840" spans="1:8" ht="15" x14ac:dyDescent="0.2">
      <c r="A19840" s="733">
        <v>45469</v>
      </c>
      <c r="B19840" s="40" t="s">
        <v>11864</v>
      </c>
      <c r="C19840" s="62" t="s">
        <v>8223</v>
      </c>
      <c r="D19840" s="107" t="s">
        <v>13328</v>
      </c>
      <c r="E19840" s="57">
        <v>44000</v>
      </c>
      <c r="F19840" s="57"/>
      <c r="G19840" s="125">
        <f t="shared" si="316"/>
        <v>-44000</v>
      </c>
      <c r="H19840" s="704" t="s">
        <v>13160</v>
      </c>
    </row>
    <row r="19841" spans="1:8" ht="15" x14ac:dyDescent="0.2">
      <c r="A19841" s="733">
        <v>45469</v>
      </c>
      <c r="B19841" s="40" t="s">
        <v>12389</v>
      </c>
      <c r="C19841" s="62" t="s">
        <v>285</v>
      </c>
      <c r="D19841" s="107" t="s">
        <v>9883</v>
      </c>
      <c r="E19841" s="57">
        <v>500</v>
      </c>
      <c r="F19841" s="57"/>
      <c r="G19841" s="125">
        <f t="shared" si="316"/>
        <v>-500</v>
      </c>
      <c r="H19841" s="704" t="s">
        <v>13160</v>
      </c>
    </row>
    <row r="19842" spans="1:8" ht="15" x14ac:dyDescent="0.2">
      <c r="A19842" s="733">
        <v>45469</v>
      </c>
      <c r="B19842" s="40" t="s">
        <v>103</v>
      </c>
      <c r="C19842" s="62" t="s">
        <v>103</v>
      </c>
      <c r="D19842" s="107" t="s">
        <v>10199</v>
      </c>
      <c r="E19842" s="57">
        <v>4000</v>
      </c>
      <c r="F19842" s="57"/>
      <c r="G19842" s="125">
        <f t="shared" si="316"/>
        <v>-4000</v>
      </c>
      <c r="H19842" s="704" t="s">
        <v>13160</v>
      </c>
    </row>
    <row r="19843" spans="1:8" ht="15" x14ac:dyDescent="0.2">
      <c r="A19843" s="733">
        <v>45469</v>
      </c>
      <c r="B19843" s="40" t="s">
        <v>12389</v>
      </c>
      <c r="C19843" s="62" t="s">
        <v>11994</v>
      </c>
      <c r="D19843" s="107" t="s">
        <v>13335</v>
      </c>
      <c r="E19843" s="57">
        <v>500000</v>
      </c>
      <c r="F19843" s="57"/>
      <c r="G19843" s="125">
        <f t="shared" si="316"/>
        <v>-500000</v>
      </c>
      <c r="H19843" s="704" t="s">
        <v>13160</v>
      </c>
    </row>
    <row r="19844" spans="1:8" ht="15" x14ac:dyDescent="0.2">
      <c r="A19844" s="733">
        <v>45470</v>
      </c>
      <c r="B19844" s="40" t="s">
        <v>13215</v>
      </c>
      <c r="C19844" s="62" t="s">
        <v>5409</v>
      </c>
      <c r="D19844" s="107" t="s">
        <v>1156</v>
      </c>
      <c r="E19844" s="57">
        <v>10000</v>
      </c>
      <c r="F19844" s="57"/>
      <c r="G19844" s="125">
        <f t="shared" ref="G19844:G19908" si="317">F19844-E19844</f>
        <v>-10000</v>
      </c>
      <c r="H19844" s="704" t="s">
        <v>13160</v>
      </c>
    </row>
    <row r="19845" spans="1:8" ht="15" x14ac:dyDescent="0.2">
      <c r="A19845" s="1082">
        <v>45470</v>
      </c>
      <c r="B19845" s="69" t="s">
        <v>13215</v>
      </c>
      <c r="C19845" s="1083" t="s">
        <v>10972</v>
      </c>
      <c r="D19845" s="791" t="s">
        <v>13340</v>
      </c>
      <c r="E19845" s="70">
        <v>118000</v>
      </c>
      <c r="F19845" s="70"/>
      <c r="G19845" s="1084">
        <f t="shared" si="317"/>
        <v>-118000</v>
      </c>
      <c r="H19845" s="1085" t="s">
        <v>13160</v>
      </c>
    </row>
    <row r="19846" spans="1:8" ht="15" x14ac:dyDescent="0.2">
      <c r="A19846" s="733">
        <v>45470</v>
      </c>
      <c r="B19846" s="40" t="s">
        <v>13302</v>
      </c>
      <c r="C19846" s="62" t="s">
        <v>5740</v>
      </c>
      <c r="D19846" s="107" t="s">
        <v>1156</v>
      </c>
      <c r="E19846" s="57">
        <v>1800</v>
      </c>
      <c r="F19846" s="57"/>
      <c r="G19846" s="125">
        <f t="shared" si="317"/>
        <v>-1800</v>
      </c>
      <c r="H19846" s="704" t="s">
        <v>13160</v>
      </c>
    </row>
    <row r="19847" spans="1:8" ht="15" x14ac:dyDescent="0.2">
      <c r="A19847" s="733">
        <v>45470</v>
      </c>
      <c r="B19847" s="40" t="s">
        <v>13243</v>
      </c>
      <c r="C19847" s="62" t="s">
        <v>10972</v>
      </c>
      <c r="D19847" s="107" t="s">
        <v>13341</v>
      </c>
      <c r="E19847" s="57">
        <v>1750</v>
      </c>
      <c r="F19847" s="57"/>
      <c r="G19847" s="125">
        <f t="shared" si="317"/>
        <v>-1750</v>
      </c>
      <c r="H19847" s="704" t="s">
        <v>13160</v>
      </c>
    </row>
    <row r="19848" spans="1:8" ht="15" x14ac:dyDescent="0.2">
      <c r="A19848" s="733">
        <v>45470</v>
      </c>
      <c r="B19848" s="40" t="s">
        <v>11864</v>
      </c>
      <c r="C19848" s="62" t="s">
        <v>10972</v>
      </c>
      <c r="D19848" s="107" t="s">
        <v>13342</v>
      </c>
      <c r="E19848" s="57">
        <v>6500</v>
      </c>
      <c r="F19848" s="57"/>
      <c r="G19848" s="125">
        <f t="shared" si="317"/>
        <v>-6500</v>
      </c>
      <c r="H19848" s="704" t="s">
        <v>13160</v>
      </c>
    </row>
    <row r="19849" spans="1:8" ht="15" x14ac:dyDescent="0.2">
      <c r="A19849" s="733">
        <v>45470</v>
      </c>
      <c r="B19849" s="40" t="s">
        <v>103</v>
      </c>
      <c r="C19849" s="62" t="s">
        <v>103</v>
      </c>
      <c r="D19849" s="107" t="s">
        <v>10199</v>
      </c>
      <c r="E19849" s="57">
        <v>4000</v>
      </c>
      <c r="F19849" s="57"/>
      <c r="G19849" s="125">
        <f t="shared" si="317"/>
        <v>-4000</v>
      </c>
      <c r="H19849" s="704" t="s">
        <v>13160</v>
      </c>
    </row>
    <row r="19850" spans="1:8" ht="15" x14ac:dyDescent="0.2">
      <c r="A19850" s="733">
        <v>45470</v>
      </c>
      <c r="B19850" s="40" t="s">
        <v>10890</v>
      </c>
      <c r="C19850" s="62" t="s">
        <v>14084</v>
      </c>
      <c r="D19850" s="107" t="s">
        <v>13446</v>
      </c>
      <c r="E19850" s="57">
        <v>245000</v>
      </c>
      <c r="F19850" s="57"/>
      <c r="G19850" s="125">
        <f t="shared" si="317"/>
        <v>-245000</v>
      </c>
      <c r="H19850" s="704" t="s">
        <v>13160</v>
      </c>
    </row>
    <row r="19851" spans="1:8" ht="15" x14ac:dyDescent="0.2">
      <c r="A19851" s="733">
        <v>45470</v>
      </c>
      <c r="B19851" s="40" t="s">
        <v>11707</v>
      </c>
      <c r="C19851" s="62" t="s">
        <v>12916</v>
      </c>
      <c r="D19851" s="107" t="s">
        <v>13526</v>
      </c>
      <c r="E19851" s="57">
        <v>400000</v>
      </c>
      <c r="F19851" s="57"/>
      <c r="G19851" s="125">
        <f t="shared" si="317"/>
        <v>-400000</v>
      </c>
      <c r="H19851" s="704" t="s">
        <v>13160</v>
      </c>
    </row>
    <row r="19852" spans="1:8" ht="15" x14ac:dyDescent="0.2">
      <c r="A19852" s="733">
        <v>45471</v>
      </c>
      <c r="B19852" s="40" t="s">
        <v>11488</v>
      </c>
      <c r="C19852" s="669" t="s">
        <v>8384</v>
      </c>
      <c r="D19852" s="911" t="s">
        <v>13345</v>
      </c>
      <c r="E19852" s="584">
        <v>54293</v>
      </c>
      <c r="F19852" s="57"/>
      <c r="G19852" s="125">
        <f t="shared" si="317"/>
        <v>-54293</v>
      </c>
      <c r="H19852" s="704" t="s">
        <v>13160</v>
      </c>
    </row>
    <row r="19853" spans="1:8" ht="15" x14ac:dyDescent="0.2">
      <c r="A19853" s="733">
        <v>45471</v>
      </c>
      <c r="B19853" s="40" t="s">
        <v>11864</v>
      </c>
      <c r="C19853" s="669" t="s">
        <v>8384</v>
      </c>
      <c r="D19853" s="911" t="s">
        <v>13345</v>
      </c>
      <c r="E19853" s="584">
        <v>214017</v>
      </c>
      <c r="F19853" s="57"/>
      <c r="G19853" s="125">
        <f t="shared" si="317"/>
        <v>-214017</v>
      </c>
      <c r="H19853" s="704" t="s">
        <v>13160</v>
      </c>
    </row>
    <row r="19854" spans="1:8" ht="15" x14ac:dyDescent="0.2">
      <c r="A19854" s="733">
        <v>45471</v>
      </c>
      <c r="B19854" s="40" t="s">
        <v>12172</v>
      </c>
      <c r="C19854" s="669" t="s">
        <v>8384</v>
      </c>
      <c r="D19854" s="911" t="s">
        <v>13345</v>
      </c>
      <c r="E19854" s="584">
        <v>231690</v>
      </c>
      <c r="F19854" s="57"/>
      <c r="G19854" s="125">
        <f t="shared" si="317"/>
        <v>-231690</v>
      </c>
      <c r="H19854" s="704" t="s">
        <v>13160</v>
      </c>
    </row>
    <row r="19855" spans="1:8" s="681" customFormat="1" ht="16.5" customHeight="1" x14ac:dyDescent="0.25">
      <c r="A19855" s="733">
        <v>45471</v>
      </c>
      <c r="B19855" s="62" t="s">
        <v>13282</v>
      </c>
      <c r="C19855" s="1095" t="s">
        <v>13251</v>
      </c>
      <c r="D19855" s="1096" t="s">
        <v>13344</v>
      </c>
      <c r="E19855" s="1097">
        <v>87880</v>
      </c>
      <c r="F19855" s="125"/>
      <c r="G19855" s="125">
        <f t="shared" si="317"/>
        <v>-87880</v>
      </c>
      <c r="H19855" s="704" t="s">
        <v>13160</v>
      </c>
    </row>
    <row r="19856" spans="1:8" ht="15" x14ac:dyDescent="0.2">
      <c r="A19856" s="733">
        <v>45471</v>
      </c>
      <c r="B19856" s="40" t="s">
        <v>13100</v>
      </c>
      <c r="C19856" s="1095" t="s">
        <v>13251</v>
      </c>
      <c r="D19856" s="1096" t="s">
        <v>13344</v>
      </c>
      <c r="E19856" s="1097">
        <v>87880</v>
      </c>
      <c r="F19856" s="57"/>
      <c r="G19856" s="125">
        <f t="shared" si="317"/>
        <v>-87880</v>
      </c>
      <c r="H19856" s="704" t="s">
        <v>13160</v>
      </c>
    </row>
    <row r="19857" spans="1:8" ht="15" x14ac:dyDescent="0.2">
      <c r="A19857" s="733">
        <v>45471</v>
      </c>
      <c r="B19857" s="40" t="s">
        <v>11864</v>
      </c>
      <c r="C19857" s="669" t="s">
        <v>8223</v>
      </c>
      <c r="D19857" s="911" t="s">
        <v>13346</v>
      </c>
      <c r="E19857" s="584">
        <v>11000</v>
      </c>
      <c r="F19857" s="57"/>
      <c r="G19857" s="125">
        <f t="shared" si="317"/>
        <v>-11000</v>
      </c>
      <c r="H19857" s="704" t="s">
        <v>13160</v>
      </c>
    </row>
    <row r="19858" spans="1:8" ht="15" x14ac:dyDescent="0.2">
      <c r="A19858" s="733">
        <v>45471</v>
      </c>
      <c r="B19858" s="40" t="s">
        <v>12389</v>
      </c>
      <c r="C19858" s="669" t="s">
        <v>8223</v>
      </c>
      <c r="D19858" s="911" t="s">
        <v>13346</v>
      </c>
      <c r="E19858" s="584">
        <v>11500</v>
      </c>
      <c r="F19858" s="57"/>
      <c r="G19858" s="125">
        <f t="shared" si="317"/>
        <v>-11500</v>
      </c>
      <c r="H19858" s="704" t="s">
        <v>13160</v>
      </c>
    </row>
    <row r="19859" spans="1:8" ht="15" x14ac:dyDescent="0.2">
      <c r="A19859" s="733">
        <v>45471</v>
      </c>
      <c r="B19859" s="40" t="s">
        <v>11864</v>
      </c>
      <c r="C19859" s="565" t="s">
        <v>9859</v>
      </c>
      <c r="D19859" s="893" t="s">
        <v>13347</v>
      </c>
      <c r="E19859" s="629">
        <v>4600</v>
      </c>
      <c r="F19859" s="57"/>
      <c r="G19859" s="125">
        <f t="shared" si="317"/>
        <v>-4600</v>
      </c>
      <c r="H19859" s="704" t="s">
        <v>13160</v>
      </c>
    </row>
    <row r="19860" spans="1:8" ht="15" x14ac:dyDescent="0.2">
      <c r="A19860" s="733">
        <v>45471</v>
      </c>
      <c r="B19860" s="40" t="s">
        <v>13100</v>
      </c>
      <c r="C19860" s="565" t="s">
        <v>9859</v>
      </c>
      <c r="D19860" s="893" t="s">
        <v>13347</v>
      </c>
      <c r="E19860" s="629">
        <v>78900</v>
      </c>
      <c r="F19860" s="57"/>
      <c r="G19860" s="125">
        <f t="shared" si="317"/>
        <v>-78900</v>
      </c>
      <c r="H19860" s="704" t="s">
        <v>13160</v>
      </c>
    </row>
    <row r="19861" spans="1:8" ht="15" x14ac:dyDescent="0.2">
      <c r="A19861" s="733">
        <v>45471</v>
      </c>
      <c r="B19861" s="40" t="s">
        <v>8547</v>
      </c>
      <c r="C19861" s="649" t="s">
        <v>7465</v>
      </c>
      <c r="D19861" s="892" t="s">
        <v>13348</v>
      </c>
      <c r="E19861" s="626">
        <v>197307</v>
      </c>
      <c r="F19861" s="57"/>
      <c r="G19861" s="125">
        <f t="shared" si="317"/>
        <v>-197307</v>
      </c>
      <c r="H19861" s="704" t="s">
        <v>13160</v>
      </c>
    </row>
    <row r="19862" spans="1:8" ht="15" x14ac:dyDescent="0.2">
      <c r="A19862" s="733">
        <v>45471</v>
      </c>
      <c r="B19862" s="40" t="s">
        <v>11068</v>
      </c>
      <c r="C19862" s="649" t="s">
        <v>7465</v>
      </c>
      <c r="D19862" s="892" t="s">
        <v>13348</v>
      </c>
      <c r="E19862" s="626">
        <v>43808</v>
      </c>
      <c r="F19862" s="57"/>
      <c r="G19862" s="125">
        <f t="shared" si="317"/>
        <v>-43808</v>
      </c>
      <c r="H19862" s="704" t="s">
        <v>13160</v>
      </c>
    </row>
    <row r="19863" spans="1:8" ht="15" x14ac:dyDescent="0.2">
      <c r="A19863" s="733">
        <v>45471</v>
      </c>
      <c r="B19863" s="40" t="s">
        <v>10220</v>
      </c>
      <c r="C19863" s="649" t="s">
        <v>7465</v>
      </c>
      <c r="D19863" s="892" t="s">
        <v>13348</v>
      </c>
      <c r="E19863" s="626">
        <v>203105</v>
      </c>
      <c r="F19863" s="57"/>
      <c r="G19863" s="125">
        <f t="shared" si="317"/>
        <v>-203105</v>
      </c>
      <c r="H19863" s="704" t="s">
        <v>13160</v>
      </c>
    </row>
    <row r="19864" spans="1:8" ht="15" x14ac:dyDescent="0.2">
      <c r="A19864" s="733">
        <v>45471</v>
      </c>
      <c r="B19864" s="40" t="s">
        <v>12785</v>
      </c>
      <c r="C19864" s="649" t="s">
        <v>7465</v>
      </c>
      <c r="D19864" s="892" t="s">
        <v>13348</v>
      </c>
      <c r="E19864" s="626">
        <v>49280</v>
      </c>
      <c r="F19864" s="57"/>
      <c r="G19864" s="125">
        <f t="shared" si="317"/>
        <v>-49280</v>
      </c>
      <c r="H19864" s="704" t="s">
        <v>13160</v>
      </c>
    </row>
    <row r="19865" spans="1:8" ht="15" x14ac:dyDescent="0.2">
      <c r="A19865" s="733">
        <v>45471</v>
      </c>
      <c r="B19865" s="40" t="s">
        <v>13215</v>
      </c>
      <c r="C19865" s="649" t="s">
        <v>7465</v>
      </c>
      <c r="D19865" s="892" t="s">
        <v>13348</v>
      </c>
      <c r="E19865" s="626">
        <v>6500</v>
      </c>
      <c r="F19865" s="57"/>
      <c r="G19865" s="125">
        <f t="shared" si="317"/>
        <v>-6500</v>
      </c>
      <c r="H19865" s="704" t="s">
        <v>13160</v>
      </c>
    </row>
    <row r="19866" spans="1:8" ht="15" x14ac:dyDescent="0.2">
      <c r="A19866" s="733">
        <v>45471</v>
      </c>
      <c r="B19866" s="40" t="s">
        <v>3945</v>
      </c>
      <c r="C19866" s="62" t="s">
        <v>6422</v>
      </c>
      <c r="D19866" s="107" t="s">
        <v>13459</v>
      </c>
      <c r="E19866" s="57">
        <v>100000</v>
      </c>
      <c r="F19866" s="57"/>
      <c r="G19866" s="125">
        <f t="shared" si="317"/>
        <v>-100000</v>
      </c>
      <c r="H19866" s="704" t="s">
        <v>13160</v>
      </c>
    </row>
    <row r="19867" spans="1:8" ht="15" x14ac:dyDescent="0.2">
      <c r="A19867" s="733">
        <v>45471</v>
      </c>
      <c r="B19867" s="40" t="s">
        <v>13302</v>
      </c>
      <c r="C19867" s="62" t="s">
        <v>10972</v>
      </c>
      <c r="D19867" s="107" t="s">
        <v>13349</v>
      </c>
      <c r="E19867" s="57">
        <v>15500</v>
      </c>
      <c r="F19867" s="57"/>
      <c r="G19867" s="125">
        <f t="shared" si="317"/>
        <v>-15500</v>
      </c>
      <c r="H19867" s="704" t="s">
        <v>13160</v>
      </c>
    </row>
    <row r="19868" spans="1:8" ht="15" x14ac:dyDescent="0.2">
      <c r="A19868" s="733">
        <v>45471</v>
      </c>
      <c r="B19868" s="40" t="s">
        <v>103</v>
      </c>
      <c r="C19868" s="62" t="s">
        <v>103</v>
      </c>
      <c r="D19868" s="107" t="s">
        <v>10199</v>
      </c>
      <c r="E19868" s="57">
        <v>4000</v>
      </c>
      <c r="F19868" s="57"/>
      <c r="G19868" s="125">
        <f t="shared" si="317"/>
        <v>-4000</v>
      </c>
      <c r="H19868" s="704" t="s">
        <v>13160</v>
      </c>
    </row>
    <row r="19869" spans="1:8" ht="15" x14ac:dyDescent="0.2">
      <c r="A19869" s="733">
        <v>45471</v>
      </c>
      <c r="B19869" s="40" t="s">
        <v>13302</v>
      </c>
      <c r="C19869" s="62" t="s">
        <v>10972</v>
      </c>
      <c r="D19869" s="107" t="s">
        <v>2158</v>
      </c>
      <c r="E19869" s="57">
        <v>1936</v>
      </c>
      <c r="F19869" s="57"/>
      <c r="G19869" s="125">
        <f t="shared" si="317"/>
        <v>-1936</v>
      </c>
      <c r="H19869" s="704" t="s">
        <v>13160</v>
      </c>
    </row>
    <row r="19870" spans="1:8" ht="15" x14ac:dyDescent="0.2">
      <c r="A19870" s="733">
        <v>45471</v>
      </c>
      <c r="B19870" s="40" t="s">
        <v>3945</v>
      </c>
      <c r="C19870" s="62" t="s">
        <v>10972</v>
      </c>
      <c r="D19870" s="107" t="s">
        <v>13350</v>
      </c>
      <c r="E19870" s="57">
        <v>10000</v>
      </c>
      <c r="F19870" s="57"/>
      <c r="G19870" s="125">
        <f t="shared" si="317"/>
        <v>-10000</v>
      </c>
      <c r="H19870" s="704" t="s">
        <v>13160</v>
      </c>
    </row>
    <row r="19871" spans="1:8" ht="15" customHeight="1" x14ac:dyDescent="0.2">
      <c r="A19871" s="733">
        <v>45471</v>
      </c>
      <c r="B19871" s="40" t="s">
        <v>3945</v>
      </c>
      <c r="C19871" s="62" t="s">
        <v>5740</v>
      </c>
      <c r="D19871" s="107" t="s">
        <v>369</v>
      </c>
      <c r="E19871" s="57">
        <v>1000</v>
      </c>
      <c r="F19871" s="57"/>
      <c r="G19871" s="125">
        <f t="shared" si="317"/>
        <v>-1000</v>
      </c>
      <c r="H19871" s="704" t="s">
        <v>13160</v>
      </c>
    </row>
    <row r="19872" spans="1:8" ht="15" x14ac:dyDescent="0.2">
      <c r="A19872" s="733">
        <v>45471</v>
      </c>
      <c r="B19872" s="40" t="s">
        <v>13302</v>
      </c>
      <c r="C19872" s="62" t="s">
        <v>5740</v>
      </c>
      <c r="D19872" s="107" t="s">
        <v>369</v>
      </c>
      <c r="E19872" s="57">
        <v>500</v>
      </c>
      <c r="F19872" s="57"/>
      <c r="G19872" s="125">
        <f t="shared" si="317"/>
        <v>-500</v>
      </c>
      <c r="H19872" s="704" t="s">
        <v>13160</v>
      </c>
    </row>
    <row r="19873" spans="1:8" ht="15" x14ac:dyDescent="0.2">
      <c r="A19873" s="733">
        <v>45471</v>
      </c>
      <c r="B19873" s="40" t="s">
        <v>13302</v>
      </c>
      <c r="C19873" s="62" t="s">
        <v>285</v>
      </c>
      <c r="D19873" s="107" t="s">
        <v>13361</v>
      </c>
      <c r="E19873" s="57">
        <v>1000</v>
      </c>
      <c r="F19873" s="57"/>
      <c r="G19873" s="125">
        <f t="shared" si="317"/>
        <v>-1000</v>
      </c>
      <c r="H19873" s="704" t="s">
        <v>13160</v>
      </c>
    </row>
    <row r="19874" spans="1:8" ht="15" x14ac:dyDescent="0.2">
      <c r="A19874" s="733">
        <v>45472</v>
      </c>
      <c r="B19874" s="40" t="s">
        <v>12389</v>
      </c>
      <c r="C19874" s="62" t="s">
        <v>5740</v>
      </c>
      <c r="D19874" s="107" t="s">
        <v>1156</v>
      </c>
      <c r="E19874" s="57">
        <v>1000</v>
      </c>
      <c r="F19874" s="57"/>
      <c r="G19874" s="125">
        <f t="shared" si="317"/>
        <v>-1000</v>
      </c>
      <c r="H19874" s="704" t="s">
        <v>13160</v>
      </c>
    </row>
    <row r="19875" spans="1:8" ht="15" x14ac:dyDescent="0.2">
      <c r="A19875" s="733">
        <v>45472</v>
      </c>
      <c r="B19875" s="40" t="s">
        <v>11707</v>
      </c>
      <c r="C19875" s="62" t="s">
        <v>13354</v>
      </c>
      <c r="D19875" s="107" t="s">
        <v>13355</v>
      </c>
      <c r="E19875" s="57">
        <v>25000</v>
      </c>
      <c r="F19875" s="57"/>
      <c r="G19875" s="125">
        <f t="shared" si="317"/>
        <v>-25000</v>
      </c>
      <c r="H19875" s="704" t="s">
        <v>13160</v>
      </c>
    </row>
    <row r="19876" spans="1:8" ht="15" x14ac:dyDescent="0.2">
      <c r="A19876" s="733">
        <v>45472</v>
      </c>
      <c r="B19876" s="40" t="s">
        <v>11707</v>
      </c>
      <c r="C19876" s="62" t="s">
        <v>391</v>
      </c>
      <c r="D19876" s="107" t="s">
        <v>13356</v>
      </c>
      <c r="E19876" s="57">
        <v>5000</v>
      </c>
      <c r="F19876" s="57"/>
      <c r="G19876" s="125">
        <f t="shared" si="317"/>
        <v>-5000</v>
      </c>
      <c r="H19876" s="704" t="s">
        <v>13160</v>
      </c>
    </row>
    <row r="19877" spans="1:8" ht="15" x14ac:dyDescent="0.2">
      <c r="A19877" s="733">
        <v>45472</v>
      </c>
      <c r="B19877" s="40" t="s">
        <v>11068</v>
      </c>
      <c r="C19877" s="62" t="s">
        <v>5740</v>
      </c>
      <c r="D19877" s="107" t="s">
        <v>13357</v>
      </c>
      <c r="E19877" s="57">
        <v>5500</v>
      </c>
      <c r="F19877" s="57"/>
      <c r="G19877" s="125">
        <f t="shared" si="317"/>
        <v>-5500</v>
      </c>
      <c r="H19877" s="704" t="s">
        <v>13160</v>
      </c>
    </row>
    <row r="19878" spans="1:8" ht="15" x14ac:dyDescent="0.2">
      <c r="A19878" s="733">
        <v>45472</v>
      </c>
      <c r="B19878" s="40" t="s">
        <v>12596</v>
      </c>
      <c r="C19878" s="62" t="s">
        <v>13083</v>
      </c>
      <c r="D19878" s="107" t="s">
        <v>13358</v>
      </c>
      <c r="E19878" s="57">
        <v>107000</v>
      </c>
      <c r="F19878" s="57"/>
      <c r="G19878" s="125">
        <f t="shared" si="317"/>
        <v>-107000</v>
      </c>
      <c r="H19878" s="704" t="s">
        <v>13160</v>
      </c>
    </row>
    <row r="19879" spans="1:8" ht="15" x14ac:dyDescent="0.2">
      <c r="A19879" s="733">
        <v>45472</v>
      </c>
      <c r="B19879" s="40" t="s">
        <v>13302</v>
      </c>
      <c r="C19879" s="62" t="s">
        <v>10972</v>
      </c>
      <c r="D19879" s="107" t="s">
        <v>13359</v>
      </c>
      <c r="E19879" s="57">
        <v>20190</v>
      </c>
      <c r="F19879" s="57"/>
      <c r="G19879" s="125">
        <f t="shared" si="317"/>
        <v>-20190</v>
      </c>
      <c r="H19879" s="704" t="s">
        <v>13160</v>
      </c>
    </row>
    <row r="19880" spans="1:8" ht="15" x14ac:dyDescent="0.2">
      <c r="A19880" s="733">
        <v>45472</v>
      </c>
      <c r="B19880" s="40" t="s">
        <v>12596</v>
      </c>
      <c r="C19880" s="62" t="s">
        <v>10972</v>
      </c>
      <c r="D19880" s="107" t="s">
        <v>13359</v>
      </c>
      <c r="E19880" s="57">
        <v>39570</v>
      </c>
      <c r="F19880" s="57"/>
      <c r="G19880" s="125">
        <f t="shared" si="317"/>
        <v>-39570</v>
      </c>
      <c r="H19880" s="704" t="s">
        <v>13160</v>
      </c>
    </row>
    <row r="19881" spans="1:8" ht="15" customHeight="1" x14ac:dyDescent="0.2">
      <c r="A19881" s="733">
        <v>45472</v>
      </c>
      <c r="B19881" s="40" t="s">
        <v>12596</v>
      </c>
      <c r="C19881" s="62" t="s">
        <v>10972</v>
      </c>
      <c r="D19881" s="107" t="s">
        <v>13359</v>
      </c>
      <c r="E19881" s="57">
        <v>41265</v>
      </c>
      <c r="F19881" s="57"/>
      <c r="G19881" s="125">
        <f t="shared" si="317"/>
        <v>-41265</v>
      </c>
      <c r="H19881" s="704" t="s">
        <v>13160</v>
      </c>
    </row>
    <row r="19882" spans="1:8" ht="15" x14ac:dyDescent="0.2">
      <c r="A19882" s="733">
        <v>45472</v>
      </c>
      <c r="B19882" s="40" t="s">
        <v>12596</v>
      </c>
      <c r="C19882" s="62" t="s">
        <v>10972</v>
      </c>
      <c r="D19882" s="107" t="s">
        <v>13359</v>
      </c>
      <c r="E19882" s="57">
        <v>78619</v>
      </c>
      <c r="F19882" s="57"/>
      <c r="G19882" s="125">
        <f t="shared" si="317"/>
        <v>-78619</v>
      </c>
      <c r="H19882" s="704" t="s">
        <v>13160</v>
      </c>
    </row>
    <row r="19883" spans="1:8" ht="15" x14ac:dyDescent="0.2">
      <c r="A19883" s="733">
        <v>45472</v>
      </c>
      <c r="B19883" s="40" t="s">
        <v>12596</v>
      </c>
      <c r="C19883" s="62" t="s">
        <v>10972</v>
      </c>
      <c r="D19883" s="107" t="s">
        <v>13359</v>
      </c>
      <c r="E19883" s="57">
        <v>46130</v>
      </c>
      <c r="F19883" s="57"/>
      <c r="G19883" s="125">
        <f t="shared" si="317"/>
        <v>-46130</v>
      </c>
      <c r="H19883" s="704" t="s">
        <v>13160</v>
      </c>
    </row>
    <row r="19884" spans="1:8" ht="15" customHeight="1" x14ac:dyDescent="0.2">
      <c r="A19884" s="733">
        <v>45472</v>
      </c>
      <c r="B19884" s="40" t="s">
        <v>12596</v>
      </c>
      <c r="C19884" s="62" t="s">
        <v>13083</v>
      </c>
      <c r="D19884" s="107" t="s">
        <v>13360</v>
      </c>
      <c r="E19884" s="57">
        <v>54000</v>
      </c>
      <c r="F19884" s="57"/>
      <c r="G19884" s="125">
        <f t="shared" si="317"/>
        <v>-54000</v>
      </c>
      <c r="H19884" s="704" t="s">
        <v>13160</v>
      </c>
    </row>
    <row r="19885" spans="1:8" ht="15" x14ac:dyDescent="0.2">
      <c r="A19885" s="733">
        <v>45472</v>
      </c>
      <c r="B19885" s="40" t="s">
        <v>9344</v>
      </c>
      <c r="C19885" s="633" t="s">
        <v>1062</v>
      </c>
      <c r="D19885" s="916" t="s">
        <v>13362</v>
      </c>
      <c r="E19885" s="734">
        <v>100000</v>
      </c>
      <c r="F19885" s="57"/>
      <c r="G19885" s="125">
        <f t="shared" si="317"/>
        <v>-100000</v>
      </c>
      <c r="H19885" s="704" t="s">
        <v>13160</v>
      </c>
    </row>
    <row r="19886" spans="1:8" ht="15" x14ac:dyDescent="0.2">
      <c r="A19886" s="733">
        <v>45472</v>
      </c>
      <c r="B19886" s="40" t="s">
        <v>12389</v>
      </c>
      <c r="C19886" s="633" t="s">
        <v>1062</v>
      </c>
      <c r="D19886" s="916" t="s">
        <v>13362</v>
      </c>
      <c r="E19886" s="734">
        <v>200000</v>
      </c>
      <c r="F19886" s="57"/>
      <c r="G19886" s="125">
        <f t="shared" si="317"/>
        <v>-200000</v>
      </c>
      <c r="H19886" s="704" t="s">
        <v>13160</v>
      </c>
    </row>
    <row r="19887" spans="1:8" ht="15" x14ac:dyDescent="0.2">
      <c r="A19887" s="733">
        <v>45472</v>
      </c>
      <c r="B19887" s="40" t="s">
        <v>11707</v>
      </c>
      <c r="C19887" s="62" t="s">
        <v>10972</v>
      </c>
      <c r="D19887" s="107" t="s">
        <v>13363</v>
      </c>
      <c r="E19887" s="57">
        <v>1200</v>
      </c>
      <c r="F19887" s="57"/>
      <c r="G19887" s="125">
        <f t="shared" si="317"/>
        <v>-1200</v>
      </c>
      <c r="H19887" s="704" t="s">
        <v>13160</v>
      </c>
    </row>
    <row r="19888" spans="1:8" ht="15" x14ac:dyDescent="0.2">
      <c r="A19888" s="733">
        <v>45472</v>
      </c>
      <c r="B19888" s="40" t="s">
        <v>103</v>
      </c>
      <c r="C19888" s="62" t="s">
        <v>103</v>
      </c>
      <c r="D19888" s="107" t="s">
        <v>10199</v>
      </c>
      <c r="E19888" s="57">
        <v>5000</v>
      </c>
      <c r="F19888" s="57"/>
      <c r="G19888" s="125">
        <f t="shared" si="317"/>
        <v>-5000</v>
      </c>
      <c r="H19888" s="704" t="s">
        <v>13160</v>
      </c>
    </row>
    <row r="19889" spans="1:8" ht="15" x14ac:dyDescent="0.2">
      <c r="A19889" s="733">
        <v>45472</v>
      </c>
      <c r="B19889" s="40" t="s">
        <v>13243</v>
      </c>
      <c r="C19889" s="62" t="s">
        <v>5740</v>
      </c>
      <c r="D19889" s="107" t="s">
        <v>369</v>
      </c>
      <c r="E19889" s="57">
        <v>5500</v>
      </c>
      <c r="F19889" s="57"/>
      <c r="G19889" s="125">
        <f t="shared" si="317"/>
        <v>-5500</v>
      </c>
      <c r="H19889" s="704" t="s">
        <v>13160</v>
      </c>
    </row>
    <row r="19890" spans="1:8" ht="15" x14ac:dyDescent="0.2">
      <c r="A19890" s="733">
        <v>45472</v>
      </c>
      <c r="B19890" s="40" t="s">
        <v>11864</v>
      </c>
      <c r="C19890" s="62" t="s">
        <v>10972</v>
      </c>
      <c r="D19890" s="107" t="s">
        <v>13833</v>
      </c>
      <c r="E19890" s="57">
        <v>3000000</v>
      </c>
      <c r="F19890" s="57"/>
      <c r="G19890" s="125">
        <f t="shared" si="317"/>
        <v>-3000000</v>
      </c>
      <c r="H19890" s="704" t="s">
        <v>13160</v>
      </c>
    </row>
    <row r="19891" spans="1:8" ht="15" x14ac:dyDescent="0.2">
      <c r="A19891" s="733">
        <v>45472</v>
      </c>
      <c r="B19891" s="40" t="s">
        <v>3945</v>
      </c>
      <c r="C19891" s="62" t="s">
        <v>391</v>
      </c>
      <c r="D19891" s="107" t="s">
        <v>13366</v>
      </c>
      <c r="E19891" s="57">
        <v>50000</v>
      </c>
      <c r="F19891" s="57"/>
      <c r="G19891" s="125">
        <f t="shared" si="317"/>
        <v>-50000</v>
      </c>
      <c r="H19891" s="704" t="s">
        <v>13160</v>
      </c>
    </row>
    <row r="19892" spans="1:8" ht="15" x14ac:dyDescent="0.2">
      <c r="A19892" s="733">
        <v>45472</v>
      </c>
      <c r="B19892" s="40" t="s">
        <v>3945</v>
      </c>
      <c r="C19892" s="62" t="s">
        <v>12822</v>
      </c>
      <c r="D19892" s="107" t="s">
        <v>13365</v>
      </c>
      <c r="E19892" s="57">
        <v>40000</v>
      </c>
      <c r="F19892" s="57"/>
      <c r="G19892" s="125">
        <f t="shared" si="317"/>
        <v>-40000</v>
      </c>
      <c r="H19892" s="704" t="s">
        <v>13160</v>
      </c>
    </row>
    <row r="19893" spans="1:8" ht="15" x14ac:dyDescent="0.2">
      <c r="A19893" s="733">
        <v>45472</v>
      </c>
      <c r="B19893" s="40" t="s">
        <v>13243</v>
      </c>
      <c r="C19893" s="62" t="s">
        <v>10972</v>
      </c>
      <c r="D19893" s="107" t="s">
        <v>13364</v>
      </c>
      <c r="E19893" s="57">
        <v>10000</v>
      </c>
      <c r="F19893" s="57"/>
      <c r="G19893" s="125">
        <f t="shared" si="317"/>
        <v>-10000</v>
      </c>
      <c r="H19893" s="704" t="s">
        <v>13160</v>
      </c>
    </row>
    <row r="19894" spans="1:8" ht="15" x14ac:dyDescent="0.2">
      <c r="A19894" s="732">
        <v>45449</v>
      </c>
      <c r="B19894" s="173" t="s">
        <v>11707</v>
      </c>
      <c r="C19894" s="173" t="s">
        <v>12916</v>
      </c>
      <c r="D19894" s="227" t="s">
        <v>13524</v>
      </c>
      <c r="E19894" s="235">
        <v>400000</v>
      </c>
      <c r="F19894" s="235"/>
      <c r="G19894" s="235">
        <f t="shared" si="317"/>
        <v>-400000</v>
      </c>
      <c r="H19894" s="708" t="s">
        <v>13160</v>
      </c>
    </row>
    <row r="19895" spans="1:8" ht="15" x14ac:dyDescent="0.2">
      <c r="A19895" s="732">
        <v>45449</v>
      </c>
      <c r="B19895" s="173" t="s">
        <v>11707</v>
      </c>
      <c r="C19895" s="173" t="s">
        <v>12916</v>
      </c>
      <c r="D19895" s="227" t="s">
        <v>13525</v>
      </c>
      <c r="E19895" s="235">
        <v>400000</v>
      </c>
      <c r="F19895" s="235"/>
      <c r="G19895" s="235">
        <f t="shared" si="317"/>
        <v>-400000</v>
      </c>
      <c r="H19895" s="708" t="s">
        <v>13160</v>
      </c>
    </row>
    <row r="19896" spans="1:8" ht="24" x14ac:dyDescent="0.2">
      <c r="A19896" s="732">
        <v>45450</v>
      </c>
      <c r="B19896" s="173" t="s">
        <v>13100</v>
      </c>
      <c r="C19896" s="173" t="s">
        <v>13213</v>
      </c>
      <c r="D19896" s="227" t="s">
        <v>13214</v>
      </c>
      <c r="E19896" s="235">
        <v>1458946</v>
      </c>
      <c r="F19896" s="235"/>
      <c r="G19896" s="235">
        <f t="shared" si="317"/>
        <v>-1458946</v>
      </c>
      <c r="H19896" s="708" t="s">
        <v>13160</v>
      </c>
    </row>
    <row r="19897" spans="1:8" ht="15" x14ac:dyDescent="0.2">
      <c r="A19897" s="732">
        <v>45451</v>
      </c>
      <c r="B19897" s="173" t="s">
        <v>12596</v>
      </c>
      <c r="C19897" s="173" t="s">
        <v>10972</v>
      </c>
      <c r="D19897" s="227" t="s">
        <v>13207</v>
      </c>
      <c r="E19897" s="235">
        <v>105000</v>
      </c>
      <c r="F19897" s="235"/>
      <c r="G19897" s="235">
        <f t="shared" si="317"/>
        <v>-105000</v>
      </c>
      <c r="H19897" s="708" t="s">
        <v>13160</v>
      </c>
    </row>
    <row r="19898" spans="1:8" ht="36" x14ac:dyDescent="0.2">
      <c r="A19898" s="732">
        <v>45451</v>
      </c>
      <c r="B19898" s="173" t="s">
        <v>12389</v>
      </c>
      <c r="C19898" s="173" t="s">
        <v>4724</v>
      </c>
      <c r="D19898" s="227" t="s">
        <v>13194</v>
      </c>
      <c r="E19898" s="235">
        <v>1056979</v>
      </c>
      <c r="F19898" s="235"/>
      <c r="G19898" s="235">
        <f t="shared" si="317"/>
        <v>-1056979</v>
      </c>
      <c r="H19898" s="708" t="s">
        <v>13160</v>
      </c>
    </row>
    <row r="19899" spans="1:8" ht="27.75" customHeight="1" x14ac:dyDescent="0.2">
      <c r="A19899" s="732">
        <v>45453</v>
      </c>
      <c r="B19899" s="173" t="s">
        <v>13215</v>
      </c>
      <c r="C19899" s="173" t="s">
        <v>430</v>
      </c>
      <c r="D19899" s="227" t="s">
        <v>13216</v>
      </c>
      <c r="E19899" s="235">
        <v>1056979</v>
      </c>
      <c r="F19899" s="235"/>
      <c r="G19899" s="235">
        <f t="shared" si="317"/>
        <v>-1056979</v>
      </c>
      <c r="H19899" s="708" t="s">
        <v>13160</v>
      </c>
    </row>
    <row r="19900" spans="1:8" ht="27.75" customHeight="1" x14ac:dyDescent="0.2">
      <c r="A19900" s="732">
        <v>45453</v>
      </c>
      <c r="B19900" s="173" t="s">
        <v>12389</v>
      </c>
      <c r="C19900" s="173" t="s">
        <v>8082</v>
      </c>
      <c r="D19900" s="227" t="s">
        <v>13196</v>
      </c>
      <c r="E19900" s="235">
        <v>1056979</v>
      </c>
      <c r="F19900" s="235"/>
      <c r="G19900" s="235">
        <f t="shared" si="317"/>
        <v>-1056979</v>
      </c>
      <c r="H19900" s="708" t="s">
        <v>13160</v>
      </c>
    </row>
    <row r="19901" spans="1:8" ht="27.75" customHeight="1" x14ac:dyDescent="0.2">
      <c r="A19901" s="732">
        <v>45453</v>
      </c>
      <c r="B19901" s="173" t="s">
        <v>12389</v>
      </c>
      <c r="C19901" s="173" t="s">
        <v>8082</v>
      </c>
      <c r="D19901" s="227" t="s">
        <v>13196</v>
      </c>
      <c r="E19901" s="235">
        <v>1056979</v>
      </c>
      <c r="F19901" s="235"/>
      <c r="G19901" s="235">
        <f t="shared" si="317"/>
        <v>-1056979</v>
      </c>
      <c r="H19901" s="708" t="s">
        <v>13160</v>
      </c>
    </row>
    <row r="19902" spans="1:8" ht="21" customHeight="1" x14ac:dyDescent="0.2">
      <c r="A19902" s="732">
        <v>45453</v>
      </c>
      <c r="B19902" s="173" t="s">
        <v>12389</v>
      </c>
      <c r="C19902" s="173" t="s">
        <v>8082</v>
      </c>
      <c r="D19902" s="227" t="s">
        <v>13217</v>
      </c>
      <c r="E19902" s="235">
        <v>700000</v>
      </c>
      <c r="F19902" s="235"/>
      <c r="G19902" s="235">
        <f t="shared" si="317"/>
        <v>-700000</v>
      </c>
      <c r="H19902" s="708" t="s">
        <v>13160</v>
      </c>
    </row>
    <row r="19903" spans="1:8" ht="21" customHeight="1" x14ac:dyDescent="0.2">
      <c r="A19903" s="732">
        <v>45453</v>
      </c>
      <c r="B19903" s="173" t="s">
        <v>12389</v>
      </c>
      <c r="C19903" s="173" t="s">
        <v>8082</v>
      </c>
      <c r="D19903" s="227" t="s">
        <v>13217</v>
      </c>
      <c r="E19903" s="235">
        <v>770000</v>
      </c>
      <c r="F19903" s="235"/>
      <c r="G19903" s="235">
        <f t="shared" si="317"/>
        <v>-770000</v>
      </c>
      <c r="H19903" s="708" t="s">
        <v>13160</v>
      </c>
    </row>
    <row r="19904" spans="1:8" ht="21" customHeight="1" x14ac:dyDescent="0.2">
      <c r="A19904" s="732">
        <v>45453</v>
      </c>
      <c r="B19904" s="173" t="s">
        <v>12389</v>
      </c>
      <c r="C19904" s="173" t="s">
        <v>8082</v>
      </c>
      <c r="D19904" s="227" t="s">
        <v>13217</v>
      </c>
      <c r="E19904" s="235">
        <v>525000</v>
      </c>
      <c r="F19904" s="235"/>
      <c r="G19904" s="235">
        <f t="shared" si="317"/>
        <v>-525000</v>
      </c>
      <c r="H19904" s="708" t="s">
        <v>13160</v>
      </c>
    </row>
    <row r="19905" spans="1:8" ht="21" customHeight="1" x14ac:dyDescent="0.2">
      <c r="A19905" s="732">
        <v>45463</v>
      </c>
      <c r="B19905" s="173" t="s">
        <v>13100</v>
      </c>
      <c r="C19905" s="173" t="s">
        <v>4321</v>
      </c>
      <c r="D19905" s="227" t="s">
        <v>13286</v>
      </c>
      <c r="E19905" s="235">
        <v>178564</v>
      </c>
      <c r="F19905" s="235"/>
      <c r="G19905" s="235">
        <f t="shared" si="317"/>
        <v>-178564</v>
      </c>
      <c r="H19905" s="708" t="s">
        <v>13160</v>
      </c>
    </row>
    <row r="19906" spans="1:8" ht="21" customHeight="1" x14ac:dyDescent="0.2">
      <c r="A19906" s="732">
        <v>45469</v>
      </c>
      <c r="B19906" s="173" t="s">
        <v>13100</v>
      </c>
      <c r="C19906" s="173" t="s">
        <v>2709</v>
      </c>
      <c r="D19906" s="227" t="s">
        <v>13352</v>
      </c>
      <c r="E19906" s="235">
        <v>177832</v>
      </c>
      <c r="F19906" s="235"/>
      <c r="G19906" s="235">
        <f t="shared" si="317"/>
        <v>-177832</v>
      </c>
      <c r="H19906" s="708" t="s">
        <v>13160</v>
      </c>
    </row>
    <row r="19907" spans="1:8" ht="21" customHeight="1" x14ac:dyDescent="0.2">
      <c r="A19907" s="732">
        <v>45469</v>
      </c>
      <c r="B19907" s="173" t="s">
        <v>13100</v>
      </c>
      <c r="C19907" s="173" t="s">
        <v>4321</v>
      </c>
      <c r="D19907" s="227" t="s">
        <v>13353</v>
      </c>
      <c r="E19907" s="235">
        <v>385878</v>
      </c>
      <c r="F19907" s="235"/>
      <c r="G19907" s="235">
        <f t="shared" si="317"/>
        <v>-385878</v>
      </c>
      <c r="H19907" s="708" t="s">
        <v>13160</v>
      </c>
    </row>
    <row r="19908" spans="1:8" ht="21" customHeight="1" x14ac:dyDescent="0.2">
      <c r="A19908" s="732">
        <v>45471</v>
      </c>
      <c r="B19908" s="173" t="s">
        <v>13100</v>
      </c>
      <c r="C19908" s="173" t="s">
        <v>4321</v>
      </c>
      <c r="D19908" s="227" t="s">
        <v>13444</v>
      </c>
      <c r="E19908" s="235">
        <v>1910384</v>
      </c>
      <c r="F19908" s="235"/>
      <c r="G19908" s="235">
        <f t="shared" si="317"/>
        <v>-1910384</v>
      </c>
      <c r="H19908" s="708" t="s">
        <v>13160</v>
      </c>
    </row>
    <row r="19909" spans="1:8" ht="15" x14ac:dyDescent="0.2">
      <c r="A19909" s="729">
        <v>45444</v>
      </c>
      <c r="B19909" s="93" t="s">
        <v>11707</v>
      </c>
      <c r="C19909" s="93" t="s">
        <v>558</v>
      </c>
      <c r="D19909" s="800" t="s">
        <v>13161</v>
      </c>
      <c r="E19909" s="175"/>
      <c r="F19909" s="175">
        <v>3456382</v>
      </c>
      <c r="G19909" s="175">
        <f t="shared" ref="G19909:G19976" si="318">F19909-E19909</f>
        <v>3456382</v>
      </c>
      <c r="H19909" s="701" t="s">
        <v>13160</v>
      </c>
    </row>
    <row r="19910" spans="1:8" ht="15" x14ac:dyDescent="0.2">
      <c r="A19910" s="729">
        <v>45449</v>
      </c>
      <c r="B19910" s="93" t="s">
        <v>11068</v>
      </c>
      <c r="C19910" s="93" t="s">
        <v>558</v>
      </c>
      <c r="D19910" s="800" t="s">
        <v>13217</v>
      </c>
      <c r="E19910" s="175"/>
      <c r="F19910" s="175">
        <v>700000</v>
      </c>
      <c r="G19910" s="175">
        <f t="shared" si="318"/>
        <v>700000</v>
      </c>
      <c r="H19910" s="701" t="s">
        <v>13160</v>
      </c>
    </row>
    <row r="19911" spans="1:8" ht="15" x14ac:dyDescent="0.2">
      <c r="A19911" s="729">
        <v>45449</v>
      </c>
      <c r="B19911" s="93" t="s">
        <v>11068</v>
      </c>
      <c r="C19911" s="93" t="s">
        <v>558</v>
      </c>
      <c r="D19911" s="800" t="s">
        <v>13217</v>
      </c>
      <c r="E19911" s="175"/>
      <c r="F19911" s="175">
        <v>770000</v>
      </c>
      <c r="G19911" s="175">
        <f t="shared" si="318"/>
        <v>770000</v>
      </c>
      <c r="H19911" s="701" t="s">
        <v>13160</v>
      </c>
    </row>
    <row r="19912" spans="1:8" ht="15" x14ac:dyDescent="0.2">
      <c r="A19912" s="729">
        <v>45449</v>
      </c>
      <c r="B19912" s="93" t="s">
        <v>11068</v>
      </c>
      <c r="C19912" s="93" t="s">
        <v>558</v>
      </c>
      <c r="D19912" s="800" t="s">
        <v>13217</v>
      </c>
      <c r="E19912" s="175"/>
      <c r="F19912" s="175">
        <v>525000</v>
      </c>
      <c r="G19912" s="175">
        <f t="shared" si="318"/>
        <v>525000</v>
      </c>
      <c r="H19912" s="701" t="s">
        <v>13160</v>
      </c>
    </row>
    <row r="19913" spans="1:8" ht="27" customHeight="1" x14ac:dyDescent="0.2">
      <c r="A19913" s="729">
        <v>45449</v>
      </c>
      <c r="B19913" s="93" t="s">
        <v>12673</v>
      </c>
      <c r="C19913" s="93" t="s">
        <v>558</v>
      </c>
      <c r="D19913" s="800" t="s">
        <v>13194</v>
      </c>
      <c r="E19913" s="175"/>
      <c r="F19913" s="175">
        <v>1056979</v>
      </c>
      <c r="G19913" s="175">
        <f t="shared" si="318"/>
        <v>1056979</v>
      </c>
      <c r="H19913" s="701" t="s">
        <v>13160</v>
      </c>
    </row>
    <row r="19914" spans="1:8" ht="36" x14ac:dyDescent="0.2">
      <c r="A19914" s="729">
        <v>45449</v>
      </c>
      <c r="B19914" s="93" t="s">
        <v>12673</v>
      </c>
      <c r="C19914" s="93" t="s">
        <v>558</v>
      </c>
      <c r="D19914" s="800" t="s">
        <v>13195</v>
      </c>
      <c r="E19914" s="175"/>
      <c r="F19914" s="175">
        <v>1056979</v>
      </c>
      <c r="G19914" s="175">
        <f t="shared" si="318"/>
        <v>1056979</v>
      </c>
      <c r="H19914" s="701" t="s">
        <v>13160</v>
      </c>
    </row>
    <row r="19915" spans="1:8" ht="27.75" customHeight="1" x14ac:dyDescent="0.2">
      <c r="A19915" s="729">
        <v>45449</v>
      </c>
      <c r="B19915" s="93" t="s">
        <v>12673</v>
      </c>
      <c r="C19915" s="93" t="s">
        <v>558</v>
      </c>
      <c r="D19915" s="800" t="s">
        <v>13196</v>
      </c>
      <c r="E19915" s="175"/>
      <c r="F19915" s="175">
        <v>1056979</v>
      </c>
      <c r="G19915" s="175">
        <f t="shared" si="318"/>
        <v>1056979</v>
      </c>
      <c r="H19915" s="701" t="s">
        <v>13160</v>
      </c>
    </row>
    <row r="19916" spans="1:8" ht="36" x14ac:dyDescent="0.2">
      <c r="A19916" s="729">
        <v>45449</v>
      </c>
      <c r="B19916" s="93" t="s">
        <v>12673</v>
      </c>
      <c r="C19916" s="93" t="s">
        <v>558</v>
      </c>
      <c r="D19916" s="800" t="s">
        <v>13196</v>
      </c>
      <c r="E19916" s="175"/>
      <c r="F19916" s="175">
        <v>1056979</v>
      </c>
      <c r="G19916" s="175">
        <f t="shared" si="318"/>
        <v>1056979</v>
      </c>
      <c r="H19916" s="701" t="s">
        <v>13160</v>
      </c>
    </row>
    <row r="19917" spans="1:8" ht="31.5" customHeight="1" x14ac:dyDescent="0.2">
      <c r="A19917" s="729">
        <v>45450</v>
      </c>
      <c r="B19917" s="93" t="s">
        <v>10890</v>
      </c>
      <c r="C19917" s="93" t="s">
        <v>558</v>
      </c>
      <c r="D19917" s="800" t="s">
        <v>13192</v>
      </c>
      <c r="E19917" s="175"/>
      <c r="F19917" s="175">
        <v>1458946</v>
      </c>
      <c r="G19917" s="175">
        <f t="shared" si="318"/>
        <v>1458946</v>
      </c>
      <c r="H19917" s="701" t="s">
        <v>13160</v>
      </c>
    </row>
    <row r="19918" spans="1:8" ht="15" x14ac:dyDescent="0.2">
      <c r="A19918" s="729">
        <v>45450</v>
      </c>
      <c r="B19918" s="93" t="s">
        <v>12596</v>
      </c>
      <c r="C19918" s="93" t="s">
        <v>558</v>
      </c>
      <c r="D19918" s="800" t="s">
        <v>13193</v>
      </c>
      <c r="E19918" s="175"/>
      <c r="F19918" s="175">
        <v>10666429</v>
      </c>
      <c r="G19918" s="175">
        <f t="shared" si="318"/>
        <v>10666429</v>
      </c>
      <c r="H19918" s="701" t="s">
        <v>13160</v>
      </c>
    </row>
    <row r="19919" spans="1:8" ht="15" x14ac:dyDescent="0.2">
      <c r="A19919" s="729">
        <v>45453</v>
      </c>
      <c r="B19919" s="93" t="s">
        <v>10890</v>
      </c>
      <c r="C19919" s="633" t="s">
        <v>558</v>
      </c>
      <c r="D19919" s="894" t="s">
        <v>13314</v>
      </c>
      <c r="E19919" s="635"/>
      <c r="F19919" s="635">
        <v>986074</v>
      </c>
      <c r="G19919" s="175">
        <f t="shared" si="318"/>
        <v>986074</v>
      </c>
      <c r="H19919" s="701" t="s">
        <v>13160</v>
      </c>
    </row>
    <row r="19920" spans="1:8" ht="15" x14ac:dyDescent="0.2">
      <c r="A19920" s="729">
        <v>45453</v>
      </c>
      <c r="B19920" s="93" t="s">
        <v>9344</v>
      </c>
      <c r="C19920" s="633" t="s">
        <v>558</v>
      </c>
      <c r="D19920" s="894" t="s">
        <v>13314</v>
      </c>
      <c r="E19920" s="635"/>
      <c r="F19920" s="635">
        <v>13926</v>
      </c>
      <c r="G19920" s="175">
        <f t="shared" si="318"/>
        <v>13926</v>
      </c>
      <c r="H19920" s="701" t="s">
        <v>13160</v>
      </c>
    </row>
    <row r="19921" spans="1:8" ht="15" x14ac:dyDescent="0.2">
      <c r="A19921" s="729">
        <v>45464</v>
      </c>
      <c r="B19921" s="93" t="s">
        <v>3945</v>
      </c>
      <c r="C19921" s="93" t="s">
        <v>558</v>
      </c>
      <c r="D19921" s="890" t="s">
        <v>13299</v>
      </c>
      <c r="E19921" s="175"/>
      <c r="F19921" s="175">
        <v>359992</v>
      </c>
      <c r="G19921" s="175">
        <f t="shared" si="318"/>
        <v>359992</v>
      </c>
      <c r="H19921" s="701" t="s">
        <v>13160</v>
      </c>
    </row>
    <row r="19922" spans="1:8" ht="15" x14ac:dyDescent="0.2">
      <c r="A19922" s="729">
        <v>45467</v>
      </c>
      <c r="B19922" s="93" t="s">
        <v>10764</v>
      </c>
      <c r="C19922" s="93" t="s">
        <v>558</v>
      </c>
      <c r="D19922" s="890" t="s">
        <v>12826</v>
      </c>
      <c r="E19922" s="175"/>
      <c r="F19922" s="175">
        <v>250000</v>
      </c>
      <c r="G19922" s="175">
        <f t="shared" si="318"/>
        <v>250000</v>
      </c>
      <c r="H19922" s="701" t="s">
        <v>13160</v>
      </c>
    </row>
    <row r="19923" spans="1:8" ht="15" x14ac:dyDescent="0.2">
      <c r="A19923" s="729">
        <v>45468</v>
      </c>
      <c r="B19923" s="93" t="s">
        <v>9344</v>
      </c>
      <c r="C19923" s="93" t="s">
        <v>558</v>
      </c>
      <c r="D19923" s="890" t="s">
        <v>13313</v>
      </c>
      <c r="E19923" s="175"/>
      <c r="F19923" s="175">
        <v>2000000</v>
      </c>
      <c r="G19923" s="175">
        <f t="shared" si="318"/>
        <v>2000000</v>
      </c>
      <c r="H19923" s="701" t="s">
        <v>13160</v>
      </c>
    </row>
    <row r="19924" spans="1:8" s="681" customFormat="1" ht="24" customHeight="1" x14ac:dyDescent="0.25">
      <c r="A19924" s="729">
        <v>45469</v>
      </c>
      <c r="B19924" s="93" t="s">
        <v>13100</v>
      </c>
      <c r="C19924" s="93" t="s">
        <v>558</v>
      </c>
      <c r="D19924" s="800" t="s">
        <v>13330</v>
      </c>
      <c r="E19924" s="175"/>
      <c r="F19924" s="175">
        <v>6619389</v>
      </c>
      <c r="G19924" s="175">
        <f t="shared" si="318"/>
        <v>6619389</v>
      </c>
      <c r="H19924" s="701" t="s">
        <v>13160</v>
      </c>
    </row>
    <row r="19925" spans="1:8" s="681" customFormat="1" ht="15" customHeight="1" x14ac:dyDescent="0.25">
      <c r="A19925" s="729">
        <v>45469</v>
      </c>
      <c r="B19925" s="93" t="s">
        <v>13100</v>
      </c>
      <c r="C19925" s="1054" t="s">
        <v>558</v>
      </c>
      <c r="D19925" s="896" t="s">
        <v>12007</v>
      </c>
      <c r="E19925" s="642">
        <v>66000</v>
      </c>
      <c r="F19925" s="175"/>
      <c r="G19925" s="175">
        <f t="shared" si="318"/>
        <v>-66000</v>
      </c>
      <c r="H19925" s="701" t="s">
        <v>13160</v>
      </c>
    </row>
    <row r="19926" spans="1:8" ht="15" x14ac:dyDescent="0.2">
      <c r="A19926" s="729">
        <v>45470</v>
      </c>
      <c r="B19926" s="93" t="s">
        <v>11604</v>
      </c>
      <c r="C19926" s="93" t="s">
        <v>558</v>
      </c>
      <c r="D19926" s="800" t="s">
        <v>13331</v>
      </c>
      <c r="E19926" s="175"/>
      <c r="F19926" s="175">
        <v>1402277</v>
      </c>
      <c r="G19926" s="175">
        <f t="shared" si="318"/>
        <v>1402277</v>
      </c>
      <c r="H19926" s="701" t="s">
        <v>13160</v>
      </c>
    </row>
    <row r="19927" spans="1:8" ht="24" x14ac:dyDescent="0.2">
      <c r="A19927" s="729">
        <v>45470</v>
      </c>
      <c r="B19927" s="93" t="s">
        <v>11707</v>
      </c>
      <c r="C19927" s="93" t="s">
        <v>558</v>
      </c>
      <c r="D19927" s="896" t="s">
        <v>13758</v>
      </c>
      <c r="E19927" s="642">
        <v>24978</v>
      </c>
      <c r="F19927" s="175"/>
      <c r="G19927" s="175">
        <f t="shared" si="318"/>
        <v>-24978</v>
      </c>
      <c r="H19927" s="701" t="s">
        <v>12790</v>
      </c>
    </row>
    <row r="19928" spans="1:8" ht="15" x14ac:dyDescent="0.2">
      <c r="A19928" s="729">
        <v>45470</v>
      </c>
      <c r="B19928" s="93" t="s">
        <v>11488</v>
      </c>
      <c r="C19928" s="93" t="s">
        <v>558</v>
      </c>
      <c r="D19928" s="800" t="s">
        <v>13332</v>
      </c>
      <c r="E19928" s="175"/>
      <c r="F19928" s="175">
        <v>1904728.8212000001</v>
      </c>
      <c r="G19928" s="175">
        <f t="shared" si="318"/>
        <v>1904728.8212000001</v>
      </c>
      <c r="H19928" s="701" t="s">
        <v>13160</v>
      </c>
    </row>
    <row r="19929" spans="1:8" ht="15" x14ac:dyDescent="0.2">
      <c r="A19929" s="729">
        <v>45470</v>
      </c>
      <c r="B19929" s="93" t="s">
        <v>13922</v>
      </c>
      <c r="C19929" s="93" t="s">
        <v>558</v>
      </c>
      <c r="D19929" s="800" t="s">
        <v>13333</v>
      </c>
      <c r="E19929" s="175"/>
      <c r="F19929" s="175">
        <v>1421846</v>
      </c>
      <c r="G19929" s="175">
        <f t="shared" si="318"/>
        <v>1421846</v>
      </c>
      <c r="H19929" s="701" t="s">
        <v>13160</v>
      </c>
    </row>
    <row r="19930" spans="1:8" ht="15" x14ac:dyDescent="0.2">
      <c r="A19930" s="729">
        <v>45470</v>
      </c>
      <c r="B19930" s="93" t="s">
        <v>13922</v>
      </c>
      <c r="C19930" s="1054" t="s">
        <v>558</v>
      </c>
      <c r="D19930" s="896" t="s">
        <v>12007</v>
      </c>
      <c r="E19930" s="642">
        <v>14000</v>
      </c>
      <c r="F19930" s="175"/>
      <c r="G19930" s="175">
        <f t="shared" si="318"/>
        <v>-14000</v>
      </c>
      <c r="H19930" s="701" t="s">
        <v>13160</v>
      </c>
    </row>
    <row r="19931" spans="1:8" ht="15" x14ac:dyDescent="0.2">
      <c r="A19931" s="729">
        <v>45470</v>
      </c>
      <c r="B19931" s="93" t="s">
        <v>37</v>
      </c>
      <c r="C19931" s="93" t="s">
        <v>558</v>
      </c>
      <c r="D19931" s="890" t="s">
        <v>13334</v>
      </c>
      <c r="E19931" s="175"/>
      <c r="F19931" s="175">
        <v>246087</v>
      </c>
      <c r="G19931" s="175">
        <f t="shared" si="318"/>
        <v>246087</v>
      </c>
      <c r="H19931" s="701" t="s">
        <v>13160</v>
      </c>
    </row>
    <row r="19932" spans="1:8" ht="15" x14ac:dyDescent="0.2">
      <c r="A19932" s="729">
        <v>45470</v>
      </c>
      <c r="B19932" s="93" t="s">
        <v>11864</v>
      </c>
      <c r="C19932" s="93" t="s">
        <v>558</v>
      </c>
      <c r="D19932" s="890" t="s">
        <v>13336</v>
      </c>
      <c r="E19932" s="175"/>
      <c r="F19932" s="175">
        <v>10400000</v>
      </c>
      <c r="G19932" s="175">
        <f t="shared" si="318"/>
        <v>10400000</v>
      </c>
      <c r="H19932" s="701" t="s">
        <v>13160</v>
      </c>
    </row>
    <row r="19933" spans="1:8" ht="15" x14ac:dyDescent="0.2">
      <c r="A19933" s="729">
        <v>45470</v>
      </c>
      <c r="B19933" s="93" t="s">
        <v>11864</v>
      </c>
      <c r="C19933" s="1054" t="s">
        <v>558</v>
      </c>
      <c r="D19933" s="896" t="s">
        <v>12007</v>
      </c>
      <c r="E19933" s="642">
        <v>104000</v>
      </c>
      <c r="F19933" s="175"/>
      <c r="G19933" s="175">
        <f t="shared" si="318"/>
        <v>-104000</v>
      </c>
      <c r="H19933" s="701" t="s">
        <v>13160</v>
      </c>
    </row>
    <row r="19934" spans="1:8" ht="15" x14ac:dyDescent="0.2">
      <c r="A19934" s="733">
        <v>45474</v>
      </c>
      <c r="B19934" s="1069" t="s">
        <v>103</v>
      </c>
      <c r="C19934" s="1048" t="s">
        <v>793</v>
      </c>
      <c r="D19934" s="1070" t="s">
        <v>13367</v>
      </c>
      <c r="E19934" s="1071">
        <v>6000</v>
      </c>
      <c r="F19934" s="57"/>
      <c r="G19934" s="125">
        <f t="shared" si="318"/>
        <v>-6000</v>
      </c>
      <c r="H19934" s="704" t="s">
        <v>10645</v>
      </c>
    </row>
    <row r="19935" spans="1:8" ht="15" x14ac:dyDescent="0.2">
      <c r="A19935" s="733">
        <v>45474</v>
      </c>
      <c r="B19935" s="1069" t="s">
        <v>12596</v>
      </c>
      <c r="C19935" s="1048" t="s">
        <v>793</v>
      </c>
      <c r="D19935" s="1070" t="s">
        <v>12791</v>
      </c>
      <c r="E19935" s="1071">
        <v>50000</v>
      </c>
      <c r="F19935" s="57"/>
      <c r="G19935" s="125">
        <f t="shared" si="318"/>
        <v>-50000</v>
      </c>
      <c r="H19935" s="704" t="s">
        <v>10645</v>
      </c>
    </row>
    <row r="19936" spans="1:8" ht="15" x14ac:dyDescent="0.2">
      <c r="A19936" s="733">
        <v>45474</v>
      </c>
      <c r="B19936" s="1069" t="s">
        <v>10167</v>
      </c>
      <c r="C19936" s="1048" t="s">
        <v>793</v>
      </c>
      <c r="D19936" s="1070" t="s">
        <v>8421</v>
      </c>
      <c r="E19936" s="1071">
        <v>5000</v>
      </c>
      <c r="F19936" s="57"/>
      <c r="G19936" s="125">
        <f t="shared" si="318"/>
        <v>-5000</v>
      </c>
      <c r="H19936" s="704" t="s">
        <v>10645</v>
      </c>
    </row>
    <row r="19937" spans="1:8" ht="15" x14ac:dyDescent="0.2">
      <c r="A19937" s="733">
        <v>45474</v>
      </c>
      <c r="B19937" s="1069" t="s">
        <v>13100</v>
      </c>
      <c r="C19937" s="1048" t="s">
        <v>793</v>
      </c>
      <c r="D19937" s="1070" t="s">
        <v>12184</v>
      </c>
      <c r="E19937" s="1071">
        <v>50000</v>
      </c>
      <c r="F19937" s="57"/>
      <c r="G19937" s="125">
        <f t="shared" si="318"/>
        <v>-50000</v>
      </c>
      <c r="H19937" s="704" t="s">
        <v>10645</v>
      </c>
    </row>
    <row r="19938" spans="1:8" ht="15" x14ac:dyDescent="0.2">
      <c r="A19938" s="733">
        <v>45474</v>
      </c>
      <c r="B19938" s="1069" t="s">
        <v>103</v>
      </c>
      <c r="C19938" s="1048" t="s">
        <v>793</v>
      </c>
      <c r="D19938" s="1070" t="s">
        <v>12792</v>
      </c>
      <c r="E19938" s="1071">
        <v>105000</v>
      </c>
      <c r="F19938" s="57"/>
      <c r="G19938" s="125">
        <f t="shared" si="318"/>
        <v>-105000</v>
      </c>
      <c r="H19938" s="704" t="s">
        <v>10645</v>
      </c>
    </row>
    <row r="19939" spans="1:8" ht="15" x14ac:dyDescent="0.2">
      <c r="A19939" s="733">
        <v>45474</v>
      </c>
      <c r="B19939" s="1069" t="s">
        <v>12389</v>
      </c>
      <c r="C19939" s="1048" t="s">
        <v>793</v>
      </c>
      <c r="D19939" s="1070" t="s">
        <v>10737</v>
      </c>
      <c r="E19939" s="1071">
        <v>88625</v>
      </c>
      <c r="F19939" s="57"/>
      <c r="G19939" s="125">
        <f t="shared" si="318"/>
        <v>-88625</v>
      </c>
      <c r="H19939" s="704" t="s">
        <v>10645</v>
      </c>
    </row>
    <row r="19940" spans="1:8" ht="15" x14ac:dyDescent="0.2">
      <c r="A19940" s="733">
        <v>45474</v>
      </c>
      <c r="B19940" s="1069" t="s">
        <v>103</v>
      </c>
      <c r="C19940" s="1048" t="s">
        <v>793</v>
      </c>
      <c r="D19940" s="1070" t="s">
        <v>13377</v>
      </c>
      <c r="E19940" s="1071">
        <v>20000</v>
      </c>
      <c r="F19940" s="57"/>
      <c r="G19940" s="125">
        <f t="shared" si="318"/>
        <v>-20000</v>
      </c>
      <c r="H19940" s="704" t="s">
        <v>10645</v>
      </c>
    </row>
    <row r="19941" spans="1:8" ht="15" x14ac:dyDescent="0.2">
      <c r="A19941" s="733">
        <v>45474</v>
      </c>
      <c r="B19941" s="1069" t="s">
        <v>103</v>
      </c>
      <c r="C19941" s="1048" t="s">
        <v>793</v>
      </c>
      <c r="D19941" s="1070" t="s">
        <v>13389</v>
      </c>
      <c r="E19941" s="1071">
        <v>153500</v>
      </c>
      <c r="F19941" s="57"/>
      <c r="G19941" s="125">
        <f t="shared" si="318"/>
        <v>-153500</v>
      </c>
      <c r="H19941" s="704" t="s">
        <v>10645</v>
      </c>
    </row>
    <row r="19942" spans="1:8" ht="15" x14ac:dyDescent="0.2">
      <c r="A19942" s="733">
        <v>45475</v>
      </c>
      <c r="B19942" s="1069" t="s">
        <v>37</v>
      </c>
      <c r="C19942" s="1048" t="s">
        <v>793</v>
      </c>
      <c r="D19942" s="1070" t="s">
        <v>11813</v>
      </c>
      <c r="E19942" s="1071">
        <v>181737.5</v>
      </c>
      <c r="F19942" s="57"/>
      <c r="G19942" s="125">
        <f t="shared" si="318"/>
        <v>-181737.5</v>
      </c>
      <c r="H19942" s="704" t="s">
        <v>10645</v>
      </c>
    </row>
    <row r="19943" spans="1:8" ht="15" x14ac:dyDescent="0.2">
      <c r="A19943" s="733">
        <v>45475</v>
      </c>
      <c r="B19943" s="1069" t="s">
        <v>12389</v>
      </c>
      <c r="C19943" s="1048" t="s">
        <v>793</v>
      </c>
      <c r="D19943" s="1070" t="s">
        <v>13378</v>
      </c>
      <c r="E19943" s="1071">
        <v>204043</v>
      </c>
      <c r="F19943" s="57"/>
      <c r="G19943" s="125">
        <f t="shared" si="318"/>
        <v>-204043</v>
      </c>
      <c r="H19943" s="704" t="s">
        <v>10645</v>
      </c>
    </row>
    <row r="19944" spans="1:8" ht="15" x14ac:dyDescent="0.2">
      <c r="A19944" s="733">
        <v>45476</v>
      </c>
      <c r="B19944" s="1069" t="s">
        <v>11707</v>
      </c>
      <c r="C19944" s="1048" t="s">
        <v>793</v>
      </c>
      <c r="D19944" s="1070" t="s">
        <v>12374</v>
      </c>
      <c r="E19944" s="1071">
        <v>877970.83333333314</v>
      </c>
      <c r="F19944" s="57"/>
      <c r="G19944" s="125">
        <f t="shared" si="318"/>
        <v>-877970.83333333314</v>
      </c>
      <c r="H19944" s="704" t="s">
        <v>10645</v>
      </c>
    </row>
    <row r="19945" spans="1:8" ht="15" x14ac:dyDescent="0.2">
      <c r="A19945" s="733">
        <v>45476</v>
      </c>
      <c r="B19945" s="1048" t="s">
        <v>13282</v>
      </c>
      <c r="C19945" s="1048" t="s">
        <v>793</v>
      </c>
      <c r="D19945" s="1070" t="s">
        <v>13390</v>
      </c>
      <c r="E19945" s="1071">
        <v>126000</v>
      </c>
      <c r="F19945" s="57"/>
      <c r="G19945" s="125">
        <f t="shared" si="318"/>
        <v>-126000</v>
      </c>
      <c r="H19945" s="704" t="s">
        <v>10645</v>
      </c>
    </row>
    <row r="19946" spans="1:8" ht="15" x14ac:dyDescent="0.2">
      <c r="A19946" s="733">
        <v>45476</v>
      </c>
      <c r="B19946" s="1069" t="s">
        <v>12596</v>
      </c>
      <c r="C19946" s="1048" t="s">
        <v>793</v>
      </c>
      <c r="D19946" s="1070" t="s">
        <v>10735</v>
      </c>
      <c r="E19946" s="1071">
        <v>53333</v>
      </c>
      <c r="F19946" s="57"/>
      <c r="G19946" s="125">
        <f t="shared" si="318"/>
        <v>-53333</v>
      </c>
      <c r="H19946" s="704" t="s">
        <v>10645</v>
      </c>
    </row>
    <row r="19947" spans="1:8" ht="15" x14ac:dyDescent="0.2">
      <c r="A19947" s="733">
        <v>45476</v>
      </c>
      <c r="B19947" s="1069" t="s">
        <v>11068</v>
      </c>
      <c r="C19947" s="1048" t="s">
        <v>793</v>
      </c>
      <c r="D19947" s="1070" t="s">
        <v>11815</v>
      </c>
      <c r="E19947" s="1071">
        <v>61500</v>
      </c>
      <c r="F19947" s="57"/>
      <c r="G19947" s="125">
        <f t="shared" si="318"/>
        <v>-61500</v>
      </c>
      <c r="H19947" s="704" t="s">
        <v>10645</v>
      </c>
    </row>
    <row r="19948" spans="1:8" ht="15" x14ac:dyDescent="0.2">
      <c r="A19948" s="733">
        <v>45476</v>
      </c>
      <c r="B19948" s="1069" t="s">
        <v>12596</v>
      </c>
      <c r="C19948" s="1048" t="s">
        <v>793</v>
      </c>
      <c r="D19948" s="1070" t="s">
        <v>13391</v>
      </c>
      <c r="E19948" s="1071">
        <v>84790</v>
      </c>
      <c r="F19948" s="57"/>
      <c r="G19948" s="125">
        <f t="shared" si="318"/>
        <v>-84790</v>
      </c>
      <c r="H19948" s="704" t="s">
        <v>10645</v>
      </c>
    </row>
    <row r="19949" spans="1:8" ht="15" x14ac:dyDescent="0.2">
      <c r="A19949" s="733">
        <v>45477</v>
      </c>
      <c r="B19949" s="1069" t="s">
        <v>3945</v>
      </c>
      <c r="C19949" s="1048" t="s">
        <v>793</v>
      </c>
      <c r="D19949" s="1070" t="s">
        <v>12072</v>
      </c>
      <c r="E19949" s="1071">
        <v>148664.58333333334</v>
      </c>
      <c r="F19949" s="57"/>
      <c r="G19949" s="125">
        <f t="shared" si="318"/>
        <v>-148664.58333333334</v>
      </c>
      <c r="H19949" s="704" t="s">
        <v>10645</v>
      </c>
    </row>
    <row r="19950" spans="1:8" ht="15" x14ac:dyDescent="0.2">
      <c r="A19950" s="733">
        <v>45477</v>
      </c>
      <c r="B19950" s="1069" t="s">
        <v>103</v>
      </c>
      <c r="C19950" s="1048" t="s">
        <v>793</v>
      </c>
      <c r="D19950" s="1070" t="s">
        <v>13405</v>
      </c>
      <c r="E19950" s="1071">
        <v>143066.66666666666</v>
      </c>
      <c r="F19950" s="57"/>
      <c r="G19950" s="125">
        <f t="shared" si="318"/>
        <v>-143066.66666666666</v>
      </c>
      <c r="H19950" s="704" t="s">
        <v>10645</v>
      </c>
    </row>
    <row r="19951" spans="1:8" ht="15" x14ac:dyDescent="0.2">
      <c r="A19951" s="733">
        <v>45478</v>
      </c>
      <c r="B19951" s="1069" t="s">
        <v>3944</v>
      </c>
      <c r="C19951" s="1048" t="s">
        <v>793</v>
      </c>
      <c r="D19951" s="1070" t="s">
        <v>12378</v>
      </c>
      <c r="E19951" s="1071">
        <v>165810</v>
      </c>
      <c r="F19951" s="57"/>
      <c r="G19951" s="125">
        <f t="shared" si="318"/>
        <v>-165810</v>
      </c>
      <c r="H19951" s="704" t="s">
        <v>10645</v>
      </c>
    </row>
    <row r="19952" spans="1:8" ht="15" x14ac:dyDescent="0.2">
      <c r="A19952" s="733">
        <v>45478</v>
      </c>
      <c r="B19952" s="1069" t="s">
        <v>12596</v>
      </c>
      <c r="C19952" s="1048" t="s">
        <v>793</v>
      </c>
      <c r="D19952" s="1070" t="s">
        <v>13412</v>
      </c>
      <c r="E19952" s="1071">
        <v>219375</v>
      </c>
      <c r="F19952" s="57"/>
      <c r="G19952" s="125">
        <f t="shared" si="318"/>
        <v>-219375</v>
      </c>
      <c r="H19952" s="704" t="s">
        <v>10645</v>
      </c>
    </row>
    <row r="19953" spans="1:8" ht="15" x14ac:dyDescent="0.2">
      <c r="A19953" s="733">
        <v>45478</v>
      </c>
      <c r="B19953" s="1069" t="s">
        <v>11068</v>
      </c>
      <c r="C19953" s="1048" t="s">
        <v>793</v>
      </c>
      <c r="D19953" s="1070" t="s">
        <v>13416</v>
      </c>
      <c r="E19953" s="1071">
        <v>20225</v>
      </c>
      <c r="F19953" s="57"/>
      <c r="G19953" s="125">
        <f t="shared" si="318"/>
        <v>-20225</v>
      </c>
      <c r="H19953" s="704" t="s">
        <v>10645</v>
      </c>
    </row>
    <row r="19954" spans="1:8" ht="15" x14ac:dyDescent="0.2">
      <c r="A19954" s="733">
        <v>45478</v>
      </c>
      <c r="B19954" s="1069" t="s">
        <v>11068</v>
      </c>
      <c r="C19954" s="1048" t="s">
        <v>793</v>
      </c>
      <c r="D19954" s="1070" t="s">
        <v>13417</v>
      </c>
      <c r="E19954" s="1071">
        <v>17200</v>
      </c>
      <c r="F19954" s="57"/>
      <c r="G19954" s="125">
        <f t="shared" si="318"/>
        <v>-17200</v>
      </c>
      <c r="H19954" s="704" t="s">
        <v>10645</v>
      </c>
    </row>
    <row r="19955" spans="1:8" ht="15" x14ac:dyDescent="0.2">
      <c r="A19955" s="733">
        <v>45478</v>
      </c>
      <c r="B19955" s="1069" t="s">
        <v>3945</v>
      </c>
      <c r="C19955" s="1048" t="s">
        <v>793</v>
      </c>
      <c r="D19955" s="1070" t="s">
        <v>8420</v>
      </c>
      <c r="E19955" s="1071">
        <v>28000</v>
      </c>
      <c r="F19955" s="57"/>
      <c r="G19955" s="125">
        <f t="shared" si="318"/>
        <v>-28000</v>
      </c>
      <c r="H19955" s="704" t="s">
        <v>10645</v>
      </c>
    </row>
    <row r="19956" spans="1:8" ht="15" x14ac:dyDescent="0.2">
      <c r="A19956" s="733">
        <v>45480</v>
      </c>
      <c r="B19956" s="1069" t="s">
        <v>10890</v>
      </c>
      <c r="C19956" s="1048" t="s">
        <v>793</v>
      </c>
      <c r="D19956" s="1070" t="s">
        <v>11566</v>
      </c>
      <c r="E19956" s="1071">
        <v>52300</v>
      </c>
      <c r="F19956" s="57"/>
      <c r="G19956" s="125">
        <f t="shared" si="318"/>
        <v>-52300</v>
      </c>
      <c r="H19956" s="704" t="s">
        <v>10645</v>
      </c>
    </row>
    <row r="19957" spans="1:8" ht="15" x14ac:dyDescent="0.2">
      <c r="A19957" s="733">
        <v>45483</v>
      </c>
      <c r="B19957" s="1069" t="s">
        <v>12049</v>
      </c>
      <c r="C19957" s="1048" t="s">
        <v>793</v>
      </c>
      <c r="D19957" s="1070" t="s">
        <v>13452</v>
      </c>
      <c r="E19957" s="1071">
        <v>55000</v>
      </c>
      <c r="F19957" s="57"/>
      <c r="G19957" s="125">
        <f t="shared" si="318"/>
        <v>-55000</v>
      </c>
      <c r="H19957" s="704" t="s">
        <v>10645</v>
      </c>
    </row>
    <row r="19958" spans="1:8" ht="15" x14ac:dyDescent="0.2">
      <c r="A19958" s="733">
        <v>45485</v>
      </c>
      <c r="B19958" s="1069" t="s">
        <v>11707</v>
      </c>
      <c r="C19958" s="1048" t="s">
        <v>793</v>
      </c>
      <c r="D19958" s="1070" t="s">
        <v>13473</v>
      </c>
      <c r="E19958" s="1071">
        <v>15000</v>
      </c>
      <c r="F19958" s="57"/>
      <c r="G19958" s="125">
        <f>F19958-E19958</f>
        <v>-15000</v>
      </c>
      <c r="H19958" s="704" t="s">
        <v>10645</v>
      </c>
    </row>
    <row r="19959" spans="1:8" ht="15" x14ac:dyDescent="0.2">
      <c r="A19959" s="733">
        <v>45474</v>
      </c>
      <c r="B19959" s="40" t="s">
        <v>103</v>
      </c>
      <c r="C19959" s="62" t="s">
        <v>103</v>
      </c>
      <c r="D19959" s="107" t="s">
        <v>10199</v>
      </c>
      <c r="E19959" s="57">
        <v>5000</v>
      </c>
      <c r="F19959" s="57"/>
      <c r="G19959" s="125">
        <f t="shared" si="318"/>
        <v>-5000</v>
      </c>
      <c r="H19959" s="704" t="s">
        <v>10645</v>
      </c>
    </row>
    <row r="19960" spans="1:8" ht="15" x14ac:dyDescent="0.2">
      <c r="A19960" s="733">
        <v>45474</v>
      </c>
      <c r="B19960" s="40" t="s">
        <v>10167</v>
      </c>
      <c r="C19960" s="62" t="s">
        <v>10972</v>
      </c>
      <c r="D19960" s="107" t="s">
        <v>13368</v>
      </c>
      <c r="E19960" s="57">
        <v>7600</v>
      </c>
      <c r="F19960" s="57"/>
      <c r="G19960" s="125">
        <f t="shared" si="318"/>
        <v>-7600</v>
      </c>
      <c r="H19960" s="704" t="s">
        <v>10645</v>
      </c>
    </row>
    <row r="19961" spans="1:8" ht="15" x14ac:dyDescent="0.2">
      <c r="A19961" s="733">
        <v>45474</v>
      </c>
      <c r="B19961" s="62" t="s">
        <v>13282</v>
      </c>
      <c r="C19961" s="62" t="s">
        <v>10972</v>
      </c>
      <c r="D19961" s="107" t="s">
        <v>13369</v>
      </c>
      <c r="E19961" s="57">
        <v>1900</v>
      </c>
      <c r="F19961" s="57"/>
      <c r="G19961" s="125">
        <f t="shared" si="318"/>
        <v>-1900</v>
      </c>
      <c r="H19961" s="704" t="s">
        <v>10645</v>
      </c>
    </row>
    <row r="19962" spans="1:8" ht="15" x14ac:dyDescent="0.2">
      <c r="A19962" s="733">
        <v>45474</v>
      </c>
      <c r="B19962" s="40" t="s">
        <v>13215</v>
      </c>
      <c r="C19962" s="62" t="s">
        <v>13247</v>
      </c>
      <c r="D19962" s="107" t="s">
        <v>13370</v>
      </c>
      <c r="E19962" s="57">
        <v>443500</v>
      </c>
      <c r="F19962" s="57"/>
      <c r="G19962" s="125">
        <f t="shared" si="318"/>
        <v>-443500</v>
      </c>
      <c r="H19962" s="704" t="s">
        <v>10645</v>
      </c>
    </row>
    <row r="19963" spans="1:8" ht="15" x14ac:dyDescent="0.2">
      <c r="A19963" s="733">
        <v>45474</v>
      </c>
      <c r="B19963" s="40" t="s">
        <v>13371</v>
      </c>
      <c r="C19963" s="62" t="s">
        <v>13372</v>
      </c>
      <c r="D19963" s="107" t="s">
        <v>13373</v>
      </c>
      <c r="E19963" s="57">
        <v>400000</v>
      </c>
      <c r="F19963" s="57"/>
      <c r="G19963" s="125">
        <f t="shared" si="318"/>
        <v>-400000</v>
      </c>
      <c r="H19963" s="704" t="s">
        <v>10645</v>
      </c>
    </row>
    <row r="19964" spans="1:8" ht="15" x14ac:dyDescent="0.2">
      <c r="A19964" s="733">
        <v>45474</v>
      </c>
      <c r="B19964" s="40" t="s">
        <v>12673</v>
      </c>
      <c r="C19964" s="62" t="s">
        <v>11717</v>
      </c>
      <c r="D19964" s="107" t="s">
        <v>13394</v>
      </c>
      <c r="E19964" s="57">
        <v>450000</v>
      </c>
      <c r="F19964" s="57"/>
      <c r="G19964" s="125">
        <f t="shared" si="318"/>
        <v>-450000</v>
      </c>
      <c r="H19964" s="704" t="s">
        <v>10645</v>
      </c>
    </row>
    <row r="19965" spans="1:8" ht="15" x14ac:dyDescent="0.2">
      <c r="A19965" s="733">
        <v>45474</v>
      </c>
      <c r="B19965" s="40" t="s">
        <v>13167</v>
      </c>
      <c r="C19965" s="62" t="s">
        <v>10972</v>
      </c>
      <c r="D19965" s="107" t="s">
        <v>13374</v>
      </c>
      <c r="E19965" s="57">
        <v>100000</v>
      </c>
      <c r="F19965" s="57"/>
      <c r="G19965" s="125">
        <f t="shared" si="318"/>
        <v>-100000</v>
      </c>
      <c r="H19965" s="704" t="s">
        <v>10645</v>
      </c>
    </row>
    <row r="19966" spans="1:8" ht="15" x14ac:dyDescent="0.2">
      <c r="A19966" s="733">
        <v>45474</v>
      </c>
      <c r="B19966" s="40" t="s">
        <v>12389</v>
      </c>
      <c r="C19966" s="62" t="s">
        <v>10972</v>
      </c>
      <c r="D19966" s="107" t="s">
        <v>12499</v>
      </c>
      <c r="E19966" s="57">
        <v>960</v>
      </c>
      <c r="F19966" s="57"/>
      <c r="G19966" s="125">
        <f t="shared" si="318"/>
        <v>-960</v>
      </c>
      <c r="H19966" s="704" t="s">
        <v>10645</v>
      </c>
    </row>
    <row r="19967" spans="1:8" ht="15" x14ac:dyDescent="0.2">
      <c r="A19967" s="733">
        <v>45474</v>
      </c>
      <c r="B19967" s="40" t="s">
        <v>13100</v>
      </c>
      <c r="C19967" s="62" t="s">
        <v>10972</v>
      </c>
      <c r="D19967" s="107" t="s">
        <v>13376</v>
      </c>
      <c r="E19967" s="57">
        <v>800</v>
      </c>
      <c r="F19967" s="57"/>
      <c r="G19967" s="125">
        <f t="shared" si="318"/>
        <v>-800</v>
      </c>
      <c r="H19967" s="704" t="s">
        <v>10645</v>
      </c>
    </row>
    <row r="19968" spans="1:8" ht="15" x14ac:dyDescent="0.2">
      <c r="A19968" s="733">
        <v>45474</v>
      </c>
      <c r="B19968" s="40" t="s">
        <v>13305</v>
      </c>
      <c r="C19968" s="62" t="s">
        <v>10972</v>
      </c>
      <c r="D19968" s="107" t="s">
        <v>13507</v>
      </c>
      <c r="E19968" s="57">
        <v>50000</v>
      </c>
      <c r="F19968" s="57"/>
      <c r="G19968" s="125">
        <f t="shared" si="318"/>
        <v>-50000</v>
      </c>
      <c r="H19968" s="704" t="s">
        <v>10645</v>
      </c>
    </row>
    <row r="19969" spans="1:8" ht="15" x14ac:dyDescent="0.2">
      <c r="A19969" s="733">
        <v>45475</v>
      </c>
      <c r="B19969" s="40" t="s">
        <v>11707</v>
      </c>
      <c r="C19969" s="62" t="s">
        <v>5740</v>
      </c>
      <c r="D19969" s="107" t="s">
        <v>13379</v>
      </c>
      <c r="E19969" s="57">
        <v>300</v>
      </c>
      <c r="F19969" s="57"/>
      <c r="G19969" s="125">
        <f t="shared" si="318"/>
        <v>-300</v>
      </c>
      <c r="H19969" s="704" t="s">
        <v>10645</v>
      </c>
    </row>
    <row r="19970" spans="1:8" ht="15" x14ac:dyDescent="0.2">
      <c r="A19970" s="733">
        <v>45475</v>
      </c>
      <c r="B19970" s="40" t="s">
        <v>37</v>
      </c>
      <c r="C19970" s="62" t="s">
        <v>391</v>
      </c>
      <c r="D19970" s="107" t="s">
        <v>13380</v>
      </c>
      <c r="E19970" s="57">
        <v>700</v>
      </c>
      <c r="F19970" s="57"/>
      <c r="G19970" s="125">
        <f t="shared" si="318"/>
        <v>-700</v>
      </c>
      <c r="H19970" s="704" t="s">
        <v>10645</v>
      </c>
    </row>
    <row r="19971" spans="1:8" ht="15" x14ac:dyDescent="0.2">
      <c r="A19971" s="733">
        <v>45475</v>
      </c>
      <c r="B19971" s="40" t="s">
        <v>37</v>
      </c>
      <c r="C19971" s="62" t="s">
        <v>391</v>
      </c>
      <c r="D19971" s="107" t="s">
        <v>5754</v>
      </c>
      <c r="E19971" s="57">
        <v>3000</v>
      </c>
      <c r="F19971" s="57"/>
      <c r="G19971" s="125">
        <f t="shared" si="318"/>
        <v>-3000</v>
      </c>
      <c r="H19971" s="704" t="s">
        <v>10645</v>
      </c>
    </row>
    <row r="19972" spans="1:8" ht="15" x14ac:dyDescent="0.2">
      <c r="A19972" s="733">
        <v>45475</v>
      </c>
      <c r="B19972" s="40" t="s">
        <v>13100</v>
      </c>
      <c r="C19972" s="62" t="s">
        <v>10972</v>
      </c>
      <c r="D19972" s="107" t="s">
        <v>13381</v>
      </c>
      <c r="E19972" s="57">
        <v>3500</v>
      </c>
      <c r="F19972" s="57"/>
      <c r="G19972" s="125">
        <f t="shared" si="318"/>
        <v>-3500</v>
      </c>
      <c r="H19972" s="704" t="s">
        <v>10645</v>
      </c>
    </row>
    <row r="19973" spans="1:8" ht="15" x14ac:dyDescent="0.2">
      <c r="A19973" s="733">
        <v>45475</v>
      </c>
      <c r="B19973" s="40" t="s">
        <v>6503</v>
      </c>
      <c r="C19973" s="62" t="s">
        <v>5740</v>
      </c>
      <c r="D19973" s="107" t="s">
        <v>369</v>
      </c>
      <c r="E19973" s="57">
        <v>1000</v>
      </c>
      <c r="F19973" s="57"/>
      <c r="G19973" s="125">
        <f t="shared" si="318"/>
        <v>-1000</v>
      </c>
      <c r="H19973" s="704" t="s">
        <v>10645</v>
      </c>
    </row>
    <row r="19974" spans="1:8" ht="15" x14ac:dyDescent="0.2">
      <c r="A19974" s="733">
        <v>45475</v>
      </c>
      <c r="B19974" s="40" t="s">
        <v>103</v>
      </c>
      <c r="C19974" s="62" t="s">
        <v>103</v>
      </c>
      <c r="D19974" s="107" t="s">
        <v>10199</v>
      </c>
      <c r="E19974" s="57">
        <v>5000</v>
      </c>
      <c r="F19974" s="57"/>
      <c r="G19974" s="125">
        <f t="shared" si="318"/>
        <v>-5000</v>
      </c>
      <c r="H19974" s="704" t="s">
        <v>10645</v>
      </c>
    </row>
    <row r="19975" spans="1:8" ht="15" x14ac:dyDescent="0.2">
      <c r="A19975" s="733">
        <v>45475</v>
      </c>
      <c r="B19975" s="40" t="s">
        <v>103</v>
      </c>
      <c r="C19975" s="62" t="s">
        <v>2671</v>
      </c>
      <c r="D19975" s="107" t="s">
        <v>13382</v>
      </c>
      <c r="E19975" s="57">
        <v>1000</v>
      </c>
      <c r="F19975" s="57"/>
      <c r="G19975" s="125">
        <f t="shared" si="318"/>
        <v>-1000</v>
      </c>
      <c r="H19975" s="704" t="s">
        <v>10645</v>
      </c>
    </row>
    <row r="19976" spans="1:8" ht="15" x14ac:dyDescent="0.2">
      <c r="A19976" s="733">
        <v>45475</v>
      </c>
      <c r="B19976" s="40" t="s">
        <v>103</v>
      </c>
      <c r="C19976" s="62" t="s">
        <v>2671</v>
      </c>
      <c r="D19976" s="107" t="s">
        <v>13383</v>
      </c>
      <c r="E19976" s="57">
        <v>1500</v>
      </c>
      <c r="F19976" s="57"/>
      <c r="G19976" s="125">
        <f t="shared" si="318"/>
        <v>-1500</v>
      </c>
      <c r="H19976" s="704" t="s">
        <v>10645</v>
      </c>
    </row>
    <row r="19977" spans="1:8" ht="15" x14ac:dyDescent="0.2">
      <c r="A19977" s="733">
        <v>45475</v>
      </c>
      <c r="B19977" s="40" t="s">
        <v>25</v>
      </c>
      <c r="C19977" s="62" t="s">
        <v>8141</v>
      </c>
      <c r="D19977" s="107" t="s">
        <v>8607</v>
      </c>
      <c r="E19977" s="57">
        <v>920</v>
      </c>
      <c r="F19977" s="57"/>
      <c r="G19977" s="125">
        <f t="shared" ref="G19977:G20040" si="319">F19977-E19977</f>
        <v>-920</v>
      </c>
      <c r="H19977" s="704" t="s">
        <v>10645</v>
      </c>
    </row>
    <row r="19978" spans="1:8" ht="15" x14ac:dyDescent="0.2">
      <c r="A19978" s="733">
        <v>45475</v>
      </c>
      <c r="B19978" s="40" t="s">
        <v>103</v>
      </c>
      <c r="C19978" s="62" t="s">
        <v>8141</v>
      </c>
      <c r="D19978" s="107" t="s">
        <v>8607</v>
      </c>
      <c r="E19978" s="57">
        <v>1250</v>
      </c>
      <c r="F19978" s="57"/>
      <c r="G19978" s="125">
        <f t="shared" si="319"/>
        <v>-1250</v>
      </c>
      <c r="H19978" s="704" t="s">
        <v>10645</v>
      </c>
    </row>
    <row r="19979" spans="1:8" ht="15" x14ac:dyDescent="0.2">
      <c r="A19979" s="733">
        <v>45475</v>
      </c>
      <c r="B19979" s="40" t="s">
        <v>13100</v>
      </c>
      <c r="C19979" s="62" t="s">
        <v>5740</v>
      </c>
      <c r="D19979" s="107" t="s">
        <v>369</v>
      </c>
      <c r="E19979" s="57">
        <v>5000</v>
      </c>
      <c r="F19979" s="57"/>
      <c r="G19979" s="125">
        <f t="shared" si="319"/>
        <v>-5000</v>
      </c>
      <c r="H19979" s="704" t="s">
        <v>10645</v>
      </c>
    </row>
    <row r="19980" spans="1:8" ht="15" x14ac:dyDescent="0.2">
      <c r="A19980" s="733">
        <v>45475</v>
      </c>
      <c r="B19980" s="40" t="s">
        <v>12596</v>
      </c>
      <c r="C19980" s="62" t="s">
        <v>3103</v>
      </c>
      <c r="D19980" s="107" t="s">
        <v>13384</v>
      </c>
      <c r="E19980" s="57">
        <v>10000</v>
      </c>
      <c r="F19980" s="57"/>
      <c r="G19980" s="125">
        <f t="shared" si="319"/>
        <v>-10000</v>
      </c>
      <c r="H19980" s="704" t="s">
        <v>10645</v>
      </c>
    </row>
    <row r="19981" spans="1:8" ht="15" x14ac:dyDescent="0.2">
      <c r="A19981" s="733">
        <v>45475</v>
      </c>
      <c r="B19981" s="40" t="s">
        <v>13100</v>
      </c>
      <c r="C19981" s="62" t="s">
        <v>13247</v>
      </c>
      <c r="D19981" s="107" t="s">
        <v>13994</v>
      </c>
      <c r="E19981" s="57">
        <v>500000</v>
      </c>
      <c r="F19981" s="57"/>
      <c r="G19981" s="125">
        <f t="shared" si="319"/>
        <v>-500000</v>
      </c>
      <c r="H19981" s="704" t="s">
        <v>10645</v>
      </c>
    </row>
    <row r="19982" spans="1:8" ht="15" x14ac:dyDescent="0.2">
      <c r="A19982" s="733">
        <v>45475</v>
      </c>
      <c r="B19982" s="40" t="s">
        <v>10890</v>
      </c>
      <c r="C19982" s="62" t="s">
        <v>13261</v>
      </c>
      <c r="D19982" s="107" t="s">
        <v>13386</v>
      </c>
      <c r="E19982" s="57">
        <v>350000</v>
      </c>
      <c r="F19982" s="57"/>
      <c r="G19982" s="125">
        <f t="shared" si="319"/>
        <v>-350000</v>
      </c>
      <c r="H19982" s="704" t="s">
        <v>10645</v>
      </c>
    </row>
    <row r="19983" spans="1:8" ht="15" customHeight="1" x14ac:dyDescent="0.2">
      <c r="A19983" s="733">
        <v>45475</v>
      </c>
      <c r="B19983" s="40" t="s">
        <v>13305</v>
      </c>
      <c r="C19983" s="62" t="s">
        <v>13162</v>
      </c>
      <c r="D19983" s="107" t="s">
        <v>13387</v>
      </c>
      <c r="E19983" s="57">
        <v>25000</v>
      </c>
      <c r="F19983" s="57"/>
      <c r="G19983" s="125">
        <f t="shared" si="319"/>
        <v>-25000</v>
      </c>
      <c r="H19983" s="704" t="s">
        <v>10645</v>
      </c>
    </row>
    <row r="19984" spans="1:8" ht="15" x14ac:dyDescent="0.2">
      <c r="A19984" s="733">
        <v>45475</v>
      </c>
      <c r="B19984" s="40" t="s">
        <v>12596</v>
      </c>
      <c r="C19984" s="62" t="s">
        <v>11376</v>
      </c>
      <c r="D19984" s="107" t="s">
        <v>13396</v>
      </c>
      <c r="E19984" s="57">
        <v>300000</v>
      </c>
      <c r="F19984" s="57"/>
      <c r="G19984" s="125">
        <f t="shared" si="319"/>
        <v>-300000</v>
      </c>
      <c r="H19984" s="704" t="s">
        <v>10645</v>
      </c>
    </row>
    <row r="19985" spans="1:8" ht="15" x14ac:dyDescent="0.2">
      <c r="A19985" s="733">
        <v>45475</v>
      </c>
      <c r="B19985" s="40" t="s">
        <v>12596</v>
      </c>
      <c r="C19985" s="62" t="s">
        <v>10972</v>
      </c>
      <c r="D19985" s="107" t="s">
        <v>13395</v>
      </c>
      <c r="E19985" s="57">
        <v>150000</v>
      </c>
      <c r="F19985" s="57"/>
      <c r="G19985" s="125">
        <f t="shared" si="319"/>
        <v>-150000</v>
      </c>
      <c r="H19985" s="704" t="s">
        <v>10645</v>
      </c>
    </row>
    <row r="19986" spans="1:8" ht="15" x14ac:dyDescent="0.2">
      <c r="A19986" s="733">
        <v>45475</v>
      </c>
      <c r="B19986" s="40" t="s">
        <v>12596</v>
      </c>
      <c r="C19986" s="62" t="s">
        <v>10972</v>
      </c>
      <c r="D19986" s="107" t="s">
        <v>13403</v>
      </c>
      <c r="E19986" s="57">
        <v>4500</v>
      </c>
      <c r="F19986" s="57"/>
      <c r="G19986" s="125">
        <f t="shared" si="319"/>
        <v>-4500</v>
      </c>
      <c r="H19986" s="704" t="s">
        <v>10645</v>
      </c>
    </row>
    <row r="19987" spans="1:8" ht="15" x14ac:dyDescent="0.2">
      <c r="A19987" s="733">
        <v>45476</v>
      </c>
      <c r="B19987" s="40" t="s">
        <v>13305</v>
      </c>
      <c r="C19987" s="62" t="s">
        <v>6422</v>
      </c>
      <c r="D19987" s="107" t="s">
        <v>13388</v>
      </c>
      <c r="E19987" s="57">
        <v>150000</v>
      </c>
      <c r="F19987" s="57"/>
      <c r="G19987" s="125">
        <f t="shared" si="319"/>
        <v>-150000</v>
      </c>
      <c r="H19987" s="704" t="s">
        <v>10645</v>
      </c>
    </row>
    <row r="19988" spans="1:8" ht="15" x14ac:dyDescent="0.2">
      <c r="A19988" s="733">
        <v>45476</v>
      </c>
      <c r="B19988" s="40" t="s">
        <v>103</v>
      </c>
      <c r="C19988" s="62" t="s">
        <v>13406</v>
      </c>
      <c r="D19988" s="107" t="s">
        <v>13447</v>
      </c>
      <c r="E19988" s="57">
        <v>98000</v>
      </c>
      <c r="F19988" s="57"/>
      <c r="G19988" s="125">
        <f t="shared" si="319"/>
        <v>-98000</v>
      </c>
      <c r="H19988" s="704" t="s">
        <v>10645</v>
      </c>
    </row>
    <row r="19989" spans="1:8" ht="15" x14ac:dyDescent="0.2">
      <c r="A19989" s="733">
        <v>45476</v>
      </c>
      <c r="B19989" s="40" t="s">
        <v>13167</v>
      </c>
      <c r="C19989" s="62" t="s">
        <v>10224</v>
      </c>
      <c r="D19989" s="107" t="s">
        <v>13407</v>
      </c>
      <c r="E19989" s="57">
        <v>105000</v>
      </c>
      <c r="F19989" s="57"/>
      <c r="G19989" s="125">
        <f t="shared" si="319"/>
        <v>-105000</v>
      </c>
      <c r="H19989" s="704" t="s">
        <v>10645</v>
      </c>
    </row>
    <row r="19990" spans="1:8" ht="15" x14ac:dyDescent="0.2">
      <c r="A19990" s="733">
        <v>45476</v>
      </c>
      <c r="B19990" s="40" t="s">
        <v>11068</v>
      </c>
      <c r="C19990" s="62" t="s">
        <v>391</v>
      </c>
      <c r="D19990" s="107" t="s">
        <v>13392</v>
      </c>
      <c r="E19990" s="57">
        <v>1500</v>
      </c>
      <c r="F19990" s="57"/>
      <c r="G19990" s="125">
        <f t="shared" si="319"/>
        <v>-1500</v>
      </c>
      <c r="H19990" s="704" t="s">
        <v>10645</v>
      </c>
    </row>
    <row r="19991" spans="1:8" ht="15" x14ac:dyDescent="0.2">
      <c r="A19991" s="733">
        <v>45476</v>
      </c>
      <c r="B19991" s="40" t="s">
        <v>103</v>
      </c>
      <c r="C19991" s="62" t="s">
        <v>103</v>
      </c>
      <c r="D19991" s="107" t="s">
        <v>10199</v>
      </c>
      <c r="E19991" s="57">
        <v>5000</v>
      </c>
      <c r="F19991" s="57"/>
      <c r="G19991" s="125">
        <f t="shared" si="319"/>
        <v>-5000</v>
      </c>
      <c r="H19991" s="704" t="s">
        <v>10645</v>
      </c>
    </row>
    <row r="19992" spans="1:8" ht="15" x14ac:dyDescent="0.2">
      <c r="A19992" s="733">
        <v>45476</v>
      </c>
      <c r="B19992" s="40" t="s">
        <v>103</v>
      </c>
      <c r="C19992" s="62" t="s">
        <v>391</v>
      </c>
      <c r="D19992" s="107" t="s">
        <v>13393</v>
      </c>
      <c r="E19992" s="57">
        <v>1900</v>
      </c>
      <c r="F19992" s="57"/>
      <c r="G19992" s="125">
        <f t="shared" si="319"/>
        <v>-1900</v>
      </c>
      <c r="H19992" s="704" t="s">
        <v>10645</v>
      </c>
    </row>
    <row r="19993" spans="1:8" ht="15" customHeight="1" x14ac:dyDescent="0.2">
      <c r="A19993" s="733">
        <v>45477</v>
      </c>
      <c r="B19993" s="40" t="s">
        <v>3945</v>
      </c>
      <c r="C19993" s="62" t="s">
        <v>391</v>
      </c>
      <c r="D19993" s="107" t="s">
        <v>13404</v>
      </c>
      <c r="E19993" s="57">
        <v>10000</v>
      </c>
      <c r="F19993" s="57"/>
      <c r="G19993" s="125">
        <f t="shared" si="319"/>
        <v>-10000</v>
      </c>
      <c r="H19993" s="704" t="s">
        <v>10645</v>
      </c>
    </row>
    <row r="19994" spans="1:8" ht="15" customHeight="1" x14ac:dyDescent="0.2">
      <c r="A19994" s="733">
        <v>45477</v>
      </c>
      <c r="B19994" s="40" t="s">
        <v>13167</v>
      </c>
      <c r="C19994" s="62" t="s">
        <v>10224</v>
      </c>
      <c r="D19994" s="107" t="s">
        <v>13408</v>
      </c>
      <c r="E19994" s="57">
        <v>500000</v>
      </c>
      <c r="F19994" s="57"/>
      <c r="G19994" s="125">
        <f t="shared" si="319"/>
        <v>-500000</v>
      </c>
      <c r="H19994" s="704" t="s">
        <v>10645</v>
      </c>
    </row>
    <row r="19995" spans="1:8" ht="15" x14ac:dyDescent="0.2">
      <c r="A19995" s="733">
        <v>45477</v>
      </c>
      <c r="B19995" s="40" t="s">
        <v>13167</v>
      </c>
      <c r="C19995" s="62" t="s">
        <v>13409</v>
      </c>
      <c r="D19995" s="107" t="s">
        <v>13410</v>
      </c>
      <c r="E19995" s="57">
        <v>200000</v>
      </c>
      <c r="F19995" s="57"/>
      <c r="G19995" s="125">
        <f t="shared" si="319"/>
        <v>-200000</v>
      </c>
      <c r="H19995" s="704" t="s">
        <v>10645</v>
      </c>
    </row>
    <row r="19996" spans="1:8" ht="15" x14ac:dyDescent="0.2">
      <c r="A19996" s="733">
        <v>45477</v>
      </c>
      <c r="B19996" s="40" t="s">
        <v>11864</v>
      </c>
      <c r="C19996" s="62" t="s">
        <v>391</v>
      </c>
      <c r="D19996" s="107" t="s">
        <v>13786</v>
      </c>
      <c r="E19996" s="57">
        <v>500000</v>
      </c>
      <c r="F19996" s="57"/>
      <c r="G19996" s="125">
        <f t="shared" si="319"/>
        <v>-500000</v>
      </c>
      <c r="H19996" s="704" t="s">
        <v>10645</v>
      </c>
    </row>
    <row r="19997" spans="1:8" ht="15" x14ac:dyDescent="0.2">
      <c r="A19997" s="733">
        <v>45477</v>
      </c>
      <c r="B19997" s="40" t="s">
        <v>13167</v>
      </c>
      <c r="C19997" s="62" t="s">
        <v>13409</v>
      </c>
      <c r="D19997" s="107" t="s">
        <v>13420</v>
      </c>
      <c r="E19997" s="57">
        <v>500000</v>
      </c>
      <c r="F19997" s="57"/>
      <c r="G19997" s="125">
        <f t="shared" si="319"/>
        <v>-500000</v>
      </c>
      <c r="H19997" s="704" t="s">
        <v>10645</v>
      </c>
    </row>
    <row r="19998" spans="1:8" ht="15" customHeight="1" x14ac:dyDescent="0.2">
      <c r="A19998" s="733">
        <v>45477</v>
      </c>
      <c r="B19998" s="40" t="s">
        <v>12596</v>
      </c>
      <c r="C19998" s="62" t="s">
        <v>13321</v>
      </c>
      <c r="D19998" s="107" t="s">
        <v>13411</v>
      </c>
      <c r="E19998" s="57">
        <v>75750</v>
      </c>
      <c r="F19998" s="57"/>
      <c r="G19998" s="125">
        <f t="shared" si="319"/>
        <v>-75750</v>
      </c>
      <c r="H19998" s="704" t="s">
        <v>10645</v>
      </c>
    </row>
    <row r="19999" spans="1:8" ht="15" x14ac:dyDescent="0.2">
      <c r="A19999" s="733">
        <v>45477</v>
      </c>
      <c r="B19999" s="40" t="s">
        <v>37</v>
      </c>
      <c r="C19999" s="62" t="s">
        <v>391</v>
      </c>
      <c r="D19999" s="107" t="s">
        <v>12582</v>
      </c>
      <c r="E19999" s="57">
        <v>3550</v>
      </c>
      <c r="F19999" s="57"/>
      <c r="G19999" s="125">
        <f t="shared" si="319"/>
        <v>-3550</v>
      </c>
      <c r="H19999" s="704" t="s">
        <v>10645</v>
      </c>
    </row>
    <row r="20000" spans="1:8" ht="15" x14ac:dyDescent="0.2">
      <c r="A20000" s="733">
        <v>45477</v>
      </c>
      <c r="B20000" s="40" t="s">
        <v>6503</v>
      </c>
      <c r="C20000" s="62" t="s">
        <v>391</v>
      </c>
      <c r="D20000" s="107" t="s">
        <v>13436</v>
      </c>
      <c r="E20000" s="57">
        <v>3000</v>
      </c>
      <c r="F20000" s="57"/>
      <c r="G20000" s="125">
        <f t="shared" si="319"/>
        <v>-3000</v>
      </c>
      <c r="H20000" s="704" t="s">
        <v>10645</v>
      </c>
    </row>
    <row r="20001" spans="1:8" ht="15" x14ac:dyDescent="0.2">
      <c r="A20001" s="733">
        <v>45477</v>
      </c>
      <c r="B20001" s="40" t="s">
        <v>37</v>
      </c>
      <c r="C20001" s="62" t="s">
        <v>391</v>
      </c>
      <c r="D20001" s="107" t="s">
        <v>12578</v>
      </c>
      <c r="E20001" s="57">
        <v>6040</v>
      </c>
      <c r="F20001" s="57"/>
      <c r="G20001" s="125">
        <f t="shared" si="319"/>
        <v>-6040</v>
      </c>
      <c r="H20001" s="704" t="s">
        <v>10645</v>
      </c>
    </row>
    <row r="20002" spans="1:8" ht="15" x14ac:dyDescent="0.2">
      <c r="A20002" s="733">
        <v>45477</v>
      </c>
      <c r="B20002" s="40" t="s">
        <v>11707</v>
      </c>
      <c r="C20002" s="62" t="s">
        <v>391</v>
      </c>
      <c r="D20002" s="107" t="s">
        <v>13437</v>
      </c>
      <c r="E20002" s="57">
        <v>4500</v>
      </c>
      <c r="F20002" s="57"/>
      <c r="G20002" s="125">
        <f t="shared" si="319"/>
        <v>-4500</v>
      </c>
      <c r="H20002" s="704" t="s">
        <v>10645</v>
      </c>
    </row>
    <row r="20003" spans="1:8" ht="15" x14ac:dyDescent="0.2">
      <c r="A20003" s="733">
        <v>45477</v>
      </c>
      <c r="B20003" s="40" t="s">
        <v>37</v>
      </c>
      <c r="C20003" s="62" t="s">
        <v>391</v>
      </c>
      <c r="D20003" s="107" t="s">
        <v>13438</v>
      </c>
      <c r="E20003" s="57">
        <v>6650</v>
      </c>
      <c r="F20003" s="57"/>
      <c r="G20003" s="125">
        <f t="shared" si="319"/>
        <v>-6650</v>
      </c>
      <c r="H20003" s="704" t="s">
        <v>10645</v>
      </c>
    </row>
    <row r="20004" spans="1:8" ht="15" customHeight="1" x14ac:dyDescent="0.2">
      <c r="A20004" s="733">
        <v>45478</v>
      </c>
      <c r="B20004" s="40" t="s">
        <v>13100</v>
      </c>
      <c r="C20004" s="62" t="s">
        <v>5740</v>
      </c>
      <c r="D20004" s="107" t="s">
        <v>1156</v>
      </c>
      <c r="E20004" s="57">
        <v>500</v>
      </c>
      <c r="F20004" s="57"/>
      <c r="G20004" s="125">
        <f t="shared" si="319"/>
        <v>-500</v>
      </c>
      <c r="H20004" s="704" t="s">
        <v>10645</v>
      </c>
    </row>
    <row r="20005" spans="1:8" ht="15" customHeight="1" x14ac:dyDescent="0.2">
      <c r="A20005" s="733">
        <v>45478</v>
      </c>
      <c r="B20005" s="40" t="s">
        <v>103</v>
      </c>
      <c r="C20005" s="62" t="s">
        <v>103</v>
      </c>
      <c r="D20005" s="107" t="s">
        <v>10199</v>
      </c>
      <c r="E20005" s="57">
        <v>5000</v>
      </c>
      <c r="F20005" s="57"/>
      <c r="G20005" s="125">
        <f t="shared" si="319"/>
        <v>-5000</v>
      </c>
      <c r="H20005" s="704" t="s">
        <v>10645</v>
      </c>
    </row>
    <row r="20006" spans="1:8" ht="15" customHeight="1" x14ac:dyDescent="0.2">
      <c r="A20006" s="733">
        <v>45478</v>
      </c>
      <c r="B20006" s="40" t="s">
        <v>12596</v>
      </c>
      <c r="C20006" s="62" t="s">
        <v>371</v>
      </c>
      <c r="D20006" s="107" t="s">
        <v>13413</v>
      </c>
      <c r="E20006" s="57">
        <v>1000</v>
      </c>
      <c r="F20006" s="57"/>
      <c r="G20006" s="125">
        <f t="shared" si="319"/>
        <v>-1000</v>
      </c>
      <c r="H20006" s="704" t="s">
        <v>10645</v>
      </c>
    </row>
    <row r="20007" spans="1:8" ht="15" customHeight="1" x14ac:dyDescent="0.2">
      <c r="A20007" s="733">
        <v>45478</v>
      </c>
      <c r="B20007" s="40" t="s">
        <v>13922</v>
      </c>
      <c r="C20007" s="62" t="s">
        <v>5409</v>
      </c>
      <c r="D20007" s="107" t="s">
        <v>13414</v>
      </c>
      <c r="E20007" s="57">
        <v>5000</v>
      </c>
      <c r="F20007" s="57"/>
      <c r="G20007" s="125">
        <f t="shared" si="319"/>
        <v>-5000</v>
      </c>
      <c r="H20007" s="704" t="s">
        <v>10645</v>
      </c>
    </row>
    <row r="20008" spans="1:8" ht="15" customHeight="1" x14ac:dyDescent="0.2">
      <c r="A20008" s="733">
        <v>45478</v>
      </c>
      <c r="B20008" s="40" t="s">
        <v>11068</v>
      </c>
      <c r="C20008" s="62" t="s">
        <v>11942</v>
      </c>
      <c r="D20008" s="107" t="s">
        <v>13415</v>
      </c>
      <c r="E20008" s="57">
        <v>6000</v>
      </c>
      <c r="F20008" s="57"/>
      <c r="G20008" s="125">
        <f t="shared" si="319"/>
        <v>-6000</v>
      </c>
      <c r="H20008" s="704" t="s">
        <v>10645</v>
      </c>
    </row>
    <row r="20009" spans="1:8" ht="15" customHeight="1" x14ac:dyDescent="0.2">
      <c r="A20009" s="733">
        <v>45478</v>
      </c>
      <c r="B20009" s="40" t="s">
        <v>13100</v>
      </c>
      <c r="C20009" s="62" t="s">
        <v>5740</v>
      </c>
      <c r="D20009" s="107" t="s">
        <v>369</v>
      </c>
      <c r="E20009" s="57">
        <v>3500</v>
      </c>
      <c r="F20009" s="57"/>
      <c r="G20009" s="125">
        <f t="shared" si="319"/>
        <v>-3500</v>
      </c>
      <c r="H20009" s="704" t="s">
        <v>10645</v>
      </c>
    </row>
    <row r="20010" spans="1:8" ht="15" customHeight="1" x14ac:dyDescent="0.2">
      <c r="A20010" s="733">
        <v>45478</v>
      </c>
      <c r="B20010" s="40" t="s">
        <v>103</v>
      </c>
      <c r="C20010" s="62" t="s">
        <v>1494</v>
      </c>
      <c r="D20010" s="107" t="s">
        <v>369</v>
      </c>
      <c r="E20010" s="57">
        <v>3080</v>
      </c>
      <c r="F20010" s="57"/>
      <c r="G20010" s="125">
        <f t="shared" si="319"/>
        <v>-3080</v>
      </c>
      <c r="H20010" s="704" t="s">
        <v>10645</v>
      </c>
    </row>
    <row r="20011" spans="1:8" ht="15" customHeight="1" x14ac:dyDescent="0.2">
      <c r="A20011" s="733">
        <v>45478</v>
      </c>
      <c r="B20011" s="40" t="s">
        <v>6503</v>
      </c>
      <c r="C20011" s="62" t="s">
        <v>13418</v>
      </c>
      <c r="D20011" s="107" t="s">
        <v>13419</v>
      </c>
      <c r="E20011" s="57">
        <v>40000</v>
      </c>
      <c r="F20011" s="57"/>
      <c r="G20011" s="125">
        <f t="shared" si="319"/>
        <v>-40000</v>
      </c>
      <c r="H20011" s="704" t="s">
        <v>10645</v>
      </c>
    </row>
    <row r="20012" spans="1:8" ht="15" customHeight="1" x14ac:dyDescent="0.2">
      <c r="A20012" s="733">
        <v>45478</v>
      </c>
      <c r="B20012" s="40" t="s">
        <v>13243</v>
      </c>
      <c r="C20012" s="62" t="s">
        <v>5740</v>
      </c>
      <c r="D20012" s="107" t="s">
        <v>369</v>
      </c>
      <c r="E20012" s="57">
        <v>500</v>
      </c>
      <c r="F20012" s="57"/>
      <c r="G20012" s="125">
        <f t="shared" si="319"/>
        <v>-500</v>
      </c>
      <c r="H20012" s="704" t="s">
        <v>10645</v>
      </c>
    </row>
    <row r="20013" spans="1:8" ht="15" customHeight="1" x14ac:dyDescent="0.2">
      <c r="A20013" s="733">
        <v>45478</v>
      </c>
      <c r="B20013" s="40" t="s">
        <v>11604</v>
      </c>
      <c r="C20013" s="62" t="s">
        <v>5740</v>
      </c>
      <c r="D20013" s="107" t="s">
        <v>369</v>
      </c>
      <c r="E20013" s="57">
        <v>500</v>
      </c>
      <c r="F20013" s="57"/>
      <c r="G20013" s="125">
        <f t="shared" si="319"/>
        <v>-500</v>
      </c>
      <c r="H20013" s="704" t="s">
        <v>10645</v>
      </c>
    </row>
    <row r="20014" spans="1:8" ht="15" customHeight="1" x14ac:dyDescent="0.2">
      <c r="A20014" s="733">
        <v>45478</v>
      </c>
      <c r="B20014" s="40" t="s">
        <v>13100</v>
      </c>
      <c r="C20014" s="62" t="s">
        <v>5740</v>
      </c>
      <c r="D20014" s="107" t="s">
        <v>369</v>
      </c>
      <c r="E20014" s="57">
        <v>1000</v>
      </c>
      <c r="F20014" s="57"/>
      <c r="G20014" s="125">
        <f t="shared" si="319"/>
        <v>-1000</v>
      </c>
      <c r="H20014" s="704" t="s">
        <v>10645</v>
      </c>
    </row>
    <row r="20015" spans="1:8" ht="15" customHeight="1" x14ac:dyDescent="0.2">
      <c r="A20015" s="733">
        <v>45478</v>
      </c>
      <c r="B20015" s="40" t="s">
        <v>13100</v>
      </c>
      <c r="C20015" s="62" t="s">
        <v>285</v>
      </c>
      <c r="D20015" s="107" t="s">
        <v>8523</v>
      </c>
      <c r="E20015" s="57">
        <v>1000</v>
      </c>
      <c r="F20015" s="57"/>
      <c r="G20015" s="125">
        <f t="shared" si="319"/>
        <v>-1000</v>
      </c>
      <c r="H20015" s="704" t="s">
        <v>10645</v>
      </c>
    </row>
    <row r="20016" spans="1:8" ht="15" customHeight="1" x14ac:dyDescent="0.2">
      <c r="A20016" s="733">
        <v>45478</v>
      </c>
      <c r="B20016" s="40" t="s">
        <v>13167</v>
      </c>
      <c r="C20016" s="62" t="s">
        <v>10224</v>
      </c>
      <c r="D20016" s="107" t="s">
        <v>13408</v>
      </c>
      <c r="E20016" s="57">
        <v>300000</v>
      </c>
      <c r="F20016" s="57"/>
      <c r="G20016" s="125">
        <f t="shared" si="319"/>
        <v>-300000</v>
      </c>
      <c r="H20016" s="704" t="s">
        <v>10645</v>
      </c>
    </row>
    <row r="20017" spans="1:8" ht="15" x14ac:dyDescent="0.2">
      <c r="A20017" s="733">
        <v>45478</v>
      </c>
      <c r="B20017" s="40" t="s">
        <v>13167</v>
      </c>
      <c r="C20017" s="62" t="s">
        <v>10224</v>
      </c>
      <c r="D20017" s="107" t="s">
        <v>13408</v>
      </c>
      <c r="E20017" s="57">
        <v>100000</v>
      </c>
      <c r="F20017" s="57"/>
      <c r="G20017" s="125">
        <f t="shared" si="319"/>
        <v>-100000</v>
      </c>
      <c r="H20017" s="704" t="s">
        <v>10645</v>
      </c>
    </row>
    <row r="20018" spans="1:8" ht="15" x14ac:dyDescent="0.2">
      <c r="A20018" s="733">
        <v>45478</v>
      </c>
      <c r="B20018" s="40" t="s">
        <v>13100</v>
      </c>
      <c r="C20018" s="62" t="s">
        <v>10972</v>
      </c>
      <c r="D20018" s="107" t="s">
        <v>13421</v>
      </c>
      <c r="E20018" s="57">
        <v>115000</v>
      </c>
      <c r="F20018" s="57"/>
      <c r="G20018" s="125">
        <f t="shared" si="319"/>
        <v>-115000</v>
      </c>
      <c r="H20018" s="704" t="s">
        <v>10645</v>
      </c>
    </row>
    <row r="20019" spans="1:8" ht="15" x14ac:dyDescent="0.2">
      <c r="A20019" s="733">
        <v>45478</v>
      </c>
      <c r="B20019" s="40" t="s">
        <v>6503</v>
      </c>
      <c r="C20019" s="669" t="s">
        <v>8384</v>
      </c>
      <c r="D20019" s="911" t="s">
        <v>13430</v>
      </c>
      <c r="E20019" s="584">
        <v>255098</v>
      </c>
      <c r="F20019" s="57"/>
      <c r="G20019" s="125">
        <f t="shared" si="319"/>
        <v>-255098</v>
      </c>
      <c r="H20019" s="704" t="s">
        <v>10645</v>
      </c>
    </row>
    <row r="20020" spans="1:8" ht="15" x14ac:dyDescent="0.2">
      <c r="A20020" s="733">
        <v>45478</v>
      </c>
      <c r="B20020" s="40" t="s">
        <v>11068</v>
      </c>
      <c r="C20020" s="669" t="s">
        <v>8384</v>
      </c>
      <c r="D20020" s="911" t="s">
        <v>13430</v>
      </c>
      <c r="E20020" s="584">
        <v>24451</v>
      </c>
      <c r="F20020" s="57"/>
      <c r="G20020" s="125">
        <f t="shared" si="319"/>
        <v>-24451</v>
      </c>
      <c r="H20020" s="704" t="s">
        <v>10645</v>
      </c>
    </row>
    <row r="20021" spans="1:8" ht="15" x14ac:dyDescent="0.2">
      <c r="A20021" s="733">
        <v>45478</v>
      </c>
      <c r="B20021" s="40" t="s">
        <v>11488</v>
      </c>
      <c r="C20021" s="669" t="s">
        <v>8384</v>
      </c>
      <c r="D20021" s="911" t="s">
        <v>13430</v>
      </c>
      <c r="E20021" s="584">
        <v>37853</v>
      </c>
      <c r="F20021" s="57"/>
      <c r="G20021" s="125">
        <f t="shared" si="319"/>
        <v>-37853</v>
      </c>
      <c r="H20021" s="704" t="s">
        <v>10645</v>
      </c>
    </row>
    <row r="20022" spans="1:8" ht="15" x14ac:dyDescent="0.2">
      <c r="A20022" s="733">
        <v>45478</v>
      </c>
      <c r="B20022" s="40" t="s">
        <v>12172</v>
      </c>
      <c r="C20022" s="669" t="s">
        <v>8384</v>
      </c>
      <c r="D20022" s="911" t="s">
        <v>13430</v>
      </c>
      <c r="E20022" s="584">
        <v>261620</v>
      </c>
      <c r="F20022" s="57"/>
      <c r="G20022" s="125">
        <f t="shared" si="319"/>
        <v>-261620</v>
      </c>
      <c r="H20022" s="704" t="s">
        <v>10645</v>
      </c>
    </row>
    <row r="20023" spans="1:8" ht="15" x14ac:dyDescent="0.2">
      <c r="A20023" s="733">
        <v>45478</v>
      </c>
      <c r="B20023" s="40" t="s">
        <v>13100</v>
      </c>
      <c r="C20023" s="669" t="s">
        <v>8384</v>
      </c>
      <c r="D20023" s="911" t="s">
        <v>13430</v>
      </c>
      <c r="E20023" s="584">
        <v>69112</v>
      </c>
      <c r="F20023" s="57"/>
      <c r="G20023" s="125">
        <f t="shared" si="319"/>
        <v>-69112</v>
      </c>
      <c r="H20023" s="704" t="s">
        <v>10645</v>
      </c>
    </row>
    <row r="20024" spans="1:8" ht="15" x14ac:dyDescent="0.2">
      <c r="A20024" s="733">
        <v>45478</v>
      </c>
      <c r="B20024" s="40" t="s">
        <v>13243</v>
      </c>
      <c r="C20024" s="669" t="s">
        <v>8384</v>
      </c>
      <c r="D20024" s="911" t="s">
        <v>13430</v>
      </c>
      <c r="E20024" s="584">
        <v>195823</v>
      </c>
      <c r="F20024" s="57"/>
      <c r="G20024" s="125">
        <f t="shared" si="319"/>
        <v>-195823</v>
      </c>
      <c r="H20024" s="704" t="s">
        <v>10645</v>
      </c>
    </row>
    <row r="20025" spans="1:8" ht="15" x14ac:dyDescent="0.2">
      <c r="A20025" s="733">
        <v>45478</v>
      </c>
      <c r="B20025" s="40" t="s">
        <v>13100</v>
      </c>
      <c r="C20025" s="669" t="s">
        <v>8384</v>
      </c>
      <c r="D20025" s="911" t="s">
        <v>13430</v>
      </c>
      <c r="E20025" s="584">
        <v>331043</v>
      </c>
      <c r="F20025" s="57"/>
      <c r="G20025" s="125">
        <f t="shared" si="319"/>
        <v>-331043</v>
      </c>
      <c r="H20025" s="704" t="s">
        <v>10645</v>
      </c>
    </row>
    <row r="20026" spans="1:8" ht="15" x14ac:dyDescent="0.2">
      <c r="A20026" s="733">
        <v>45478</v>
      </c>
      <c r="B20026" s="40" t="s">
        <v>13100</v>
      </c>
      <c r="C20026" s="565" t="s">
        <v>1197</v>
      </c>
      <c r="D20026" s="893" t="s">
        <v>13428</v>
      </c>
      <c r="E20026" s="629">
        <v>1000000</v>
      </c>
      <c r="F20026" s="57"/>
      <c r="G20026" s="125">
        <f t="shared" si="319"/>
        <v>-1000000</v>
      </c>
      <c r="H20026" s="704" t="s">
        <v>10645</v>
      </c>
    </row>
    <row r="20027" spans="1:8" ht="15" x14ac:dyDescent="0.2">
      <c r="A20027" s="733">
        <v>45478</v>
      </c>
      <c r="B20027" s="40" t="s">
        <v>13215</v>
      </c>
      <c r="C20027" s="565" t="s">
        <v>1197</v>
      </c>
      <c r="D20027" s="893" t="s">
        <v>13429</v>
      </c>
      <c r="E20027" s="629">
        <v>500000</v>
      </c>
      <c r="F20027" s="57"/>
      <c r="G20027" s="125">
        <f t="shared" si="319"/>
        <v>-500000</v>
      </c>
      <c r="H20027" s="704" t="s">
        <v>10645</v>
      </c>
    </row>
    <row r="20028" spans="1:8" ht="15" x14ac:dyDescent="0.2">
      <c r="A20028" s="733">
        <v>45479</v>
      </c>
      <c r="B20028" s="40" t="s">
        <v>13215</v>
      </c>
      <c r="C20028" s="62" t="s">
        <v>5740</v>
      </c>
      <c r="D20028" s="107" t="s">
        <v>1156</v>
      </c>
      <c r="E20028" s="57">
        <v>7000</v>
      </c>
      <c r="F20028" s="57"/>
      <c r="G20028" s="125">
        <f t="shared" si="319"/>
        <v>-7000</v>
      </c>
      <c r="H20028" s="704" t="s">
        <v>10645</v>
      </c>
    </row>
    <row r="20029" spans="1:8" ht="15" x14ac:dyDescent="0.2">
      <c r="A20029" s="733">
        <v>45479</v>
      </c>
      <c r="B20029" s="40" t="s">
        <v>25</v>
      </c>
      <c r="C20029" s="62" t="s">
        <v>4064</v>
      </c>
      <c r="D20029" s="107" t="s">
        <v>13422</v>
      </c>
      <c r="E20029" s="57">
        <v>2500</v>
      </c>
      <c r="F20029" s="57"/>
      <c r="G20029" s="125">
        <f t="shared" si="319"/>
        <v>-2500</v>
      </c>
      <c r="H20029" s="704" t="s">
        <v>10645</v>
      </c>
    </row>
    <row r="20030" spans="1:8" ht="15" x14ac:dyDescent="0.2">
      <c r="A20030" s="733">
        <v>45479</v>
      </c>
      <c r="B20030" s="40" t="s">
        <v>13100</v>
      </c>
      <c r="C20030" s="62" t="s">
        <v>8362</v>
      </c>
      <c r="D20030" s="107" t="s">
        <v>13423</v>
      </c>
      <c r="E20030" s="57">
        <v>8700</v>
      </c>
      <c r="F20030" s="57"/>
      <c r="G20030" s="125">
        <f t="shared" si="319"/>
        <v>-8700</v>
      </c>
      <c r="H20030" s="704" t="s">
        <v>10645</v>
      </c>
    </row>
    <row r="20031" spans="1:8" ht="15" x14ac:dyDescent="0.2">
      <c r="A20031" s="733">
        <v>45479</v>
      </c>
      <c r="B20031" s="40" t="s">
        <v>13100</v>
      </c>
      <c r="C20031" s="62" t="s">
        <v>10972</v>
      </c>
      <c r="D20031" s="107" t="s">
        <v>13424</v>
      </c>
      <c r="E20031" s="57">
        <v>51000</v>
      </c>
      <c r="F20031" s="57"/>
      <c r="G20031" s="125">
        <f t="shared" si="319"/>
        <v>-51000</v>
      </c>
      <c r="H20031" s="704" t="s">
        <v>10645</v>
      </c>
    </row>
    <row r="20032" spans="1:8" ht="15" x14ac:dyDescent="0.2">
      <c r="A20032" s="733">
        <v>45479</v>
      </c>
      <c r="B20032" s="40" t="s">
        <v>11864</v>
      </c>
      <c r="C20032" s="62" t="s">
        <v>13433</v>
      </c>
      <c r="D20032" s="107" t="s">
        <v>13434</v>
      </c>
      <c r="E20032" s="57">
        <v>3000</v>
      </c>
      <c r="F20032" s="57"/>
      <c r="G20032" s="125">
        <f t="shared" si="319"/>
        <v>-3000</v>
      </c>
      <c r="H20032" s="704" t="s">
        <v>10645</v>
      </c>
    </row>
    <row r="20033" spans="1:8" ht="15" x14ac:dyDescent="0.2">
      <c r="A20033" s="733">
        <v>45479</v>
      </c>
      <c r="B20033" s="40" t="s">
        <v>103</v>
      </c>
      <c r="C20033" s="62" t="s">
        <v>103</v>
      </c>
      <c r="D20033" s="107" t="s">
        <v>10199</v>
      </c>
      <c r="E20033" s="57">
        <v>5000</v>
      </c>
      <c r="F20033" s="57"/>
      <c r="G20033" s="125">
        <f t="shared" si="319"/>
        <v>-5000</v>
      </c>
      <c r="H20033" s="704" t="s">
        <v>10645</v>
      </c>
    </row>
    <row r="20034" spans="1:8" ht="15" x14ac:dyDescent="0.2">
      <c r="A20034" s="733">
        <v>45479</v>
      </c>
      <c r="B20034" s="40" t="s">
        <v>13100</v>
      </c>
      <c r="C20034" s="62" t="s">
        <v>391</v>
      </c>
      <c r="D20034" s="107" t="s">
        <v>11255</v>
      </c>
      <c r="E20034" s="57">
        <v>1000</v>
      </c>
      <c r="F20034" s="57"/>
      <c r="G20034" s="125">
        <f t="shared" si="319"/>
        <v>-1000</v>
      </c>
      <c r="H20034" s="704" t="s">
        <v>10645</v>
      </c>
    </row>
    <row r="20035" spans="1:8" ht="15" x14ac:dyDescent="0.2">
      <c r="A20035" s="733">
        <v>45479</v>
      </c>
      <c r="B20035" s="40" t="s">
        <v>3944</v>
      </c>
      <c r="C20035" s="62" t="s">
        <v>391</v>
      </c>
      <c r="D20035" s="107" t="s">
        <v>13425</v>
      </c>
      <c r="E20035" s="57">
        <v>500</v>
      </c>
      <c r="F20035" s="57"/>
      <c r="G20035" s="125">
        <f t="shared" si="319"/>
        <v>-500</v>
      </c>
      <c r="H20035" s="704" t="s">
        <v>10645</v>
      </c>
    </row>
    <row r="20036" spans="1:8" ht="15" x14ac:dyDescent="0.2">
      <c r="A20036" s="733">
        <v>45479</v>
      </c>
      <c r="B20036" s="40" t="s">
        <v>13426</v>
      </c>
      <c r="C20036" s="62" t="s">
        <v>13427</v>
      </c>
      <c r="D20036" s="107" t="s">
        <v>10563</v>
      </c>
      <c r="E20036" s="57">
        <v>50000</v>
      </c>
      <c r="F20036" s="57"/>
      <c r="G20036" s="125">
        <f t="shared" si="319"/>
        <v>-50000</v>
      </c>
      <c r="H20036" s="704" t="s">
        <v>10645</v>
      </c>
    </row>
    <row r="20037" spans="1:8" ht="15" x14ac:dyDescent="0.2">
      <c r="A20037" s="733">
        <v>45479</v>
      </c>
      <c r="B20037" s="40" t="s">
        <v>11068</v>
      </c>
      <c r="C20037" s="62" t="s">
        <v>10972</v>
      </c>
      <c r="D20037" s="107" t="s">
        <v>13432</v>
      </c>
      <c r="E20037" s="57">
        <v>15330</v>
      </c>
      <c r="F20037" s="57"/>
      <c r="G20037" s="125">
        <f t="shared" si="319"/>
        <v>-15330</v>
      </c>
      <c r="H20037" s="704" t="s">
        <v>10645</v>
      </c>
    </row>
    <row r="20038" spans="1:8" ht="15" x14ac:dyDescent="0.2">
      <c r="A20038" s="733">
        <v>45479</v>
      </c>
      <c r="B20038" s="40" t="s">
        <v>13215</v>
      </c>
      <c r="C20038" s="62" t="s">
        <v>10972</v>
      </c>
      <c r="D20038" s="107" t="s">
        <v>13439</v>
      </c>
      <c r="E20038" s="57">
        <v>10000</v>
      </c>
      <c r="F20038" s="57"/>
      <c r="G20038" s="125">
        <f t="shared" si="319"/>
        <v>-10000</v>
      </c>
      <c r="H20038" s="704" t="s">
        <v>10645</v>
      </c>
    </row>
    <row r="20039" spans="1:8" ht="15" x14ac:dyDescent="0.2">
      <c r="A20039" s="733">
        <v>45479</v>
      </c>
      <c r="B20039" s="40" t="s">
        <v>11864</v>
      </c>
      <c r="C20039" s="62" t="s">
        <v>5740</v>
      </c>
      <c r="D20039" s="107" t="s">
        <v>369</v>
      </c>
      <c r="E20039" s="57">
        <v>1000</v>
      </c>
      <c r="F20039" s="57"/>
      <c r="G20039" s="125">
        <f t="shared" si="319"/>
        <v>-1000</v>
      </c>
      <c r="H20039" s="704" t="s">
        <v>10645</v>
      </c>
    </row>
    <row r="20040" spans="1:8" ht="15" x14ac:dyDescent="0.2">
      <c r="A20040" s="733">
        <v>45480</v>
      </c>
      <c r="B20040" s="40" t="s">
        <v>12172</v>
      </c>
      <c r="C20040" s="669" t="s">
        <v>8384</v>
      </c>
      <c r="D20040" s="911" t="s">
        <v>13465</v>
      </c>
      <c r="E20040" s="584">
        <v>235968</v>
      </c>
      <c r="F20040" s="57"/>
      <c r="G20040" s="125">
        <f t="shared" si="319"/>
        <v>-235968</v>
      </c>
      <c r="H20040" s="704" t="s">
        <v>10645</v>
      </c>
    </row>
    <row r="20041" spans="1:8" ht="15" x14ac:dyDescent="0.2">
      <c r="A20041" s="733">
        <v>45480</v>
      </c>
      <c r="B20041" s="40" t="s">
        <v>13100</v>
      </c>
      <c r="C20041" s="669" t="s">
        <v>8384</v>
      </c>
      <c r="D20041" s="911" t="s">
        <v>13465</v>
      </c>
      <c r="E20041" s="584">
        <v>319738</v>
      </c>
      <c r="F20041" s="57"/>
      <c r="G20041" s="125">
        <f t="shared" ref="G20041:G20043" si="320">F20041-E20041</f>
        <v>-319738</v>
      </c>
      <c r="H20041" s="704" t="s">
        <v>10645</v>
      </c>
    </row>
    <row r="20042" spans="1:8" ht="15" x14ac:dyDescent="0.2">
      <c r="A20042" s="733">
        <v>45480</v>
      </c>
      <c r="B20042" s="40" t="s">
        <v>13167</v>
      </c>
      <c r="C20042" s="669" t="s">
        <v>8384</v>
      </c>
      <c r="D20042" s="911" t="s">
        <v>13465</v>
      </c>
      <c r="E20042" s="584">
        <v>120070</v>
      </c>
      <c r="F20042" s="57"/>
      <c r="G20042" s="125">
        <f t="shared" si="320"/>
        <v>-120070</v>
      </c>
      <c r="H20042" s="704" t="s">
        <v>10645</v>
      </c>
    </row>
    <row r="20043" spans="1:8" ht="15" x14ac:dyDescent="0.2">
      <c r="A20043" s="733">
        <v>45480</v>
      </c>
      <c r="B20043" s="40" t="s">
        <v>13463</v>
      </c>
      <c r="C20043" s="669" t="s">
        <v>8384</v>
      </c>
      <c r="D20043" s="911" t="s">
        <v>13465</v>
      </c>
      <c r="E20043" s="584">
        <v>260520</v>
      </c>
      <c r="F20043" s="57"/>
      <c r="G20043" s="125">
        <f t="shared" si="320"/>
        <v>-260520</v>
      </c>
      <c r="H20043" s="704" t="s">
        <v>10645</v>
      </c>
    </row>
    <row r="20044" spans="1:8" ht="15" x14ac:dyDescent="0.2">
      <c r="A20044" s="733">
        <v>45480</v>
      </c>
      <c r="B20044" s="40" t="s">
        <v>12172</v>
      </c>
      <c r="C20044" s="669" t="s">
        <v>8384</v>
      </c>
      <c r="D20044" s="911" t="s">
        <v>13465</v>
      </c>
      <c r="E20044" s="584">
        <v>13344</v>
      </c>
      <c r="F20044" s="57"/>
      <c r="G20044" s="125">
        <f t="shared" ref="G20044" si="321">F20044-E20044</f>
        <v>-13344</v>
      </c>
      <c r="H20044" s="704" t="s">
        <v>10645</v>
      </c>
    </row>
    <row r="20045" spans="1:8" ht="15" x14ac:dyDescent="0.2">
      <c r="A20045" s="733">
        <v>45481</v>
      </c>
      <c r="B20045" s="40" t="s">
        <v>12596</v>
      </c>
      <c r="C20045" s="62" t="s">
        <v>3103</v>
      </c>
      <c r="D20045" s="107" t="s">
        <v>7774</v>
      </c>
      <c r="E20045" s="57">
        <v>50000</v>
      </c>
      <c r="F20045" s="57"/>
      <c r="G20045" s="125">
        <f t="shared" ref="G20045:G20267" si="322">F20045-E20045</f>
        <v>-50000</v>
      </c>
      <c r="H20045" s="704" t="s">
        <v>10645</v>
      </c>
    </row>
    <row r="20046" spans="1:8" ht="15" x14ac:dyDescent="0.2">
      <c r="A20046" s="733">
        <v>45481</v>
      </c>
      <c r="B20046" s="40" t="s">
        <v>11864</v>
      </c>
      <c r="C20046" s="62" t="s">
        <v>10972</v>
      </c>
      <c r="D20046" s="107" t="s">
        <v>13440</v>
      </c>
      <c r="E20046" s="57">
        <v>2000</v>
      </c>
      <c r="F20046" s="57"/>
      <c r="G20046" s="125">
        <f t="shared" si="322"/>
        <v>-2000</v>
      </c>
      <c r="H20046" s="704" t="s">
        <v>10645</v>
      </c>
    </row>
    <row r="20047" spans="1:8" ht="15" x14ac:dyDescent="0.2">
      <c r="A20047" s="733">
        <v>45481</v>
      </c>
      <c r="B20047" s="40" t="s">
        <v>11707</v>
      </c>
      <c r="C20047" s="62" t="s">
        <v>5740</v>
      </c>
      <c r="D20047" s="107" t="s">
        <v>369</v>
      </c>
      <c r="E20047" s="57">
        <v>900</v>
      </c>
      <c r="F20047" s="57"/>
      <c r="G20047" s="125">
        <f t="shared" si="322"/>
        <v>-900</v>
      </c>
      <c r="H20047" s="704" t="s">
        <v>10645</v>
      </c>
    </row>
    <row r="20048" spans="1:8" ht="15" x14ac:dyDescent="0.2">
      <c r="A20048" s="733">
        <v>45481</v>
      </c>
      <c r="B20048" s="40" t="s">
        <v>13243</v>
      </c>
      <c r="C20048" s="62" t="s">
        <v>10972</v>
      </c>
      <c r="D20048" s="107" t="s">
        <v>13439</v>
      </c>
      <c r="E20048" s="57">
        <v>7690</v>
      </c>
      <c r="F20048" s="57"/>
      <c r="G20048" s="125">
        <f t="shared" si="322"/>
        <v>-7690</v>
      </c>
      <c r="H20048" s="704" t="s">
        <v>10645</v>
      </c>
    </row>
    <row r="20049" spans="1:8" ht="15" x14ac:dyDescent="0.2">
      <c r="A20049" s="733">
        <v>45481</v>
      </c>
      <c r="B20049" s="40" t="s">
        <v>103</v>
      </c>
      <c r="C20049" s="62" t="s">
        <v>103</v>
      </c>
      <c r="D20049" s="107" t="s">
        <v>10199</v>
      </c>
      <c r="E20049" s="57">
        <v>5000</v>
      </c>
      <c r="F20049" s="57"/>
      <c r="G20049" s="125">
        <f t="shared" si="322"/>
        <v>-5000</v>
      </c>
      <c r="H20049" s="704" t="s">
        <v>10645</v>
      </c>
    </row>
    <row r="20050" spans="1:8" ht="15" x14ac:dyDescent="0.2">
      <c r="A20050" s="733">
        <v>45481</v>
      </c>
      <c r="B20050" s="40" t="s">
        <v>12596</v>
      </c>
      <c r="C20050" s="62" t="s">
        <v>10972</v>
      </c>
      <c r="D20050" s="107" t="s">
        <v>13310</v>
      </c>
      <c r="E20050" s="57">
        <v>105000</v>
      </c>
      <c r="F20050" s="57"/>
      <c r="G20050" s="125">
        <f t="shared" si="322"/>
        <v>-105000</v>
      </c>
      <c r="H20050" s="704" t="s">
        <v>10645</v>
      </c>
    </row>
    <row r="20051" spans="1:8" ht="15" x14ac:dyDescent="0.2">
      <c r="A20051" s="733">
        <v>45481</v>
      </c>
      <c r="B20051" s="40" t="s">
        <v>11864</v>
      </c>
      <c r="C20051" s="62" t="s">
        <v>391</v>
      </c>
      <c r="D20051" s="107" t="s">
        <v>13441</v>
      </c>
      <c r="E20051" s="57">
        <v>14500</v>
      </c>
      <c r="F20051" s="57"/>
      <c r="G20051" s="125">
        <f t="shared" si="322"/>
        <v>-14500</v>
      </c>
      <c r="H20051" s="704" t="s">
        <v>10645</v>
      </c>
    </row>
    <row r="20052" spans="1:8" ht="15" x14ac:dyDescent="0.2">
      <c r="A20052" s="733">
        <v>45482</v>
      </c>
      <c r="B20052" s="62" t="s">
        <v>13282</v>
      </c>
      <c r="C20052" s="62" t="s">
        <v>391</v>
      </c>
      <c r="D20052" s="107" t="s">
        <v>13443</v>
      </c>
      <c r="E20052" s="57">
        <v>2500</v>
      </c>
      <c r="F20052" s="57"/>
      <c r="G20052" s="125">
        <f t="shared" si="322"/>
        <v>-2500</v>
      </c>
      <c r="H20052" s="704" t="s">
        <v>10645</v>
      </c>
    </row>
    <row r="20053" spans="1:8" ht="15" x14ac:dyDescent="0.2">
      <c r="A20053" s="733">
        <v>45482</v>
      </c>
      <c r="B20053" s="40" t="s">
        <v>13100</v>
      </c>
      <c r="C20053" s="62" t="s">
        <v>5740</v>
      </c>
      <c r="D20053" s="107" t="s">
        <v>369</v>
      </c>
      <c r="E20053" s="57">
        <v>1200</v>
      </c>
      <c r="F20053" s="57"/>
      <c r="G20053" s="125">
        <f t="shared" si="322"/>
        <v>-1200</v>
      </c>
      <c r="H20053" s="704" t="s">
        <v>10645</v>
      </c>
    </row>
    <row r="20054" spans="1:8" ht="15" x14ac:dyDescent="0.2">
      <c r="A20054" s="733">
        <v>45482</v>
      </c>
      <c r="B20054" s="40" t="s">
        <v>12049</v>
      </c>
      <c r="C20054" s="62" t="s">
        <v>5740</v>
      </c>
      <c r="D20054" s="107" t="s">
        <v>369</v>
      </c>
      <c r="E20054" s="57">
        <v>2000</v>
      </c>
      <c r="F20054" s="57"/>
      <c r="G20054" s="125">
        <f t="shared" si="322"/>
        <v>-2000</v>
      </c>
      <c r="H20054" s="704" t="s">
        <v>10645</v>
      </c>
    </row>
    <row r="20055" spans="1:8" ht="15" x14ac:dyDescent="0.2">
      <c r="A20055" s="733">
        <v>45482</v>
      </c>
      <c r="B20055" s="40" t="s">
        <v>13530</v>
      </c>
      <c r="C20055" s="62" t="s">
        <v>5409</v>
      </c>
      <c r="D20055" s="107" t="s">
        <v>369</v>
      </c>
      <c r="E20055" s="57">
        <v>5000</v>
      </c>
      <c r="F20055" s="57"/>
      <c r="G20055" s="125">
        <f t="shared" ref="G20055:G20056" si="323">F20055-E20055</f>
        <v>-5000</v>
      </c>
      <c r="H20055" s="704" t="s">
        <v>10645</v>
      </c>
    </row>
    <row r="20056" spans="1:8" ht="15" x14ac:dyDescent="0.2">
      <c r="A20056" s="733">
        <v>45482</v>
      </c>
      <c r="B20056" s="40" t="s">
        <v>103</v>
      </c>
      <c r="C20056" s="62" t="s">
        <v>5340</v>
      </c>
      <c r="D20056" s="107" t="s">
        <v>13448</v>
      </c>
      <c r="E20056" s="57">
        <v>10000</v>
      </c>
      <c r="F20056" s="57"/>
      <c r="G20056" s="125">
        <f t="shared" si="323"/>
        <v>-10000</v>
      </c>
      <c r="H20056" s="704" t="s">
        <v>10645</v>
      </c>
    </row>
    <row r="20057" spans="1:8" ht="15" x14ac:dyDescent="0.2">
      <c r="A20057" s="733">
        <v>45482</v>
      </c>
      <c r="B20057" s="40" t="s">
        <v>13215</v>
      </c>
      <c r="C20057" s="62" t="s">
        <v>5740</v>
      </c>
      <c r="D20057" s="107" t="s">
        <v>369</v>
      </c>
      <c r="E20057" s="57">
        <v>1800</v>
      </c>
      <c r="F20057" s="57"/>
      <c r="G20057" s="125">
        <f t="shared" si="322"/>
        <v>-1800</v>
      </c>
      <c r="H20057" s="704" t="s">
        <v>10645</v>
      </c>
    </row>
    <row r="20058" spans="1:8" ht="15" x14ac:dyDescent="0.2">
      <c r="A20058" s="733">
        <v>45482</v>
      </c>
      <c r="B20058" s="40" t="s">
        <v>13100</v>
      </c>
      <c r="C20058" s="62" t="s">
        <v>285</v>
      </c>
      <c r="D20058" s="107" t="s">
        <v>9883</v>
      </c>
      <c r="E20058" s="57">
        <v>350</v>
      </c>
      <c r="F20058" s="57"/>
      <c r="G20058" s="125">
        <f t="shared" si="322"/>
        <v>-350</v>
      </c>
      <c r="H20058" s="704" t="s">
        <v>10645</v>
      </c>
    </row>
    <row r="20059" spans="1:8" ht="15" x14ac:dyDescent="0.2">
      <c r="A20059" s="733">
        <v>45482</v>
      </c>
      <c r="B20059" s="40" t="s">
        <v>103</v>
      </c>
      <c r="C20059" s="62" t="s">
        <v>103</v>
      </c>
      <c r="D20059" s="107" t="s">
        <v>10199</v>
      </c>
      <c r="E20059" s="57">
        <v>5000</v>
      </c>
      <c r="F20059" s="57"/>
      <c r="G20059" s="125">
        <f t="shared" si="322"/>
        <v>-5000</v>
      </c>
      <c r="H20059" s="704" t="s">
        <v>10645</v>
      </c>
    </row>
    <row r="20060" spans="1:8" ht="15" x14ac:dyDescent="0.2">
      <c r="A20060" s="733">
        <v>45482</v>
      </c>
      <c r="B20060" s="40" t="s">
        <v>12049</v>
      </c>
      <c r="C20060" s="62" t="s">
        <v>2600</v>
      </c>
      <c r="D20060" s="107" t="s">
        <v>13449</v>
      </c>
      <c r="E20060" s="57">
        <v>98400</v>
      </c>
      <c r="F20060" s="57"/>
      <c r="G20060" s="125">
        <f t="shared" si="322"/>
        <v>-98400</v>
      </c>
      <c r="H20060" s="704" t="s">
        <v>10645</v>
      </c>
    </row>
    <row r="20061" spans="1:8" ht="15" x14ac:dyDescent="0.2">
      <c r="A20061" s="733">
        <v>45482</v>
      </c>
      <c r="B20061" s="40" t="s">
        <v>8864</v>
      </c>
      <c r="C20061" s="62" t="s">
        <v>10902</v>
      </c>
      <c r="D20061" s="107" t="s">
        <v>13450</v>
      </c>
      <c r="E20061" s="57">
        <v>25000</v>
      </c>
      <c r="F20061" s="57"/>
      <c r="G20061" s="125">
        <f t="shared" si="322"/>
        <v>-25000</v>
      </c>
      <c r="H20061" s="704" t="s">
        <v>10645</v>
      </c>
    </row>
    <row r="20062" spans="1:8" ht="15" x14ac:dyDescent="0.2">
      <c r="A20062" s="733">
        <v>45483</v>
      </c>
      <c r="B20062" s="40" t="s">
        <v>13100</v>
      </c>
      <c r="C20062" s="62" t="s">
        <v>10972</v>
      </c>
      <c r="D20062" s="107" t="s">
        <v>13451</v>
      </c>
      <c r="E20062" s="57">
        <v>600</v>
      </c>
      <c r="F20062" s="57"/>
      <c r="G20062" s="125">
        <f t="shared" si="322"/>
        <v>-600</v>
      </c>
      <c r="H20062" s="704" t="s">
        <v>10645</v>
      </c>
    </row>
    <row r="20063" spans="1:8" ht="15" x14ac:dyDescent="0.2">
      <c r="A20063" s="733">
        <v>45483</v>
      </c>
      <c r="B20063" s="40" t="s">
        <v>10351</v>
      </c>
      <c r="C20063" s="62" t="s">
        <v>2189</v>
      </c>
      <c r="D20063" s="107" t="s">
        <v>13453</v>
      </c>
      <c r="E20063" s="57">
        <v>20000</v>
      </c>
      <c r="F20063" s="57"/>
      <c r="G20063" s="125">
        <f t="shared" si="322"/>
        <v>-20000</v>
      </c>
      <c r="H20063" s="704" t="s">
        <v>10645</v>
      </c>
    </row>
    <row r="20064" spans="1:8" ht="15" x14ac:dyDescent="0.2">
      <c r="A20064" s="733">
        <v>45483</v>
      </c>
      <c r="B20064" s="40" t="s">
        <v>103</v>
      </c>
      <c r="C20064" s="62" t="s">
        <v>103</v>
      </c>
      <c r="D20064" s="107" t="s">
        <v>10199</v>
      </c>
      <c r="E20064" s="57">
        <v>5000</v>
      </c>
      <c r="F20064" s="57"/>
      <c r="G20064" s="125">
        <f t="shared" si="322"/>
        <v>-5000</v>
      </c>
      <c r="H20064" s="704" t="s">
        <v>10645</v>
      </c>
    </row>
    <row r="20065" spans="1:8" ht="15" x14ac:dyDescent="0.2">
      <c r="A20065" s="733">
        <v>45483</v>
      </c>
      <c r="B20065" s="40" t="s">
        <v>13426</v>
      </c>
      <c r="C20065" s="62" t="s">
        <v>5740</v>
      </c>
      <c r="D20065" s="107" t="s">
        <v>369</v>
      </c>
      <c r="E20065" s="57">
        <v>1100</v>
      </c>
      <c r="F20065" s="57"/>
      <c r="G20065" s="125">
        <f t="shared" si="322"/>
        <v>-1100</v>
      </c>
      <c r="H20065" s="704" t="s">
        <v>10645</v>
      </c>
    </row>
    <row r="20066" spans="1:8" ht="15" x14ac:dyDescent="0.2">
      <c r="A20066" s="733">
        <v>45483</v>
      </c>
      <c r="B20066" s="40" t="s">
        <v>13100</v>
      </c>
      <c r="C20066" s="62" t="s">
        <v>10972</v>
      </c>
      <c r="D20066" s="107" t="s">
        <v>2271</v>
      </c>
      <c r="E20066" s="57">
        <v>700</v>
      </c>
      <c r="F20066" s="57"/>
      <c r="G20066" s="125">
        <f t="shared" si="322"/>
        <v>-700</v>
      </c>
      <c r="H20066" s="704" t="s">
        <v>10645</v>
      </c>
    </row>
    <row r="20067" spans="1:8" ht="15" x14ac:dyDescent="0.2">
      <c r="A20067" s="733">
        <v>45483</v>
      </c>
      <c r="B20067" s="40" t="s">
        <v>13100</v>
      </c>
      <c r="C20067" s="62" t="s">
        <v>10972</v>
      </c>
      <c r="D20067" s="107" t="s">
        <v>13456</v>
      </c>
      <c r="E20067" s="57">
        <v>34140</v>
      </c>
      <c r="F20067" s="57"/>
      <c r="G20067" s="125">
        <f t="shared" si="322"/>
        <v>-34140</v>
      </c>
      <c r="H20067" s="704" t="s">
        <v>10645</v>
      </c>
    </row>
    <row r="20068" spans="1:8" ht="15" x14ac:dyDescent="0.2">
      <c r="A20068" s="733">
        <v>45483</v>
      </c>
      <c r="B20068" s="40" t="s">
        <v>13215</v>
      </c>
      <c r="C20068" s="62" t="s">
        <v>10972</v>
      </c>
      <c r="D20068" s="107" t="s">
        <v>13457</v>
      </c>
      <c r="E20068" s="57">
        <v>145000</v>
      </c>
      <c r="F20068" s="57"/>
      <c r="G20068" s="125">
        <f t="shared" si="322"/>
        <v>-145000</v>
      </c>
      <c r="H20068" s="704" t="s">
        <v>10645</v>
      </c>
    </row>
    <row r="20069" spans="1:8" ht="15" x14ac:dyDescent="0.2">
      <c r="A20069" s="733">
        <v>45484</v>
      </c>
      <c r="B20069" s="40" t="s">
        <v>13305</v>
      </c>
      <c r="C20069" s="62" t="s">
        <v>12272</v>
      </c>
      <c r="D20069" s="107" t="s">
        <v>13454</v>
      </c>
      <c r="E20069" s="57">
        <v>150000</v>
      </c>
      <c r="F20069" s="57"/>
      <c r="G20069" s="125">
        <f t="shared" si="322"/>
        <v>-150000</v>
      </c>
      <c r="H20069" s="704" t="s">
        <v>10645</v>
      </c>
    </row>
    <row r="20070" spans="1:8" ht="15" x14ac:dyDescent="0.2">
      <c r="A20070" s="733">
        <v>45484</v>
      </c>
      <c r="B20070" s="40" t="s">
        <v>13305</v>
      </c>
      <c r="C20070" s="62" t="s">
        <v>12272</v>
      </c>
      <c r="D20070" s="107" t="s">
        <v>13455</v>
      </c>
      <c r="E20070" s="57">
        <v>115000</v>
      </c>
      <c r="F20070" s="57"/>
      <c r="G20070" s="125">
        <f t="shared" si="322"/>
        <v>-115000</v>
      </c>
      <c r="H20070" s="704" t="s">
        <v>10645</v>
      </c>
    </row>
    <row r="20071" spans="1:8" ht="15" x14ac:dyDescent="0.2">
      <c r="A20071" s="733">
        <v>45484</v>
      </c>
      <c r="B20071" s="40" t="s">
        <v>13215</v>
      </c>
      <c r="C20071" s="62" t="s">
        <v>8064</v>
      </c>
      <c r="D20071" s="107" t="s">
        <v>13458</v>
      </c>
      <c r="E20071" s="57">
        <v>214000</v>
      </c>
      <c r="F20071" s="57"/>
      <c r="G20071" s="125">
        <f t="shared" si="322"/>
        <v>-214000</v>
      </c>
      <c r="H20071" s="704" t="s">
        <v>10645</v>
      </c>
    </row>
    <row r="20072" spans="1:8" ht="15" x14ac:dyDescent="0.2">
      <c r="A20072" s="733">
        <v>45484</v>
      </c>
      <c r="B20072" s="40" t="s">
        <v>13215</v>
      </c>
      <c r="C20072" s="62" t="s">
        <v>285</v>
      </c>
      <c r="D20072" s="107" t="s">
        <v>8651</v>
      </c>
      <c r="E20072" s="57">
        <v>1000</v>
      </c>
      <c r="F20072" s="57"/>
      <c r="G20072" s="125">
        <f t="shared" ref="G20072" si="324">F20072-E20072</f>
        <v>-1000</v>
      </c>
      <c r="H20072" s="704" t="s">
        <v>10645</v>
      </c>
    </row>
    <row r="20073" spans="1:8" ht="15" x14ac:dyDescent="0.2">
      <c r="A20073" s="733">
        <v>45485</v>
      </c>
      <c r="B20073" s="40" t="s">
        <v>103</v>
      </c>
      <c r="C20073" s="62" t="s">
        <v>103</v>
      </c>
      <c r="D20073" s="107" t="s">
        <v>10199</v>
      </c>
      <c r="E20073" s="57">
        <v>6000</v>
      </c>
      <c r="F20073" s="57"/>
      <c r="G20073" s="125">
        <f t="shared" ref="G20073:G20078" si="325">F20073-E20073</f>
        <v>-6000</v>
      </c>
      <c r="H20073" s="704" t="s">
        <v>10645</v>
      </c>
    </row>
    <row r="20074" spans="1:8" ht="15" x14ac:dyDescent="0.2">
      <c r="A20074" s="733">
        <v>45485</v>
      </c>
      <c r="B20074" s="40" t="s">
        <v>103</v>
      </c>
      <c r="C20074" s="62" t="s">
        <v>103</v>
      </c>
      <c r="D20074" s="107" t="s">
        <v>13467</v>
      </c>
      <c r="E20074" s="57">
        <v>3000</v>
      </c>
      <c r="F20074" s="57"/>
      <c r="G20074" s="125">
        <f t="shared" si="325"/>
        <v>-3000</v>
      </c>
      <c r="H20074" s="704" t="s">
        <v>10645</v>
      </c>
    </row>
    <row r="20075" spans="1:8" ht="15" x14ac:dyDescent="0.2">
      <c r="A20075" s="733">
        <v>45485</v>
      </c>
      <c r="B20075" s="40" t="s">
        <v>13243</v>
      </c>
      <c r="C20075" s="62" t="s">
        <v>10972</v>
      </c>
      <c r="D20075" s="107" t="s">
        <v>13468</v>
      </c>
      <c r="E20075" s="57">
        <v>16000</v>
      </c>
      <c r="F20075" s="57"/>
      <c r="G20075" s="125">
        <f t="shared" si="325"/>
        <v>-16000</v>
      </c>
      <c r="H20075" s="704" t="s">
        <v>10645</v>
      </c>
    </row>
    <row r="20076" spans="1:8" ht="15" x14ac:dyDescent="0.2">
      <c r="A20076" s="733">
        <v>45485</v>
      </c>
      <c r="B20076" s="40" t="s">
        <v>13243</v>
      </c>
      <c r="C20076" s="62" t="s">
        <v>10972</v>
      </c>
      <c r="D20076" s="107" t="s">
        <v>13469</v>
      </c>
      <c r="E20076" s="57">
        <v>9000</v>
      </c>
      <c r="F20076" s="57"/>
      <c r="G20076" s="125">
        <f t="shared" si="325"/>
        <v>-9000</v>
      </c>
      <c r="H20076" s="704" t="s">
        <v>10645</v>
      </c>
    </row>
    <row r="20077" spans="1:8" ht="15" x14ac:dyDescent="0.2">
      <c r="A20077" s="733">
        <v>45485</v>
      </c>
      <c r="B20077" s="40" t="s">
        <v>37</v>
      </c>
      <c r="C20077" s="62" t="s">
        <v>13470</v>
      </c>
      <c r="D20077" s="107" t="s">
        <v>13471</v>
      </c>
      <c r="E20077" s="57">
        <v>4000</v>
      </c>
      <c r="F20077" s="57"/>
      <c r="G20077" s="125">
        <f t="shared" si="325"/>
        <v>-4000</v>
      </c>
      <c r="H20077" s="704" t="s">
        <v>10645</v>
      </c>
    </row>
    <row r="20078" spans="1:8" ht="15" x14ac:dyDescent="0.2">
      <c r="A20078" s="733">
        <v>45485</v>
      </c>
      <c r="B20078" s="40" t="s">
        <v>37</v>
      </c>
      <c r="C20078" s="62" t="s">
        <v>10972</v>
      </c>
      <c r="D20078" s="107" t="s">
        <v>13472</v>
      </c>
      <c r="E20078" s="57">
        <v>5000</v>
      </c>
      <c r="F20078" s="57"/>
      <c r="G20078" s="125">
        <f t="shared" si="325"/>
        <v>-5000</v>
      </c>
      <c r="H20078" s="704" t="s">
        <v>10645</v>
      </c>
    </row>
    <row r="20079" spans="1:8" ht="15" x14ac:dyDescent="0.2">
      <c r="A20079" s="733">
        <v>45485</v>
      </c>
      <c r="B20079" s="40" t="s">
        <v>12596</v>
      </c>
      <c r="C20079" s="62" t="s">
        <v>10972</v>
      </c>
      <c r="D20079" s="107" t="s">
        <v>13475</v>
      </c>
      <c r="E20079" s="57">
        <v>105000</v>
      </c>
      <c r="F20079" s="57"/>
      <c r="G20079" s="125">
        <f t="shared" ref="G20079:G20081" si="326">F20079-E20079</f>
        <v>-105000</v>
      </c>
      <c r="H20079" s="704" t="s">
        <v>10645</v>
      </c>
    </row>
    <row r="20080" spans="1:8" ht="15" x14ac:dyDescent="0.2">
      <c r="A20080" s="733">
        <v>45485</v>
      </c>
      <c r="B20080" s="40" t="s">
        <v>12596</v>
      </c>
      <c r="C20080" s="62" t="s">
        <v>13321</v>
      </c>
      <c r="D20080" s="107" t="s">
        <v>13474</v>
      </c>
      <c r="E20080" s="57">
        <v>100000</v>
      </c>
      <c r="F20080" s="57"/>
      <c r="G20080" s="125">
        <f t="shared" si="326"/>
        <v>-100000</v>
      </c>
      <c r="H20080" s="704" t="s">
        <v>10645</v>
      </c>
    </row>
    <row r="20081" spans="1:8" ht="15" x14ac:dyDescent="0.2">
      <c r="A20081" s="733">
        <v>45485</v>
      </c>
      <c r="B20081" s="40" t="s">
        <v>10890</v>
      </c>
      <c r="C20081" s="62" t="s">
        <v>10841</v>
      </c>
      <c r="D20081" s="107" t="s">
        <v>13476</v>
      </c>
      <c r="E20081" s="57">
        <v>1000000</v>
      </c>
      <c r="F20081" s="57"/>
      <c r="G20081" s="125">
        <f t="shared" si="326"/>
        <v>-1000000</v>
      </c>
      <c r="H20081" s="704" t="s">
        <v>10645</v>
      </c>
    </row>
    <row r="20082" spans="1:8" ht="15" x14ac:dyDescent="0.2">
      <c r="A20082" s="733">
        <v>45485</v>
      </c>
      <c r="B20082" s="40" t="s">
        <v>13167</v>
      </c>
      <c r="C20082" s="62" t="s">
        <v>10972</v>
      </c>
      <c r="D20082" s="107" t="s">
        <v>13407</v>
      </c>
      <c r="E20082" s="57">
        <v>100000</v>
      </c>
      <c r="F20082" s="57"/>
      <c r="G20082" s="125">
        <f t="shared" ref="G20082:G20084" si="327">F20082-E20082</f>
        <v>-100000</v>
      </c>
      <c r="H20082" s="704" t="s">
        <v>10645</v>
      </c>
    </row>
    <row r="20083" spans="1:8" ht="15" x14ac:dyDescent="0.2">
      <c r="A20083" s="733">
        <v>45485</v>
      </c>
      <c r="B20083" s="40" t="s">
        <v>13215</v>
      </c>
      <c r="C20083" s="62" t="s">
        <v>5740</v>
      </c>
      <c r="D20083" s="107" t="s">
        <v>369</v>
      </c>
      <c r="E20083" s="57">
        <v>1500</v>
      </c>
      <c r="F20083" s="57"/>
      <c r="G20083" s="125">
        <f t="shared" si="327"/>
        <v>-1500</v>
      </c>
      <c r="H20083" s="704" t="s">
        <v>10645</v>
      </c>
    </row>
    <row r="20084" spans="1:8" ht="15" x14ac:dyDescent="0.2">
      <c r="A20084" s="733">
        <v>45485</v>
      </c>
      <c r="B20084" s="40" t="s">
        <v>13100</v>
      </c>
      <c r="C20084" s="62" t="s">
        <v>11089</v>
      </c>
      <c r="D20084" s="107" t="s">
        <v>13254</v>
      </c>
      <c r="E20084" s="57">
        <v>1000000</v>
      </c>
      <c r="F20084" s="57"/>
      <c r="G20084" s="125">
        <f t="shared" si="327"/>
        <v>-1000000</v>
      </c>
      <c r="H20084" s="704" t="s">
        <v>10645</v>
      </c>
    </row>
    <row r="20085" spans="1:8" ht="15" x14ac:dyDescent="0.2">
      <c r="A20085" s="733">
        <v>45486</v>
      </c>
      <c r="B20085" s="40" t="s">
        <v>9344</v>
      </c>
      <c r="C20085" s="62" t="s">
        <v>5740</v>
      </c>
      <c r="D20085" s="107" t="s">
        <v>369</v>
      </c>
      <c r="E20085" s="57">
        <v>1500</v>
      </c>
      <c r="F20085" s="57"/>
      <c r="G20085" s="125">
        <f t="shared" ref="G20085:G20086" si="328">F20085-E20085</f>
        <v>-1500</v>
      </c>
      <c r="H20085" s="704" t="s">
        <v>10645</v>
      </c>
    </row>
    <row r="20086" spans="1:8" ht="15" x14ac:dyDescent="0.2">
      <c r="A20086" s="733">
        <v>45486</v>
      </c>
      <c r="B20086" s="40" t="s">
        <v>103</v>
      </c>
      <c r="C20086" s="62" t="s">
        <v>103</v>
      </c>
      <c r="D20086" s="107" t="s">
        <v>10199</v>
      </c>
      <c r="E20086" s="57">
        <v>6000</v>
      </c>
      <c r="F20086" s="57"/>
      <c r="G20086" s="125">
        <f t="shared" si="328"/>
        <v>-6000</v>
      </c>
      <c r="H20086" s="704" t="s">
        <v>10645</v>
      </c>
    </row>
    <row r="20087" spans="1:8" ht="15" x14ac:dyDescent="0.2">
      <c r="A20087" s="733">
        <v>45486</v>
      </c>
      <c r="B20087" s="40" t="s">
        <v>13215</v>
      </c>
      <c r="C20087" s="62" t="s">
        <v>285</v>
      </c>
      <c r="D20087" s="107" t="s">
        <v>13477</v>
      </c>
      <c r="E20087" s="57">
        <v>500</v>
      </c>
      <c r="F20087" s="57"/>
      <c r="G20087" s="125">
        <f t="shared" ref="G20087:G20090" si="329">F20087-E20087</f>
        <v>-500</v>
      </c>
      <c r="H20087" s="704" t="s">
        <v>10645</v>
      </c>
    </row>
    <row r="20088" spans="1:8" ht="15" x14ac:dyDescent="0.2">
      <c r="A20088" s="733">
        <v>45486</v>
      </c>
      <c r="B20088" s="40" t="s">
        <v>13100</v>
      </c>
      <c r="C20088" s="669" t="s">
        <v>10972</v>
      </c>
      <c r="D20088" s="911" t="s">
        <v>13479</v>
      </c>
      <c r="E20088" s="584">
        <v>85500</v>
      </c>
      <c r="F20088" s="57"/>
      <c r="G20088" s="125">
        <f t="shared" si="329"/>
        <v>-85500</v>
      </c>
      <c r="H20088" s="704" t="s">
        <v>10645</v>
      </c>
    </row>
    <row r="20089" spans="1:8" ht="15" x14ac:dyDescent="0.2">
      <c r="A20089" s="733">
        <v>45486</v>
      </c>
      <c r="B20089" s="40" t="s">
        <v>13215</v>
      </c>
      <c r="C20089" s="669" t="s">
        <v>10972</v>
      </c>
      <c r="D20089" s="911" t="s">
        <v>13479</v>
      </c>
      <c r="E20089" s="584">
        <v>83500</v>
      </c>
      <c r="F20089" s="57"/>
      <c r="G20089" s="125">
        <f t="shared" si="329"/>
        <v>-83500</v>
      </c>
      <c r="H20089" s="704" t="s">
        <v>10645</v>
      </c>
    </row>
    <row r="20090" spans="1:8" ht="15" x14ac:dyDescent="0.2">
      <c r="A20090" s="733">
        <v>45486</v>
      </c>
      <c r="B20090" s="40" t="s">
        <v>12389</v>
      </c>
      <c r="C20090" s="669" t="s">
        <v>10972</v>
      </c>
      <c r="D20090" s="911" t="s">
        <v>13479</v>
      </c>
      <c r="E20090" s="584">
        <v>83500</v>
      </c>
      <c r="F20090" s="57"/>
      <c r="G20090" s="125">
        <f t="shared" si="329"/>
        <v>-83500</v>
      </c>
      <c r="H20090" s="704" t="s">
        <v>10645</v>
      </c>
    </row>
    <row r="20091" spans="1:8" ht="15" x14ac:dyDescent="0.2">
      <c r="A20091" s="733">
        <v>45486</v>
      </c>
      <c r="B20091" s="40" t="s">
        <v>12596</v>
      </c>
      <c r="C20091" s="62" t="s">
        <v>3103</v>
      </c>
      <c r="D20091" s="107" t="s">
        <v>13478</v>
      </c>
      <c r="E20091" s="57">
        <v>50000</v>
      </c>
      <c r="F20091" s="57"/>
      <c r="G20091" s="125">
        <f t="shared" ref="G20091:G20093" si="330">F20091-E20091</f>
        <v>-50000</v>
      </c>
      <c r="H20091" s="704" t="s">
        <v>10645</v>
      </c>
    </row>
    <row r="20092" spans="1:8" ht="15" x14ac:dyDescent="0.2">
      <c r="A20092" s="733">
        <v>45486</v>
      </c>
      <c r="B20092" s="40" t="s">
        <v>13215</v>
      </c>
      <c r="C20092" s="62" t="s">
        <v>10972</v>
      </c>
      <c r="D20092" s="107" t="s">
        <v>13480</v>
      </c>
      <c r="E20092" s="57">
        <v>85000</v>
      </c>
      <c r="F20092" s="57"/>
      <c r="G20092" s="125">
        <f t="shared" si="330"/>
        <v>-85000</v>
      </c>
      <c r="H20092" s="704" t="s">
        <v>10645</v>
      </c>
    </row>
    <row r="20093" spans="1:8" ht="15" x14ac:dyDescent="0.2">
      <c r="A20093" s="733">
        <v>45486</v>
      </c>
      <c r="B20093" s="40" t="s">
        <v>13215</v>
      </c>
      <c r="C20093" s="62" t="s">
        <v>391</v>
      </c>
      <c r="D20093" s="107" t="s">
        <v>13481</v>
      </c>
      <c r="E20093" s="57">
        <v>75000</v>
      </c>
      <c r="F20093" s="57"/>
      <c r="G20093" s="125">
        <f t="shared" si="330"/>
        <v>-75000</v>
      </c>
      <c r="H20093" s="704" t="s">
        <v>10645</v>
      </c>
    </row>
    <row r="20094" spans="1:8" ht="15" x14ac:dyDescent="0.2">
      <c r="A20094" s="733">
        <v>45486</v>
      </c>
      <c r="B20094" s="40" t="s">
        <v>12049</v>
      </c>
      <c r="C20094" s="669" t="s">
        <v>10972</v>
      </c>
      <c r="D20094" s="911" t="s">
        <v>13483</v>
      </c>
      <c r="E20094" s="584">
        <v>21674</v>
      </c>
      <c r="F20094" s="57"/>
      <c r="G20094" s="125">
        <f t="shared" ref="G20094:G20096" si="331">F20094-E20094</f>
        <v>-21674</v>
      </c>
      <c r="H20094" s="704" t="s">
        <v>10645</v>
      </c>
    </row>
    <row r="20095" spans="1:8" ht="15" x14ac:dyDescent="0.2">
      <c r="A20095" s="733">
        <v>45486</v>
      </c>
      <c r="B20095" s="40" t="s">
        <v>10167</v>
      </c>
      <c r="C20095" s="669" t="s">
        <v>10972</v>
      </c>
      <c r="D20095" s="911" t="s">
        <v>13483</v>
      </c>
      <c r="E20095" s="584">
        <v>20000</v>
      </c>
      <c r="F20095" s="57"/>
      <c r="G20095" s="125">
        <f t="shared" si="331"/>
        <v>-20000</v>
      </c>
      <c r="H20095" s="704" t="s">
        <v>10645</v>
      </c>
    </row>
    <row r="20096" spans="1:8" ht="15" x14ac:dyDescent="0.2">
      <c r="A20096" s="733">
        <v>45486</v>
      </c>
      <c r="B20096" s="40" t="s">
        <v>12596</v>
      </c>
      <c r="C20096" s="669" t="s">
        <v>10972</v>
      </c>
      <c r="D20096" s="911" t="s">
        <v>13483</v>
      </c>
      <c r="E20096" s="584">
        <v>20000</v>
      </c>
      <c r="F20096" s="57"/>
      <c r="G20096" s="125">
        <f t="shared" si="331"/>
        <v>-20000</v>
      </c>
      <c r="H20096" s="704" t="s">
        <v>10645</v>
      </c>
    </row>
    <row r="20097" spans="1:8" ht="15" x14ac:dyDescent="0.2">
      <c r="A20097" s="733">
        <v>45486</v>
      </c>
      <c r="B20097" s="40" t="s">
        <v>11864</v>
      </c>
      <c r="C20097" s="62" t="s">
        <v>13490</v>
      </c>
      <c r="D20097" s="107" t="s">
        <v>13491</v>
      </c>
      <c r="E20097" s="57">
        <v>90000</v>
      </c>
      <c r="F20097" s="57"/>
      <c r="G20097" s="125">
        <f t="shared" ref="G20097:G20120" si="332">F20097-E20097</f>
        <v>-90000</v>
      </c>
      <c r="H20097" s="704" t="s">
        <v>10645</v>
      </c>
    </row>
    <row r="20098" spans="1:8" ht="15" x14ac:dyDescent="0.2">
      <c r="A20098" s="733">
        <v>45486</v>
      </c>
      <c r="B20098" s="40" t="s">
        <v>103</v>
      </c>
      <c r="C20098" s="62" t="s">
        <v>103</v>
      </c>
      <c r="D20098" s="107" t="s">
        <v>13509</v>
      </c>
      <c r="E20098" s="57">
        <v>80000</v>
      </c>
      <c r="F20098" s="57"/>
      <c r="G20098" s="125">
        <f t="shared" si="332"/>
        <v>-80000</v>
      </c>
      <c r="H20098" s="704" t="s">
        <v>10645</v>
      </c>
    </row>
    <row r="20099" spans="1:8" ht="15" x14ac:dyDescent="0.2">
      <c r="A20099" s="733">
        <v>45487</v>
      </c>
      <c r="B20099" s="40" t="s">
        <v>11068</v>
      </c>
      <c r="C20099" s="62" t="s">
        <v>6782</v>
      </c>
      <c r="D20099" s="107" t="s">
        <v>13492</v>
      </c>
      <c r="E20099" s="57">
        <v>235000</v>
      </c>
      <c r="F20099" s="57"/>
      <c r="G20099" s="125">
        <f t="shared" si="332"/>
        <v>-235000</v>
      </c>
      <c r="H20099" s="704" t="s">
        <v>10645</v>
      </c>
    </row>
    <row r="20100" spans="1:8" ht="15" x14ac:dyDescent="0.2">
      <c r="A20100" s="733">
        <v>45487</v>
      </c>
      <c r="B20100" s="40" t="s">
        <v>13167</v>
      </c>
      <c r="C20100" s="62" t="s">
        <v>10972</v>
      </c>
      <c r="D20100" s="107" t="s">
        <v>13497</v>
      </c>
      <c r="E20100" s="57">
        <v>50000</v>
      </c>
      <c r="F20100" s="57"/>
      <c r="G20100" s="125">
        <f t="shared" si="332"/>
        <v>-50000</v>
      </c>
      <c r="H20100" s="704" t="s">
        <v>10645</v>
      </c>
    </row>
    <row r="20101" spans="1:8" ht="15" x14ac:dyDescent="0.2">
      <c r="A20101" s="733">
        <v>45487</v>
      </c>
      <c r="B20101" s="40" t="s">
        <v>12596</v>
      </c>
      <c r="C20101" s="62" t="s">
        <v>13321</v>
      </c>
      <c r="D20101" s="107" t="s">
        <v>13493</v>
      </c>
      <c r="E20101" s="57">
        <v>54750</v>
      </c>
      <c r="F20101" s="57"/>
      <c r="G20101" s="125">
        <f t="shared" si="332"/>
        <v>-54750</v>
      </c>
      <c r="H20101" s="704" t="s">
        <v>10645</v>
      </c>
    </row>
    <row r="20102" spans="1:8" ht="15" x14ac:dyDescent="0.2">
      <c r="A20102" s="733">
        <v>45487</v>
      </c>
      <c r="B20102" s="40" t="s">
        <v>13426</v>
      </c>
      <c r="C20102" s="62" t="s">
        <v>391</v>
      </c>
      <c r="D20102" s="107" t="s">
        <v>13496</v>
      </c>
      <c r="E20102" s="57">
        <v>20000</v>
      </c>
      <c r="F20102" s="57"/>
      <c r="G20102" s="125">
        <f t="shared" si="332"/>
        <v>-20000</v>
      </c>
      <c r="H20102" s="704" t="s">
        <v>10645</v>
      </c>
    </row>
    <row r="20103" spans="1:8" ht="15" x14ac:dyDescent="0.2">
      <c r="A20103" s="733">
        <v>45487</v>
      </c>
      <c r="B20103" s="40" t="s">
        <v>12389</v>
      </c>
      <c r="C20103" s="62" t="s">
        <v>13494</v>
      </c>
      <c r="D20103" s="107" t="s">
        <v>13495</v>
      </c>
      <c r="E20103" s="57">
        <v>25000</v>
      </c>
      <c r="F20103" s="57"/>
      <c r="G20103" s="125">
        <f t="shared" si="332"/>
        <v>-25000</v>
      </c>
      <c r="H20103" s="704" t="s">
        <v>10645</v>
      </c>
    </row>
    <row r="20104" spans="1:8" ht="15" x14ac:dyDescent="0.2">
      <c r="A20104" s="733">
        <v>45488</v>
      </c>
      <c r="B20104" s="40" t="s">
        <v>13215</v>
      </c>
      <c r="C20104" s="62" t="s">
        <v>13261</v>
      </c>
      <c r="D20104" s="107" t="s">
        <v>13505</v>
      </c>
      <c r="E20104" s="57">
        <v>100000</v>
      </c>
      <c r="F20104" s="57"/>
      <c r="G20104" s="125">
        <f t="shared" si="332"/>
        <v>-100000</v>
      </c>
      <c r="H20104" s="704" t="s">
        <v>10645</v>
      </c>
    </row>
    <row r="20105" spans="1:8" ht="15" x14ac:dyDescent="0.2">
      <c r="A20105" s="733">
        <v>45488</v>
      </c>
      <c r="B20105" s="40" t="s">
        <v>103</v>
      </c>
      <c r="C20105" s="62" t="s">
        <v>103</v>
      </c>
      <c r="D20105" s="107" t="s">
        <v>10199</v>
      </c>
      <c r="E20105" s="57">
        <v>3000</v>
      </c>
      <c r="F20105" s="57"/>
      <c r="G20105" s="125">
        <f t="shared" ref="G20105" si="333">F20105-E20105</f>
        <v>-3000</v>
      </c>
      <c r="H20105" s="704" t="s">
        <v>10645</v>
      </c>
    </row>
    <row r="20106" spans="1:8" ht="15" x14ac:dyDescent="0.2">
      <c r="A20106" s="733">
        <v>45491</v>
      </c>
      <c r="B20106" s="40" t="s">
        <v>13100</v>
      </c>
      <c r="C20106" s="62" t="s">
        <v>10972</v>
      </c>
      <c r="D20106" s="107" t="s">
        <v>13514</v>
      </c>
      <c r="E20106" s="57">
        <v>38180</v>
      </c>
      <c r="F20106" s="57"/>
      <c r="G20106" s="125">
        <f t="shared" ref="G20106:G20115" si="334">F20106-E20106</f>
        <v>-38180</v>
      </c>
      <c r="H20106" s="704" t="s">
        <v>10645</v>
      </c>
    </row>
    <row r="20107" spans="1:8" ht="15" x14ac:dyDescent="0.2">
      <c r="A20107" s="733">
        <v>45491</v>
      </c>
      <c r="B20107" s="40" t="s">
        <v>13100</v>
      </c>
      <c r="C20107" s="62" t="s">
        <v>5740</v>
      </c>
      <c r="D20107" s="107" t="s">
        <v>369</v>
      </c>
      <c r="E20107" s="57">
        <v>3300</v>
      </c>
      <c r="F20107" s="57"/>
      <c r="G20107" s="125">
        <f t="shared" si="334"/>
        <v>-3300</v>
      </c>
      <c r="H20107" s="704" t="s">
        <v>10645</v>
      </c>
    </row>
    <row r="20108" spans="1:8" ht="15" x14ac:dyDescent="0.2">
      <c r="A20108" s="733">
        <v>45491</v>
      </c>
      <c r="B20108" s="40" t="s">
        <v>13100</v>
      </c>
      <c r="C20108" s="62" t="s">
        <v>10972</v>
      </c>
      <c r="D20108" s="107" t="s">
        <v>11580</v>
      </c>
      <c r="E20108" s="57">
        <v>600</v>
      </c>
      <c r="F20108" s="57"/>
      <c r="G20108" s="125">
        <f t="shared" si="334"/>
        <v>-600</v>
      </c>
      <c r="H20108" s="704" t="s">
        <v>10645</v>
      </c>
    </row>
    <row r="20109" spans="1:8" ht="15" x14ac:dyDescent="0.2">
      <c r="A20109" s="733">
        <v>45491</v>
      </c>
      <c r="B20109" s="40" t="s">
        <v>103</v>
      </c>
      <c r="C20109" s="62" t="s">
        <v>103</v>
      </c>
      <c r="D20109" s="107" t="s">
        <v>10199</v>
      </c>
      <c r="E20109" s="57">
        <v>7000</v>
      </c>
      <c r="F20109" s="57"/>
      <c r="G20109" s="125">
        <f t="shared" si="334"/>
        <v>-7000</v>
      </c>
      <c r="H20109" s="704" t="s">
        <v>10645</v>
      </c>
    </row>
    <row r="20110" spans="1:8" ht="15" x14ac:dyDescent="0.2">
      <c r="A20110" s="733">
        <v>45491</v>
      </c>
      <c r="B20110" s="62" t="s">
        <v>13282</v>
      </c>
      <c r="C20110" s="62" t="s">
        <v>10972</v>
      </c>
      <c r="D20110" s="107" t="s">
        <v>13515</v>
      </c>
      <c r="E20110" s="57">
        <v>1750</v>
      </c>
      <c r="F20110" s="57"/>
      <c r="G20110" s="125">
        <f t="shared" si="334"/>
        <v>-1750</v>
      </c>
      <c r="H20110" s="704" t="s">
        <v>10645</v>
      </c>
    </row>
    <row r="20111" spans="1:8" ht="15" x14ac:dyDescent="0.2">
      <c r="A20111" s="733">
        <v>45491</v>
      </c>
      <c r="B20111" s="40" t="s">
        <v>13243</v>
      </c>
      <c r="C20111" s="62" t="s">
        <v>5740</v>
      </c>
      <c r="D20111" s="107" t="s">
        <v>369</v>
      </c>
      <c r="E20111" s="57">
        <v>1100</v>
      </c>
      <c r="F20111" s="57"/>
      <c r="G20111" s="125">
        <f t="shared" si="334"/>
        <v>-1100</v>
      </c>
      <c r="H20111" s="704" t="s">
        <v>10645</v>
      </c>
    </row>
    <row r="20112" spans="1:8" ht="15" x14ac:dyDescent="0.2">
      <c r="A20112" s="733">
        <v>45491</v>
      </c>
      <c r="B20112" s="40" t="s">
        <v>13100</v>
      </c>
      <c r="C20112" s="62" t="s">
        <v>5740</v>
      </c>
      <c r="D20112" s="107" t="s">
        <v>369</v>
      </c>
      <c r="E20112" s="57">
        <v>1000</v>
      </c>
      <c r="F20112" s="57"/>
      <c r="G20112" s="125">
        <f t="shared" si="334"/>
        <v>-1000</v>
      </c>
      <c r="H20112" s="704" t="s">
        <v>10645</v>
      </c>
    </row>
    <row r="20113" spans="1:8" ht="15" x14ac:dyDescent="0.2">
      <c r="A20113" s="733">
        <v>45491</v>
      </c>
      <c r="B20113" s="40" t="s">
        <v>13215</v>
      </c>
      <c r="C20113" s="62" t="s">
        <v>13516</v>
      </c>
      <c r="D20113" s="107" t="s">
        <v>13517</v>
      </c>
      <c r="E20113" s="57">
        <v>2600</v>
      </c>
      <c r="F20113" s="57"/>
      <c r="G20113" s="125">
        <f t="shared" si="334"/>
        <v>-2600</v>
      </c>
      <c r="H20113" s="704" t="s">
        <v>10645</v>
      </c>
    </row>
    <row r="20114" spans="1:8" ht="15" x14ac:dyDescent="0.2">
      <c r="A20114" s="733">
        <v>45491</v>
      </c>
      <c r="B20114" s="40" t="s">
        <v>25</v>
      </c>
      <c r="C20114" s="62" t="s">
        <v>8141</v>
      </c>
      <c r="D20114" s="107" t="s">
        <v>6342</v>
      </c>
      <c r="E20114" s="57">
        <v>3120</v>
      </c>
      <c r="F20114" s="57"/>
      <c r="G20114" s="125">
        <f t="shared" si="334"/>
        <v>-3120</v>
      </c>
      <c r="H20114" s="704" t="s">
        <v>10645</v>
      </c>
    </row>
    <row r="20115" spans="1:8" ht="15" x14ac:dyDescent="0.2">
      <c r="A20115" s="733">
        <v>45491</v>
      </c>
      <c r="B20115" s="40" t="s">
        <v>103</v>
      </c>
      <c r="C20115" s="62" t="s">
        <v>8141</v>
      </c>
      <c r="D20115" s="107" t="s">
        <v>6342</v>
      </c>
      <c r="E20115" s="57">
        <v>8595</v>
      </c>
      <c r="F20115" s="57"/>
      <c r="G20115" s="125">
        <f t="shared" si="334"/>
        <v>-8595</v>
      </c>
      <c r="H20115" s="704" t="s">
        <v>10645</v>
      </c>
    </row>
    <row r="20116" spans="1:8" ht="15" x14ac:dyDescent="0.2">
      <c r="A20116" s="733">
        <v>45491</v>
      </c>
      <c r="B20116" s="40" t="s">
        <v>11864</v>
      </c>
      <c r="C20116" s="62" t="s">
        <v>391</v>
      </c>
      <c r="D20116" s="107" t="s">
        <v>4308</v>
      </c>
      <c r="E20116" s="57">
        <v>2630</v>
      </c>
      <c r="F20116" s="57"/>
      <c r="G20116" s="125">
        <f t="shared" si="332"/>
        <v>-2630</v>
      </c>
      <c r="H20116" s="704" t="s">
        <v>10645</v>
      </c>
    </row>
    <row r="20117" spans="1:8" ht="15" x14ac:dyDescent="0.2">
      <c r="A20117" s="733">
        <v>45491</v>
      </c>
      <c r="B20117" s="40" t="s">
        <v>13305</v>
      </c>
      <c r="C20117" s="62" t="s">
        <v>10972</v>
      </c>
      <c r="D20117" s="107" t="s">
        <v>13508</v>
      </c>
      <c r="E20117" s="57">
        <v>136000</v>
      </c>
      <c r="F20117" s="57"/>
      <c r="G20117" s="125">
        <f t="shared" si="332"/>
        <v>-136000</v>
      </c>
      <c r="H20117" s="704" t="s">
        <v>10645</v>
      </c>
    </row>
    <row r="20118" spans="1:8" s="681" customFormat="1" ht="24" x14ac:dyDescent="0.25">
      <c r="A20118" s="733">
        <v>45492</v>
      </c>
      <c r="B20118" s="62" t="s">
        <v>3945</v>
      </c>
      <c r="C20118" s="62" t="s">
        <v>10972</v>
      </c>
      <c r="D20118" s="182" t="s">
        <v>13506</v>
      </c>
      <c r="E20118" s="125">
        <v>80000</v>
      </c>
      <c r="F20118" s="125"/>
      <c r="G20118" s="125">
        <f t="shared" si="332"/>
        <v>-80000</v>
      </c>
      <c r="H20118" s="704" t="s">
        <v>10645</v>
      </c>
    </row>
    <row r="20119" spans="1:8" s="681" customFormat="1" ht="24" x14ac:dyDescent="0.25">
      <c r="A20119" s="733">
        <v>45492</v>
      </c>
      <c r="B20119" s="62" t="s">
        <v>13167</v>
      </c>
      <c r="C20119" s="62" t="s">
        <v>13511</v>
      </c>
      <c r="D20119" s="182" t="s">
        <v>13512</v>
      </c>
      <c r="E20119" s="125">
        <v>1000000</v>
      </c>
      <c r="F20119" s="125"/>
      <c r="G20119" s="125">
        <f t="shared" si="332"/>
        <v>-1000000</v>
      </c>
      <c r="H20119" s="704" t="s">
        <v>10645</v>
      </c>
    </row>
    <row r="20120" spans="1:8" s="681" customFormat="1" ht="24" x14ac:dyDescent="0.25">
      <c r="A20120" s="733">
        <v>45492</v>
      </c>
      <c r="B20120" s="62" t="s">
        <v>13215</v>
      </c>
      <c r="C20120" s="62" t="s">
        <v>13510</v>
      </c>
      <c r="D20120" s="182" t="s">
        <v>13513</v>
      </c>
      <c r="E20120" s="125">
        <v>760000</v>
      </c>
      <c r="F20120" s="125"/>
      <c r="G20120" s="125">
        <f t="shared" si="332"/>
        <v>-760000</v>
      </c>
      <c r="H20120" s="704" t="s">
        <v>10645</v>
      </c>
    </row>
    <row r="20121" spans="1:8" s="681" customFormat="1" ht="15" x14ac:dyDescent="0.25">
      <c r="A20121" s="733">
        <v>45492</v>
      </c>
      <c r="B20121" s="62" t="s">
        <v>13215</v>
      </c>
      <c r="C20121" s="62" t="s">
        <v>5740</v>
      </c>
      <c r="D20121" s="182" t="s">
        <v>369</v>
      </c>
      <c r="E20121" s="125">
        <v>500</v>
      </c>
      <c r="F20121" s="125"/>
      <c r="G20121" s="125">
        <f t="shared" ref="G20121:G20123" si="335">F20121-E20121</f>
        <v>-500</v>
      </c>
      <c r="H20121" s="704" t="s">
        <v>10645</v>
      </c>
    </row>
    <row r="20122" spans="1:8" s="681" customFormat="1" ht="15" x14ac:dyDescent="0.25">
      <c r="A20122" s="733">
        <v>45492</v>
      </c>
      <c r="B20122" s="62" t="s">
        <v>103</v>
      </c>
      <c r="C20122" s="62" t="s">
        <v>103</v>
      </c>
      <c r="D20122" s="182" t="s">
        <v>2671</v>
      </c>
      <c r="E20122" s="125">
        <v>3500</v>
      </c>
      <c r="F20122" s="125"/>
      <c r="G20122" s="125">
        <f t="shared" si="335"/>
        <v>-3500</v>
      </c>
      <c r="H20122" s="704" t="s">
        <v>10645</v>
      </c>
    </row>
    <row r="20123" spans="1:8" s="681" customFormat="1" ht="15" x14ac:dyDescent="0.2">
      <c r="A20123" s="733">
        <v>45492</v>
      </c>
      <c r="B20123" s="40" t="s">
        <v>11707</v>
      </c>
      <c r="C20123" s="62" t="s">
        <v>12916</v>
      </c>
      <c r="D20123" s="107" t="s">
        <v>13523</v>
      </c>
      <c r="E20123" s="57">
        <v>400000</v>
      </c>
      <c r="F20123" s="57"/>
      <c r="G20123" s="125">
        <f t="shared" si="335"/>
        <v>-400000</v>
      </c>
      <c r="H20123" s="704" t="s">
        <v>10645</v>
      </c>
    </row>
    <row r="20124" spans="1:8" s="681" customFormat="1" ht="15" x14ac:dyDescent="0.2">
      <c r="A20124" s="733">
        <v>45492</v>
      </c>
      <c r="B20124" s="40" t="s">
        <v>12335</v>
      </c>
      <c r="C20124" s="62" t="s">
        <v>10972</v>
      </c>
      <c r="D20124" s="107" t="s">
        <v>13541</v>
      </c>
      <c r="E20124" s="57">
        <v>9500</v>
      </c>
      <c r="F20124" s="57"/>
      <c r="G20124" s="125">
        <f t="shared" ref="G20124:G20131" si="336">F20124-E20124</f>
        <v>-9500</v>
      </c>
      <c r="H20124" s="704" t="s">
        <v>10645</v>
      </c>
    </row>
    <row r="20125" spans="1:8" s="681" customFormat="1" ht="15" x14ac:dyDescent="0.2">
      <c r="A20125" s="733">
        <v>45492</v>
      </c>
      <c r="B20125" s="40" t="s">
        <v>13243</v>
      </c>
      <c r="C20125" s="62" t="s">
        <v>5740</v>
      </c>
      <c r="D20125" s="107" t="s">
        <v>13542</v>
      </c>
      <c r="E20125" s="57">
        <v>3000</v>
      </c>
      <c r="F20125" s="57"/>
      <c r="G20125" s="125">
        <f t="shared" si="336"/>
        <v>-3000</v>
      </c>
      <c r="H20125" s="704" t="s">
        <v>10645</v>
      </c>
    </row>
    <row r="20126" spans="1:8" s="681" customFormat="1" ht="15" x14ac:dyDescent="0.2">
      <c r="A20126" s="733">
        <v>45492</v>
      </c>
      <c r="B20126" s="40" t="s">
        <v>13215</v>
      </c>
      <c r="C20126" s="62" t="s">
        <v>285</v>
      </c>
      <c r="D20126" s="107" t="s">
        <v>8651</v>
      </c>
      <c r="E20126" s="57">
        <v>1500</v>
      </c>
      <c r="F20126" s="57"/>
      <c r="G20126" s="125">
        <f t="shared" si="336"/>
        <v>-1500</v>
      </c>
      <c r="H20126" s="704" t="s">
        <v>10645</v>
      </c>
    </row>
    <row r="20127" spans="1:8" s="681" customFormat="1" ht="15" x14ac:dyDescent="0.2">
      <c r="A20127" s="733">
        <v>45492</v>
      </c>
      <c r="B20127" s="40" t="s">
        <v>13100</v>
      </c>
      <c r="C20127" s="62" t="s">
        <v>5740</v>
      </c>
      <c r="D20127" s="107" t="s">
        <v>10325</v>
      </c>
      <c r="E20127" s="57">
        <v>600</v>
      </c>
      <c r="F20127" s="57"/>
      <c r="G20127" s="125">
        <f t="shared" si="336"/>
        <v>-600</v>
      </c>
      <c r="H20127" s="704" t="s">
        <v>10645</v>
      </c>
    </row>
    <row r="20128" spans="1:8" s="681" customFormat="1" ht="15" x14ac:dyDescent="0.2">
      <c r="A20128" s="733">
        <v>45492</v>
      </c>
      <c r="B20128" s="40" t="s">
        <v>13100</v>
      </c>
      <c r="C20128" s="62" t="s">
        <v>5740</v>
      </c>
      <c r="D20128" s="107" t="s">
        <v>369</v>
      </c>
      <c r="E20128" s="57">
        <v>500</v>
      </c>
      <c r="F20128" s="57"/>
      <c r="G20128" s="125">
        <f t="shared" si="336"/>
        <v>-500</v>
      </c>
      <c r="H20128" s="704" t="s">
        <v>10645</v>
      </c>
    </row>
    <row r="20129" spans="1:8" s="681" customFormat="1" ht="15" x14ac:dyDescent="0.2">
      <c r="A20129" s="733">
        <v>45492</v>
      </c>
      <c r="B20129" s="40" t="s">
        <v>13100</v>
      </c>
      <c r="C20129" s="62" t="s">
        <v>5740</v>
      </c>
      <c r="D20129" s="107" t="s">
        <v>369</v>
      </c>
      <c r="E20129" s="57">
        <v>5500</v>
      </c>
      <c r="F20129" s="57"/>
      <c r="G20129" s="125">
        <f t="shared" si="336"/>
        <v>-5500</v>
      </c>
      <c r="H20129" s="704" t="s">
        <v>10645</v>
      </c>
    </row>
    <row r="20130" spans="1:8" s="681" customFormat="1" ht="15" x14ac:dyDescent="0.2">
      <c r="A20130" s="733">
        <v>45492</v>
      </c>
      <c r="B20130" s="40" t="s">
        <v>13426</v>
      </c>
      <c r="C20130" s="62" t="s">
        <v>5740</v>
      </c>
      <c r="D20130" s="107" t="s">
        <v>369</v>
      </c>
      <c r="E20130" s="57">
        <v>1800</v>
      </c>
      <c r="F20130" s="57"/>
      <c r="G20130" s="125">
        <f t="shared" si="336"/>
        <v>-1800</v>
      </c>
      <c r="H20130" s="704" t="s">
        <v>10645</v>
      </c>
    </row>
    <row r="20131" spans="1:8" s="681" customFormat="1" ht="15" x14ac:dyDescent="0.2">
      <c r="A20131" s="733">
        <v>45492</v>
      </c>
      <c r="B20131" s="40" t="s">
        <v>13167</v>
      </c>
      <c r="C20131" s="62" t="s">
        <v>10972</v>
      </c>
      <c r="D20131" s="107" t="s">
        <v>13632</v>
      </c>
      <c r="E20131" s="57">
        <v>25000</v>
      </c>
      <c r="F20131" s="57"/>
      <c r="G20131" s="125">
        <f t="shared" si="336"/>
        <v>-25000</v>
      </c>
      <c r="H20131" s="704" t="s">
        <v>10645</v>
      </c>
    </row>
    <row r="20132" spans="1:8" s="681" customFormat="1" ht="15" x14ac:dyDescent="0.2">
      <c r="A20132" s="733">
        <v>45493</v>
      </c>
      <c r="B20132" s="40" t="s">
        <v>10889</v>
      </c>
      <c r="C20132" s="62" t="s">
        <v>10972</v>
      </c>
      <c r="D20132" s="107" t="s">
        <v>13543</v>
      </c>
      <c r="E20132" s="57">
        <v>500</v>
      </c>
      <c r="F20132" s="57"/>
      <c r="G20132" s="125">
        <f t="shared" ref="G20132:G20137" si="337">F20132-E20132</f>
        <v>-500</v>
      </c>
      <c r="H20132" s="704" t="s">
        <v>10645</v>
      </c>
    </row>
    <row r="20133" spans="1:8" s="681" customFormat="1" ht="15" x14ac:dyDescent="0.2">
      <c r="A20133" s="733">
        <v>45493</v>
      </c>
      <c r="B20133" s="40" t="s">
        <v>8864</v>
      </c>
      <c r="C20133" s="62" t="s">
        <v>10972</v>
      </c>
      <c r="D20133" s="107" t="s">
        <v>1616</v>
      </c>
      <c r="E20133" s="57">
        <v>700</v>
      </c>
      <c r="F20133" s="57"/>
      <c r="G20133" s="125">
        <f t="shared" si="337"/>
        <v>-700</v>
      </c>
      <c r="H20133" s="704" t="s">
        <v>10645</v>
      </c>
    </row>
    <row r="20134" spans="1:8" s="681" customFormat="1" ht="15" x14ac:dyDescent="0.2">
      <c r="A20134" s="733">
        <v>45493</v>
      </c>
      <c r="B20134" s="40" t="s">
        <v>13100</v>
      </c>
      <c r="C20134" s="62" t="s">
        <v>10972</v>
      </c>
      <c r="D20134" s="107" t="s">
        <v>13544</v>
      </c>
      <c r="E20134" s="57">
        <v>1450</v>
      </c>
      <c r="F20134" s="57"/>
      <c r="G20134" s="125">
        <f t="shared" si="337"/>
        <v>-1450</v>
      </c>
      <c r="H20134" s="704" t="s">
        <v>10645</v>
      </c>
    </row>
    <row r="20135" spans="1:8" s="681" customFormat="1" ht="15" x14ac:dyDescent="0.2">
      <c r="A20135" s="733">
        <v>45493</v>
      </c>
      <c r="B20135" s="40" t="s">
        <v>103</v>
      </c>
      <c r="C20135" s="62" t="s">
        <v>103</v>
      </c>
      <c r="D20135" s="107" t="s">
        <v>2671</v>
      </c>
      <c r="E20135" s="57">
        <v>4000</v>
      </c>
      <c r="F20135" s="57"/>
      <c r="G20135" s="125">
        <f t="shared" si="337"/>
        <v>-4000</v>
      </c>
      <c r="H20135" s="704" t="s">
        <v>10645</v>
      </c>
    </row>
    <row r="20136" spans="1:8" s="681" customFormat="1" ht="15" x14ac:dyDescent="0.2">
      <c r="A20136" s="733">
        <v>45493</v>
      </c>
      <c r="B20136" s="40" t="s">
        <v>103</v>
      </c>
      <c r="C20136" s="62" t="s">
        <v>2995</v>
      </c>
      <c r="D20136" s="107" t="s">
        <v>13545</v>
      </c>
      <c r="E20136" s="57">
        <v>5330</v>
      </c>
      <c r="F20136" s="57"/>
      <c r="G20136" s="125">
        <f t="shared" si="337"/>
        <v>-5330</v>
      </c>
      <c r="H20136" s="704" t="s">
        <v>10645</v>
      </c>
    </row>
    <row r="20137" spans="1:8" s="681" customFormat="1" ht="15" x14ac:dyDescent="0.2">
      <c r="A20137" s="733">
        <v>45493</v>
      </c>
      <c r="B20137" s="40" t="s">
        <v>13243</v>
      </c>
      <c r="C20137" s="62" t="s">
        <v>8491</v>
      </c>
      <c r="D20137" s="107" t="s">
        <v>13546</v>
      </c>
      <c r="E20137" s="57">
        <v>50000</v>
      </c>
      <c r="F20137" s="57"/>
      <c r="G20137" s="125">
        <f t="shared" si="337"/>
        <v>-50000</v>
      </c>
      <c r="H20137" s="704" t="s">
        <v>10645</v>
      </c>
    </row>
    <row r="20138" spans="1:8" s="681" customFormat="1" ht="15" x14ac:dyDescent="0.2">
      <c r="A20138" s="733">
        <v>45493</v>
      </c>
      <c r="B20138" s="40" t="s">
        <v>13215</v>
      </c>
      <c r="C20138" s="62" t="s">
        <v>285</v>
      </c>
      <c r="D20138" s="107" t="s">
        <v>9883</v>
      </c>
      <c r="E20138" s="57">
        <v>350</v>
      </c>
      <c r="F20138" s="57"/>
      <c r="G20138" s="125">
        <f t="shared" ref="G20138:G20145" si="338">F20138-E20138</f>
        <v>-350</v>
      </c>
      <c r="H20138" s="704" t="s">
        <v>10645</v>
      </c>
    </row>
    <row r="20139" spans="1:8" s="681" customFormat="1" ht="15" x14ac:dyDescent="0.2">
      <c r="A20139" s="733">
        <v>45493</v>
      </c>
      <c r="B20139" s="40" t="s">
        <v>103</v>
      </c>
      <c r="C20139" s="62" t="s">
        <v>391</v>
      </c>
      <c r="D20139" s="107" t="s">
        <v>13547</v>
      </c>
      <c r="E20139" s="57">
        <v>1500</v>
      </c>
      <c r="F20139" s="57"/>
      <c r="G20139" s="125">
        <f t="shared" si="338"/>
        <v>-1500</v>
      </c>
      <c r="H20139" s="704" t="s">
        <v>10645</v>
      </c>
    </row>
    <row r="20140" spans="1:8" s="681" customFormat="1" ht="15" x14ac:dyDescent="0.2">
      <c r="A20140" s="733">
        <v>45493</v>
      </c>
      <c r="B20140" s="40" t="s">
        <v>13243</v>
      </c>
      <c r="C20140" s="62" t="s">
        <v>5740</v>
      </c>
      <c r="D20140" s="107" t="s">
        <v>369</v>
      </c>
      <c r="E20140" s="57">
        <v>1000</v>
      </c>
      <c r="F20140" s="57"/>
      <c r="G20140" s="125">
        <f t="shared" si="338"/>
        <v>-1000</v>
      </c>
      <c r="H20140" s="704" t="s">
        <v>10645</v>
      </c>
    </row>
    <row r="20141" spans="1:8" s="681" customFormat="1" ht="15" x14ac:dyDescent="0.2">
      <c r="A20141" s="733">
        <v>45495</v>
      </c>
      <c r="B20141" s="40" t="s">
        <v>12596</v>
      </c>
      <c r="C20141" s="62" t="s">
        <v>13548</v>
      </c>
      <c r="D20141" s="107" t="s">
        <v>13549</v>
      </c>
      <c r="E20141" s="57">
        <v>100000</v>
      </c>
      <c r="F20141" s="57"/>
      <c r="G20141" s="125">
        <f t="shared" si="338"/>
        <v>-100000</v>
      </c>
      <c r="H20141" s="704" t="s">
        <v>10645</v>
      </c>
    </row>
    <row r="20142" spans="1:8" s="681" customFormat="1" ht="15" x14ac:dyDescent="0.2">
      <c r="A20142" s="733">
        <v>45495</v>
      </c>
      <c r="B20142" s="40" t="s">
        <v>12389</v>
      </c>
      <c r="C20142" s="62" t="s">
        <v>5740</v>
      </c>
      <c r="D20142" s="107" t="s">
        <v>369</v>
      </c>
      <c r="E20142" s="57">
        <v>1000</v>
      </c>
      <c r="F20142" s="57"/>
      <c r="G20142" s="125">
        <f t="shared" si="338"/>
        <v>-1000</v>
      </c>
      <c r="H20142" s="704" t="s">
        <v>10645</v>
      </c>
    </row>
    <row r="20143" spans="1:8" s="681" customFormat="1" ht="15" x14ac:dyDescent="0.2">
      <c r="A20143" s="733">
        <v>45495</v>
      </c>
      <c r="B20143" s="40" t="s">
        <v>12389</v>
      </c>
      <c r="C20143" s="62" t="s">
        <v>10972</v>
      </c>
      <c r="D20143" s="107" t="s">
        <v>13550</v>
      </c>
      <c r="E20143" s="57">
        <v>15000</v>
      </c>
      <c r="F20143" s="57"/>
      <c r="G20143" s="125">
        <f t="shared" si="338"/>
        <v>-15000</v>
      </c>
      <c r="H20143" s="704" t="s">
        <v>10645</v>
      </c>
    </row>
    <row r="20144" spans="1:8" s="681" customFormat="1" ht="15" x14ac:dyDescent="0.2">
      <c r="A20144" s="733">
        <v>45495</v>
      </c>
      <c r="B20144" s="40" t="s">
        <v>6503</v>
      </c>
      <c r="C20144" s="62" t="s">
        <v>13551</v>
      </c>
      <c r="D20144" s="107" t="s">
        <v>1156</v>
      </c>
      <c r="E20144" s="57">
        <v>40000</v>
      </c>
      <c r="F20144" s="57"/>
      <c r="G20144" s="125">
        <f t="shared" si="338"/>
        <v>-40000</v>
      </c>
      <c r="H20144" s="704" t="s">
        <v>10645</v>
      </c>
    </row>
    <row r="20145" spans="1:8" s="681" customFormat="1" ht="15" x14ac:dyDescent="0.2">
      <c r="A20145" s="733">
        <v>45495</v>
      </c>
      <c r="B20145" s="40" t="s">
        <v>13100</v>
      </c>
      <c r="C20145" s="62" t="s">
        <v>5740</v>
      </c>
      <c r="D20145" s="107" t="s">
        <v>369</v>
      </c>
      <c r="E20145" s="57">
        <v>2000</v>
      </c>
      <c r="F20145" s="57"/>
      <c r="G20145" s="125">
        <f t="shared" si="338"/>
        <v>-2000</v>
      </c>
      <c r="H20145" s="704" t="s">
        <v>10645</v>
      </c>
    </row>
    <row r="20146" spans="1:8" s="681" customFormat="1" ht="15" x14ac:dyDescent="0.2">
      <c r="A20146" s="733">
        <v>45495</v>
      </c>
      <c r="B20146" s="40" t="s">
        <v>13530</v>
      </c>
      <c r="C20146" s="565" t="s">
        <v>1062</v>
      </c>
      <c r="D20146" s="893" t="s">
        <v>13635</v>
      </c>
      <c r="E20146" s="629">
        <v>7360</v>
      </c>
      <c r="F20146" s="57"/>
      <c r="G20146" s="125">
        <f t="shared" ref="G20146:G20157" si="339">F20146-E20146</f>
        <v>-7360</v>
      </c>
      <c r="H20146" s="704" t="s">
        <v>10645</v>
      </c>
    </row>
    <row r="20147" spans="1:8" s="681" customFormat="1" ht="15" x14ac:dyDescent="0.2">
      <c r="A20147" s="733">
        <v>45495</v>
      </c>
      <c r="B20147" s="40" t="s">
        <v>8864</v>
      </c>
      <c r="C20147" s="565" t="s">
        <v>1062</v>
      </c>
      <c r="D20147" s="893" t="s">
        <v>13635</v>
      </c>
      <c r="E20147" s="629">
        <v>13000</v>
      </c>
      <c r="F20147" s="57"/>
      <c r="G20147" s="125">
        <f t="shared" ref="G20147:G20155" si="340">F20147-E20147</f>
        <v>-13000</v>
      </c>
      <c r="H20147" s="704" t="s">
        <v>10645</v>
      </c>
    </row>
    <row r="20148" spans="1:8" s="681" customFormat="1" ht="15" x14ac:dyDescent="0.2">
      <c r="A20148" s="733">
        <v>45495</v>
      </c>
      <c r="B20148" s="40" t="s">
        <v>9344</v>
      </c>
      <c r="C20148" s="565" t="s">
        <v>1062</v>
      </c>
      <c r="D20148" s="893" t="s">
        <v>13635</v>
      </c>
      <c r="E20148" s="629">
        <v>5000</v>
      </c>
      <c r="F20148" s="57"/>
      <c r="G20148" s="125">
        <f t="shared" si="340"/>
        <v>-5000</v>
      </c>
      <c r="H20148" s="704" t="s">
        <v>10645</v>
      </c>
    </row>
    <row r="20149" spans="1:8" s="681" customFormat="1" ht="15" x14ac:dyDescent="0.2">
      <c r="A20149" s="733">
        <v>45495</v>
      </c>
      <c r="B20149" s="40" t="s">
        <v>12389</v>
      </c>
      <c r="C20149" s="565" t="s">
        <v>1062</v>
      </c>
      <c r="D20149" s="893" t="s">
        <v>13635</v>
      </c>
      <c r="E20149" s="629">
        <v>23956</v>
      </c>
      <c r="F20149" s="57"/>
      <c r="G20149" s="125">
        <f t="shared" si="340"/>
        <v>-23956</v>
      </c>
      <c r="H20149" s="704" t="s">
        <v>10645</v>
      </c>
    </row>
    <row r="20150" spans="1:8" s="681" customFormat="1" ht="15" x14ac:dyDescent="0.2">
      <c r="A20150" s="733">
        <v>45495</v>
      </c>
      <c r="B20150" s="40" t="s">
        <v>9820</v>
      </c>
      <c r="C20150" s="565" t="s">
        <v>1062</v>
      </c>
      <c r="D20150" s="893" t="s">
        <v>13635</v>
      </c>
      <c r="E20150" s="629">
        <v>3412</v>
      </c>
      <c r="F20150" s="57"/>
      <c r="G20150" s="125">
        <f t="shared" si="340"/>
        <v>-3412</v>
      </c>
      <c r="H20150" s="704" t="s">
        <v>10645</v>
      </c>
    </row>
    <row r="20151" spans="1:8" s="681" customFormat="1" ht="15" x14ac:dyDescent="0.2">
      <c r="A20151" s="733">
        <v>45495</v>
      </c>
      <c r="B20151" s="40" t="s">
        <v>13100</v>
      </c>
      <c r="C20151" s="565" t="s">
        <v>1062</v>
      </c>
      <c r="D20151" s="893" t="s">
        <v>13635</v>
      </c>
      <c r="E20151" s="629">
        <v>1604</v>
      </c>
      <c r="F20151" s="57"/>
      <c r="G20151" s="125">
        <f t="shared" si="340"/>
        <v>-1604</v>
      </c>
      <c r="H20151" s="704" t="s">
        <v>10645</v>
      </c>
    </row>
    <row r="20152" spans="1:8" s="681" customFormat="1" ht="15" x14ac:dyDescent="0.2">
      <c r="A20152" s="733">
        <v>45495</v>
      </c>
      <c r="B20152" s="40" t="s">
        <v>12673</v>
      </c>
      <c r="C20152" s="565" t="s">
        <v>1062</v>
      </c>
      <c r="D20152" s="893" t="s">
        <v>13635</v>
      </c>
      <c r="E20152" s="629">
        <v>24817</v>
      </c>
      <c r="F20152" s="57"/>
      <c r="G20152" s="125">
        <f t="shared" si="340"/>
        <v>-24817</v>
      </c>
      <c r="H20152" s="704" t="s">
        <v>10645</v>
      </c>
    </row>
    <row r="20153" spans="1:8" s="681" customFormat="1" ht="15" x14ac:dyDescent="0.2">
      <c r="A20153" s="733">
        <v>45495</v>
      </c>
      <c r="B20153" s="40" t="s">
        <v>13426</v>
      </c>
      <c r="C20153" s="565" t="s">
        <v>1062</v>
      </c>
      <c r="D20153" s="893" t="s">
        <v>13635</v>
      </c>
      <c r="E20153" s="629">
        <v>58770</v>
      </c>
      <c r="F20153" s="57"/>
      <c r="G20153" s="125">
        <f t="shared" si="340"/>
        <v>-58770</v>
      </c>
      <c r="H20153" s="704" t="s">
        <v>10645</v>
      </c>
    </row>
    <row r="20154" spans="1:8" s="681" customFormat="1" ht="15" x14ac:dyDescent="0.2">
      <c r="A20154" s="733">
        <v>45495</v>
      </c>
      <c r="B20154" s="40" t="s">
        <v>13215</v>
      </c>
      <c r="C20154" s="565" t="s">
        <v>1062</v>
      </c>
      <c r="D20154" s="893" t="s">
        <v>13635</v>
      </c>
      <c r="E20154" s="629">
        <v>45496</v>
      </c>
      <c r="F20154" s="57"/>
      <c r="G20154" s="125">
        <f t="shared" si="340"/>
        <v>-45496</v>
      </c>
      <c r="H20154" s="704" t="s">
        <v>10645</v>
      </c>
    </row>
    <row r="20155" spans="1:8" s="681" customFormat="1" ht="15" x14ac:dyDescent="0.2">
      <c r="A20155" s="733">
        <v>45495</v>
      </c>
      <c r="B20155" s="40" t="s">
        <v>13167</v>
      </c>
      <c r="C20155" s="565" t="s">
        <v>1062</v>
      </c>
      <c r="D20155" s="893" t="s">
        <v>13635</v>
      </c>
      <c r="E20155" s="629">
        <v>216585</v>
      </c>
      <c r="F20155" s="57"/>
      <c r="G20155" s="125">
        <f t="shared" si="340"/>
        <v>-216585</v>
      </c>
      <c r="H20155" s="704" t="s">
        <v>10645</v>
      </c>
    </row>
    <row r="20156" spans="1:8" s="681" customFormat="1" ht="15" x14ac:dyDescent="0.2">
      <c r="A20156" s="733">
        <v>45495</v>
      </c>
      <c r="B20156" s="40" t="s">
        <v>103</v>
      </c>
      <c r="C20156" s="62" t="s">
        <v>13552</v>
      </c>
      <c r="D20156" s="107" t="s">
        <v>13553</v>
      </c>
      <c r="E20156" s="57">
        <v>10000</v>
      </c>
      <c r="F20156" s="57"/>
      <c r="G20156" s="125">
        <f t="shared" si="339"/>
        <v>-10000</v>
      </c>
      <c r="H20156" s="704" t="s">
        <v>10645</v>
      </c>
    </row>
    <row r="20157" spans="1:8" s="681" customFormat="1" ht="15" x14ac:dyDescent="0.2">
      <c r="A20157" s="733">
        <v>45495</v>
      </c>
      <c r="B20157" s="40" t="s">
        <v>13243</v>
      </c>
      <c r="C20157" s="62" t="s">
        <v>391</v>
      </c>
      <c r="D20157" s="107" t="s">
        <v>13554</v>
      </c>
      <c r="E20157" s="57">
        <v>50000</v>
      </c>
      <c r="F20157" s="57"/>
      <c r="G20157" s="125">
        <f t="shared" si="339"/>
        <v>-50000</v>
      </c>
      <c r="H20157" s="704" t="s">
        <v>10645</v>
      </c>
    </row>
    <row r="20158" spans="1:8" s="681" customFormat="1" ht="15" x14ac:dyDescent="0.2">
      <c r="A20158" s="733">
        <v>45495</v>
      </c>
      <c r="B20158" s="40" t="s">
        <v>13093</v>
      </c>
      <c r="C20158" s="62" t="s">
        <v>391</v>
      </c>
      <c r="D20158" s="107" t="s">
        <v>13557</v>
      </c>
      <c r="E20158" s="57">
        <v>5000</v>
      </c>
      <c r="F20158" s="57"/>
      <c r="G20158" s="125">
        <f t="shared" ref="G20158:G20163" si="341">F20158-E20158</f>
        <v>-5000</v>
      </c>
      <c r="H20158" s="704" t="s">
        <v>10645</v>
      </c>
    </row>
    <row r="20159" spans="1:8" s="681" customFormat="1" ht="15" x14ac:dyDescent="0.2">
      <c r="A20159" s="733">
        <v>45495</v>
      </c>
      <c r="B20159" s="40" t="s">
        <v>13243</v>
      </c>
      <c r="C20159" s="62" t="s">
        <v>391</v>
      </c>
      <c r="D20159" s="107" t="s">
        <v>13558</v>
      </c>
      <c r="E20159" s="57">
        <v>5000</v>
      </c>
      <c r="F20159" s="57"/>
      <c r="G20159" s="125">
        <f t="shared" si="341"/>
        <v>-5000</v>
      </c>
      <c r="H20159" s="704" t="s">
        <v>10645</v>
      </c>
    </row>
    <row r="20160" spans="1:8" s="681" customFormat="1" ht="15" x14ac:dyDescent="0.2">
      <c r="A20160" s="733">
        <v>45495</v>
      </c>
      <c r="B20160" s="40" t="s">
        <v>37</v>
      </c>
      <c r="C20160" s="62" t="s">
        <v>391</v>
      </c>
      <c r="D20160" s="107" t="s">
        <v>13559</v>
      </c>
      <c r="E20160" s="57">
        <v>5000</v>
      </c>
      <c r="F20160" s="57"/>
      <c r="G20160" s="125">
        <f t="shared" si="341"/>
        <v>-5000</v>
      </c>
      <c r="H20160" s="704" t="s">
        <v>10645</v>
      </c>
    </row>
    <row r="20161" spans="1:8" s="681" customFormat="1" ht="15" x14ac:dyDescent="0.2">
      <c r="A20161" s="733">
        <v>45495</v>
      </c>
      <c r="B20161" s="40" t="s">
        <v>12049</v>
      </c>
      <c r="C20161" s="62" t="s">
        <v>391</v>
      </c>
      <c r="D20161" s="107" t="s">
        <v>13560</v>
      </c>
      <c r="E20161" s="57">
        <v>4120</v>
      </c>
      <c r="F20161" s="57"/>
      <c r="G20161" s="125">
        <f t="shared" si="341"/>
        <v>-4120</v>
      </c>
      <c r="H20161" s="704" t="s">
        <v>10645</v>
      </c>
    </row>
    <row r="20162" spans="1:8" s="681" customFormat="1" ht="15" x14ac:dyDescent="0.2">
      <c r="A20162" s="733">
        <v>45495</v>
      </c>
      <c r="B20162" s="40" t="s">
        <v>11707</v>
      </c>
      <c r="C20162" s="62" t="s">
        <v>391</v>
      </c>
      <c r="D20162" s="107" t="s">
        <v>13561</v>
      </c>
      <c r="E20162" s="57">
        <v>4000</v>
      </c>
      <c r="F20162" s="57"/>
      <c r="G20162" s="125">
        <f t="shared" si="341"/>
        <v>-4000</v>
      </c>
      <c r="H20162" s="704" t="s">
        <v>10645</v>
      </c>
    </row>
    <row r="20163" spans="1:8" s="681" customFormat="1" ht="15" x14ac:dyDescent="0.2">
      <c r="A20163" s="733">
        <v>45495</v>
      </c>
      <c r="B20163" s="40" t="s">
        <v>11068</v>
      </c>
      <c r="C20163" s="62" t="s">
        <v>391</v>
      </c>
      <c r="D20163" s="107" t="s">
        <v>13562</v>
      </c>
      <c r="E20163" s="57">
        <v>2500</v>
      </c>
      <c r="F20163" s="57"/>
      <c r="G20163" s="125">
        <f t="shared" si="341"/>
        <v>-2500</v>
      </c>
      <c r="H20163" s="704" t="s">
        <v>10645</v>
      </c>
    </row>
    <row r="20164" spans="1:8" s="681" customFormat="1" ht="15" x14ac:dyDescent="0.2">
      <c r="A20164" s="733">
        <v>45496</v>
      </c>
      <c r="B20164" s="40" t="s">
        <v>13243</v>
      </c>
      <c r="C20164" s="62" t="s">
        <v>3103</v>
      </c>
      <c r="D20164" s="107" t="s">
        <v>1156</v>
      </c>
      <c r="E20164" s="57">
        <v>20000</v>
      </c>
      <c r="F20164" s="57"/>
      <c r="G20164" s="125">
        <f t="shared" ref="G20164:G20169" si="342">F20164-E20164</f>
        <v>-20000</v>
      </c>
      <c r="H20164" s="704" t="s">
        <v>10645</v>
      </c>
    </row>
    <row r="20165" spans="1:8" s="681" customFormat="1" ht="15" x14ac:dyDescent="0.2">
      <c r="A20165" s="733">
        <v>45496</v>
      </c>
      <c r="B20165" s="40" t="s">
        <v>3945</v>
      </c>
      <c r="C20165" s="62" t="s">
        <v>5386</v>
      </c>
      <c r="D20165" s="107" t="s">
        <v>13555</v>
      </c>
      <c r="E20165" s="57">
        <v>5500</v>
      </c>
      <c r="F20165" s="57"/>
      <c r="G20165" s="125">
        <f t="shared" si="342"/>
        <v>-5500</v>
      </c>
      <c r="H20165" s="704" t="s">
        <v>10645</v>
      </c>
    </row>
    <row r="20166" spans="1:8" s="681" customFormat="1" ht="15" x14ac:dyDescent="0.2">
      <c r="A20166" s="733">
        <v>45496</v>
      </c>
      <c r="B20166" s="40" t="s">
        <v>3945</v>
      </c>
      <c r="C20166" s="62" t="s">
        <v>285</v>
      </c>
      <c r="D20166" s="107" t="s">
        <v>11361</v>
      </c>
      <c r="E20166" s="57">
        <v>500</v>
      </c>
      <c r="F20166" s="57"/>
      <c r="G20166" s="125">
        <f t="shared" si="342"/>
        <v>-500</v>
      </c>
      <c r="H20166" s="704" t="s">
        <v>10645</v>
      </c>
    </row>
    <row r="20167" spans="1:8" s="681" customFormat="1" ht="15" x14ac:dyDescent="0.2">
      <c r="A20167" s="733">
        <v>45496</v>
      </c>
      <c r="B20167" s="40" t="s">
        <v>103</v>
      </c>
      <c r="C20167" s="62" t="s">
        <v>103</v>
      </c>
      <c r="D20167" s="107" t="s">
        <v>2671</v>
      </c>
      <c r="E20167" s="57">
        <v>5000</v>
      </c>
      <c r="F20167" s="57"/>
      <c r="G20167" s="125">
        <f t="shared" si="342"/>
        <v>-5000</v>
      </c>
      <c r="H20167" s="704" t="s">
        <v>10645</v>
      </c>
    </row>
    <row r="20168" spans="1:8" s="681" customFormat="1" ht="15" x14ac:dyDescent="0.2">
      <c r="A20168" s="733">
        <v>45496</v>
      </c>
      <c r="B20168" s="40" t="s">
        <v>103</v>
      </c>
      <c r="C20168" s="62" t="s">
        <v>6052</v>
      </c>
      <c r="D20168" s="107" t="s">
        <v>13556</v>
      </c>
      <c r="E20168" s="57">
        <v>40000</v>
      </c>
      <c r="F20168" s="57"/>
      <c r="G20168" s="125">
        <f t="shared" si="342"/>
        <v>-40000</v>
      </c>
      <c r="H20168" s="704" t="s">
        <v>10645</v>
      </c>
    </row>
    <row r="20169" spans="1:8" s="681" customFormat="1" ht="15" x14ac:dyDescent="0.2">
      <c r="A20169" s="733">
        <v>45496</v>
      </c>
      <c r="B20169" s="40" t="s">
        <v>13243</v>
      </c>
      <c r="C20169" s="62" t="s">
        <v>5740</v>
      </c>
      <c r="D20169" s="107" t="s">
        <v>369</v>
      </c>
      <c r="E20169" s="57">
        <v>2500</v>
      </c>
      <c r="F20169" s="57"/>
      <c r="G20169" s="125">
        <f t="shared" si="342"/>
        <v>-2500</v>
      </c>
      <c r="H20169" s="704" t="s">
        <v>10645</v>
      </c>
    </row>
    <row r="20170" spans="1:8" s="681" customFormat="1" ht="15" x14ac:dyDescent="0.2">
      <c r="A20170" s="733">
        <v>45496</v>
      </c>
      <c r="B20170" s="40" t="s">
        <v>13100</v>
      </c>
      <c r="C20170" s="62" t="s">
        <v>5740</v>
      </c>
      <c r="D20170" s="107" t="s">
        <v>1156</v>
      </c>
      <c r="E20170" s="57">
        <v>600</v>
      </c>
      <c r="F20170" s="57"/>
      <c r="G20170" s="125">
        <f t="shared" ref="G20170:G20177" si="343">F20170-E20170</f>
        <v>-600</v>
      </c>
      <c r="H20170" s="704" t="s">
        <v>10645</v>
      </c>
    </row>
    <row r="20171" spans="1:8" s="681" customFormat="1" ht="15" x14ac:dyDescent="0.2">
      <c r="A20171" s="733">
        <v>45496</v>
      </c>
      <c r="B20171" s="40" t="s">
        <v>13215</v>
      </c>
      <c r="C20171" s="62" t="s">
        <v>5386</v>
      </c>
      <c r="D20171" s="107" t="s">
        <v>13575</v>
      </c>
      <c r="E20171" s="57">
        <v>4500</v>
      </c>
      <c r="F20171" s="57"/>
      <c r="G20171" s="125">
        <f t="shared" si="343"/>
        <v>-4500</v>
      </c>
      <c r="H20171" s="704" t="s">
        <v>10645</v>
      </c>
    </row>
    <row r="20172" spans="1:8" s="681" customFormat="1" ht="15" x14ac:dyDescent="0.2">
      <c r="A20172" s="733">
        <v>45496</v>
      </c>
      <c r="B20172" s="40" t="s">
        <v>13426</v>
      </c>
      <c r="C20172" s="62" t="s">
        <v>5740</v>
      </c>
      <c r="D20172" s="107" t="s">
        <v>10325</v>
      </c>
      <c r="E20172" s="57">
        <v>500</v>
      </c>
      <c r="F20172" s="57"/>
      <c r="G20172" s="125">
        <f t="shared" si="343"/>
        <v>-500</v>
      </c>
      <c r="H20172" s="704" t="s">
        <v>10645</v>
      </c>
    </row>
    <row r="20173" spans="1:8" s="681" customFormat="1" ht="15" x14ac:dyDescent="0.2">
      <c r="A20173" s="733">
        <v>45496</v>
      </c>
      <c r="B20173" s="40" t="s">
        <v>13285</v>
      </c>
      <c r="C20173" s="62" t="s">
        <v>5409</v>
      </c>
      <c r="D20173" s="107" t="s">
        <v>14065</v>
      </c>
      <c r="E20173" s="57">
        <v>5000</v>
      </c>
      <c r="F20173" s="57"/>
      <c r="G20173" s="125">
        <f t="shared" ref="G20173" si="344">F20173-E20173</f>
        <v>-5000</v>
      </c>
      <c r="H20173" s="704" t="s">
        <v>10645</v>
      </c>
    </row>
    <row r="20174" spans="1:8" s="681" customFormat="1" ht="15" x14ac:dyDescent="0.2">
      <c r="A20174" s="733">
        <v>45496</v>
      </c>
      <c r="B20174" s="40" t="s">
        <v>10351</v>
      </c>
      <c r="C20174" s="62" t="s">
        <v>2189</v>
      </c>
      <c r="D20174" s="107" t="s">
        <v>1156</v>
      </c>
      <c r="E20174" s="57">
        <v>20000</v>
      </c>
      <c r="F20174" s="57"/>
      <c r="G20174" s="125">
        <f t="shared" si="343"/>
        <v>-20000</v>
      </c>
      <c r="H20174" s="704" t="s">
        <v>10645</v>
      </c>
    </row>
    <row r="20175" spans="1:8" s="681" customFormat="1" ht="15" x14ac:dyDescent="0.2">
      <c r="A20175" s="733">
        <v>45496</v>
      </c>
      <c r="B20175" s="40" t="s">
        <v>6503</v>
      </c>
      <c r="C20175" s="62" t="s">
        <v>10972</v>
      </c>
      <c r="D20175" s="107" t="s">
        <v>13576</v>
      </c>
      <c r="E20175" s="57">
        <v>1700</v>
      </c>
      <c r="F20175" s="57"/>
      <c r="G20175" s="125">
        <f t="shared" si="343"/>
        <v>-1700</v>
      </c>
      <c r="H20175" s="704" t="s">
        <v>10645</v>
      </c>
    </row>
    <row r="20176" spans="1:8" s="681" customFormat="1" ht="15" x14ac:dyDescent="0.2">
      <c r="A20176" s="733">
        <v>45496</v>
      </c>
      <c r="B20176" s="40" t="s">
        <v>13167</v>
      </c>
      <c r="C20176" s="62" t="s">
        <v>5386</v>
      </c>
      <c r="D20176" s="107" t="s">
        <v>13577</v>
      </c>
      <c r="E20176" s="57">
        <v>1300</v>
      </c>
      <c r="F20176" s="57"/>
      <c r="G20176" s="125">
        <f t="shared" si="343"/>
        <v>-1300</v>
      </c>
      <c r="H20176" s="704" t="s">
        <v>10645</v>
      </c>
    </row>
    <row r="20177" spans="1:8" s="681" customFormat="1" ht="15" x14ac:dyDescent="0.2">
      <c r="A20177" s="733">
        <v>45496</v>
      </c>
      <c r="B20177" s="40" t="s">
        <v>6503</v>
      </c>
      <c r="C20177" s="62" t="s">
        <v>10972</v>
      </c>
      <c r="D20177" s="107" t="s">
        <v>11580</v>
      </c>
      <c r="E20177" s="57">
        <v>1800</v>
      </c>
      <c r="F20177" s="57"/>
      <c r="G20177" s="125">
        <f t="shared" si="343"/>
        <v>-1800</v>
      </c>
      <c r="H20177" s="704" t="s">
        <v>10645</v>
      </c>
    </row>
    <row r="20178" spans="1:8" s="681" customFormat="1" ht="15" x14ac:dyDescent="0.2">
      <c r="A20178" s="733">
        <v>45496</v>
      </c>
      <c r="B20178" s="40" t="s">
        <v>12389</v>
      </c>
      <c r="C20178" s="62" t="s">
        <v>13494</v>
      </c>
      <c r="D20178" s="107" t="s">
        <v>13574</v>
      </c>
      <c r="E20178" s="57">
        <v>25000</v>
      </c>
      <c r="F20178" s="57"/>
      <c r="G20178" s="125">
        <f t="shared" ref="G20178:G20179" si="345">F20178-E20178</f>
        <v>-25000</v>
      </c>
      <c r="H20178" s="704" t="s">
        <v>10645</v>
      </c>
    </row>
    <row r="20179" spans="1:8" s="681" customFormat="1" ht="15" x14ac:dyDescent="0.2">
      <c r="A20179" s="733">
        <v>45496</v>
      </c>
      <c r="B20179" s="40" t="s">
        <v>13100</v>
      </c>
      <c r="C20179" s="62" t="s">
        <v>10972</v>
      </c>
      <c r="D20179" s="107" t="s">
        <v>13573</v>
      </c>
      <c r="E20179" s="57">
        <v>17000</v>
      </c>
      <c r="F20179" s="57"/>
      <c r="G20179" s="125">
        <f t="shared" si="345"/>
        <v>-17000</v>
      </c>
      <c r="H20179" s="704" t="s">
        <v>10645</v>
      </c>
    </row>
    <row r="20180" spans="1:8" s="681" customFormat="1" ht="15" x14ac:dyDescent="0.2">
      <c r="A20180" s="733">
        <v>45497</v>
      </c>
      <c r="B20180" s="40" t="s">
        <v>13426</v>
      </c>
      <c r="C20180" s="62" t="s">
        <v>5740</v>
      </c>
      <c r="D20180" s="107" t="s">
        <v>13578</v>
      </c>
      <c r="E20180" s="57">
        <v>1000</v>
      </c>
      <c r="F20180" s="57"/>
      <c r="G20180" s="125">
        <f t="shared" ref="G20180:G20194" si="346">F20180-E20180</f>
        <v>-1000</v>
      </c>
      <c r="H20180" s="704" t="s">
        <v>10645</v>
      </c>
    </row>
    <row r="20181" spans="1:8" s="681" customFormat="1" ht="15" x14ac:dyDescent="0.2">
      <c r="A20181" s="733">
        <v>45497</v>
      </c>
      <c r="B20181" s="40" t="s">
        <v>12389</v>
      </c>
      <c r="C20181" s="62" t="s">
        <v>391</v>
      </c>
      <c r="D20181" s="107" t="s">
        <v>10294</v>
      </c>
      <c r="E20181" s="57">
        <v>1300</v>
      </c>
      <c r="F20181" s="57"/>
      <c r="G20181" s="125">
        <f t="shared" si="346"/>
        <v>-1300</v>
      </c>
      <c r="H20181" s="704" t="s">
        <v>10645</v>
      </c>
    </row>
    <row r="20182" spans="1:8" s="681" customFormat="1" ht="15" x14ac:dyDescent="0.2">
      <c r="A20182" s="733">
        <v>45497</v>
      </c>
      <c r="B20182" s="40" t="s">
        <v>11068</v>
      </c>
      <c r="C20182" s="62" t="s">
        <v>10972</v>
      </c>
      <c r="D20182" s="107" t="s">
        <v>13579</v>
      </c>
      <c r="E20182" s="57">
        <v>6000</v>
      </c>
      <c r="F20182" s="57"/>
      <c r="G20182" s="125">
        <f t="shared" si="346"/>
        <v>-6000</v>
      </c>
      <c r="H20182" s="704" t="s">
        <v>10645</v>
      </c>
    </row>
    <row r="20183" spans="1:8" s="681" customFormat="1" ht="15" x14ac:dyDescent="0.2">
      <c r="A20183" s="733">
        <v>45497</v>
      </c>
      <c r="B20183" s="40" t="s">
        <v>13426</v>
      </c>
      <c r="C20183" s="62" t="s">
        <v>10972</v>
      </c>
      <c r="D20183" s="107" t="s">
        <v>12290</v>
      </c>
      <c r="E20183" s="57">
        <v>1000</v>
      </c>
      <c r="F20183" s="57"/>
      <c r="G20183" s="125">
        <f t="shared" si="346"/>
        <v>-1000</v>
      </c>
      <c r="H20183" s="704" t="s">
        <v>10645</v>
      </c>
    </row>
    <row r="20184" spans="1:8" s="681" customFormat="1" ht="15" x14ac:dyDescent="0.2">
      <c r="A20184" s="733">
        <v>45497</v>
      </c>
      <c r="B20184" s="40" t="s">
        <v>12785</v>
      </c>
      <c r="C20184" s="62" t="s">
        <v>13580</v>
      </c>
      <c r="D20184" s="107" t="s">
        <v>13581</v>
      </c>
      <c r="E20184" s="57">
        <v>20000</v>
      </c>
      <c r="F20184" s="57"/>
      <c r="G20184" s="125">
        <f t="shared" si="346"/>
        <v>-20000</v>
      </c>
      <c r="H20184" s="704" t="s">
        <v>10645</v>
      </c>
    </row>
    <row r="20185" spans="1:8" s="681" customFormat="1" ht="15" x14ac:dyDescent="0.2">
      <c r="A20185" s="733">
        <v>45497</v>
      </c>
      <c r="B20185" s="40" t="s">
        <v>13426</v>
      </c>
      <c r="C20185" s="62" t="s">
        <v>10972</v>
      </c>
      <c r="D20185" s="107" t="s">
        <v>12499</v>
      </c>
      <c r="E20185" s="57">
        <v>2755</v>
      </c>
      <c r="F20185" s="57"/>
      <c r="G20185" s="125">
        <f t="shared" si="346"/>
        <v>-2755</v>
      </c>
      <c r="H20185" s="704" t="s">
        <v>10645</v>
      </c>
    </row>
    <row r="20186" spans="1:8" s="681" customFormat="1" ht="15" x14ac:dyDescent="0.2">
      <c r="A20186" s="733">
        <v>45497</v>
      </c>
      <c r="B20186" s="40" t="s">
        <v>103</v>
      </c>
      <c r="C20186" s="62" t="s">
        <v>285</v>
      </c>
      <c r="D20186" s="107" t="s">
        <v>13582</v>
      </c>
      <c r="E20186" s="57">
        <v>1000</v>
      </c>
      <c r="F20186" s="57"/>
      <c r="G20186" s="125">
        <f t="shared" si="346"/>
        <v>-1000</v>
      </c>
      <c r="H20186" s="704" t="s">
        <v>10645</v>
      </c>
    </row>
    <row r="20187" spans="1:8" s="681" customFormat="1" ht="15" x14ac:dyDescent="0.2">
      <c r="A20187" s="733">
        <v>45497</v>
      </c>
      <c r="B20187" s="40" t="s">
        <v>11068</v>
      </c>
      <c r="C20187" s="62" t="s">
        <v>5740</v>
      </c>
      <c r="D20187" s="107" t="s">
        <v>1156</v>
      </c>
      <c r="E20187" s="57">
        <v>2900</v>
      </c>
      <c r="F20187" s="57"/>
      <c r="G20187" s="125">
        <f t="shared" si="346"/>
        <v>-2900</v>
      </c>
      <c r="H20187" s="704" t="s">
        <v>10645</v>
      </c>
    </row>
    <row r="20188" spans="1:8" s="681" customFormat="1" ht="15" x14ac:dyDescent="0.2">
      <c r="A20188" s="733">
        <v>45497</v>
      </c>
      <c r="B20188" s="40" t="s">
        <v>13426</v>
      </c>
      <c r="C20188" s="62" t="s">
        <v>5740</v>
      </c>
      <c r="D20188" s="107" t="s">
        <v>1156</v>
      </c>
      <c r="E20188" s="57">
        <v>500</v>
      </c>
      <c r="F20188" s="57"/>
      <c r="G20188" s="125">
        <f t="shared" si="346"/>
        <v>-500</v>
      </c>
      <c r="H20188" s="704" t="s">
        <v>10645</v>
      </c>
    </row>
    <row r="20189" spans="1:8" s="681" customFormat="1" ht="15" x14ac:dyDescent="0.2">
      <c r="A20189" s="733">
        <v>45497</v>
      </c>
      <c r="B20189" s="40" t="s">
        <v>25</v>
      </c>
      <c r="C20189" s="62" t="s">
        <v>8141</v>
      </c>
      <c r="D20189" s="107" t="s">
        <v>6336</v>
      </c>
      <c r="E20189" s="57">
        <v>123946</v>
      </c>
      <c r="F20189" s="57"/>
      <c r="G20189" s="125">
        <f t="shared" si="346"/>
        <v>-123946</v>
      </c>
      <c r="H20189" s="704" t="s">
        <v>10645</v>
      </c>
    </row>
    <row r="20190" spans="1:8" s="681" customFormat="1" ht="15" x14ac:dyDescent="0.2">
      <c r="A20190" s="733">
        <v>45497</v>
      </c>
      <c r="B20190" s="40" t="s">
        <v>103</v>
      </c>
      <c r="C20190" s="62" t="s">
        <v>8141</v>
      </c>
      <c r="D20190" s="107" t="s">
        <v>6336</v>
      </c>
      <c r="E20190" s="57">
        <v>77157</v>
      </c>
      <c r="F20190" s="57"/>
      <c r="G20190" s="125">
        <f t="shared" si="346"/>
        <v>-77157</v>
      </c>
      <c r="H20190" s="704" t="s">
        <v>10645</v>
      </c>
    </row>
    <row r="20191" spans="1:8" s="681" customFormat="1" ht="15" x14ac:dyDescent="0.2">
      <c r="A20191" s="733">
        <v>45497</v>
      </c>
      <c r="B20191" s="40" t="s">
        <v>10351</v>
      </c>
      <c r="C20191" s="62" t="s">
        <v>285</v>
      </c>
      <c r="D20191" s="107" t="s">
        <v>13583</v>
      </c>
      <c r="E20191" s="57">
        <v>1340</v>
      </c>
      <c r="F20191" s="57"/>
      <c r="G20191" s="125">
        <f t="shared" si="346"/>
        <v>-1340</v>
      </c>
      <c r="H20191" s="704" t="s">
        <v>10645</v>
      </c>
    </row>
    <row r="20192" spans="1:8" s="681" customFormat="1" ht="15" x14ac:dyDescent="0.2">
      <c r="A20192" s="733">
        <v>45497</v>
      </c>
      <c r="B20192" s="40" t="s">
        <v>13426</v>
      </c>
      <c r="C20192" s="62" t="s">
        <v>10972</v>
      </c>
      <c r="D20192" s="107" t="s">
        <v>13584</v>
      </c>
      <c r="E20192" s="57">
        <v>1000</v>
      </c>
      <c r="F20192" s="57"/>
      <c r="G20192" s="125">
        <f t="shared" si="346"/>
        <v>-1000</v>
      </c>
      <c r="H20192" s="704" t="s">
        <v>10645</v>
      </c>
    </row>
    <row r="20193" spans="1:8" s="681" customFormat="1" ht="15" x14ac:dyDescent="0.2">
      <c r="A20193" s="733">
        <v>45497</v>
      </c>
      <c r="B20193" s="40" t="s">
        <v>103</v>
      </c>
      <c r="C20193" s="62" t="s">
        <v>391</v>
      </c>
      <c r="D20193" s="107" t="s">
        <v>13585</v>
      </c>
      <c r="E20193" s="57">
        <v>400</v>
      </c>
      <c r="F20193" s="57"/>
      <c r="G20193" s="125">
        <f t="shared" si="346"/>
        <v>-400</v>
      </c>
      <c r="H20193" s="704" t="s">
        <v>10645</v>
      </c>
    </row>
    <row r="20194" spans="1:8" s="681" customFormat="1" ht="15" x14ac:dyDescent="0.2">
      <c r="A20194" s="733">
        <v>45497</v>
      </c>
      <c r="B20194" s="40" t="s">
        <v>13100</v>
      </c>
      <c r="C20194" s="62" t="s">
        <v>391</v>
      </c>
      <c r="D20194" s="107" t="s">
        <v>4308</v>
      </c>
      <c r="E20194" s="57">
        <v>3370</v>
      </c>
      <c r="F20194" s="57"/>
      <c r="G20194" s="125">
        <f t="shared" si="346"/>
        <v>-3370</v>
      </c>
      <c r="H20194" s="704" t="s">
        <v>10645</v>
      </c>
    </row>
    <row r="20195" spans="1:8" s="681" customFormat="1" ht="15" x14ac:dyDescent="0.2">
      <c r="A20195" s="733">
        <v>45497</v>
      </c>
      <c r="B20195" s="40" t="s">
        <v>13215</v>
      </c>
      <c r="C20195" s="62" t="s">
        <v>8384</v>
      </c>
      <c r="D20195" s="107" t="s">
        <v>13586</v>
      </c>
      <c r="E20195" s="57">
        <v>1147000</v>
      </c>
      <c r="F20195" s="57"/>
      <c r="G20195" s="125">
        <f t="shared" ref="G20195:G20196" si="347">F20195-E20195</f>
        <v>-1147000</v>
      </c>
      <c r="H20195" s="704" t="s">
        <v>10645</v>
      </c>
    </row>
    <row r="20196" spans="1:8" s="681" customFormat="1" ht="15" x14ac:dyDescent="0.2">
      <c r="A20196" s="733">
        <v>45497</v>
      </c>
      <c r="B20196" s="40" t="s">
        <v>12596</v>
      </c>
      <c r="C20196" s="62" t="s">
        <v>10972</v>
      </c>
      <c r="D20196" s="107" t="s">
        <v>13475</v>
      </c>
      <c r="E20196" s="57">
        <v>105000</v>
      </c>
      <c r="F20196" s="57"/>
      <c r="G20196" s="125">
        <f t="shared" si="347"/>
        <v>-105000</v>
      </c>
      <c r="H20196" s="704" t="s">
        <v>10645</v>
      </c>
    </row>
    <row r="20197" spans="1:8" s="681" customFormat="1" ht="15" x14ac:dyDescent="0.2">
      <c r="A20197" s="733">
        <v>45497</v>
      </c>
      <c r="B20197" s="40" t="s">
        <v>13167</v>
      </c>
      <c r="C20197" s="62" t="s">
        <v>62</v>
      </c>
      <c r="D20197" s="107" t="s">
        <v>13587</v>
      </c>
      <c r="E20197" s="57">
        <v>300000</v>
      </c>
      <c r="F20197" s="57"/>
      <c r="G20197" s="125">
        <f t="shared" ref="G20197:G20199" si="348">F20197-E20197</f>
        <v>-300000</v>
      </c>
      <c r="H20197" s="704" t="s">
        <v>10645</v>
      </c>
    </row>
    <row r="20198" spans="1:8" s="681" customFormat="1" ht="15" x14ac:dyDescent="0.2">
      <c r="A20198" s="733">
        <v>45497</v>
      </c>
      <c r="B20198" s="40" t="s">
        <v>13167</v>
      </c>
      <c r="C20198" s="62" t="s">
        <v>10972</v>
      </c>
      <c r="D20198" s="107" t="s">
        <v>13588</v>
      </c>
      <c r="E20198" s="57">
        <v>25000</v>
      </c>
      <c r="F20198" s="57"/>
      <c r="G20198" s="125">
        <f t="shared" si="348"/>
        <v>-25000</v>
      </c>
      <c r="H20198" s="704" t="s">
        <v>10645</v>
      </c>
    </row>
    <row r="20199" spans="1:8" s="681" customFormat="1" ht="15" x14ac:dyDescent="0.2">
      <c r="A20199" s="733">
        <v>45498</v>
      </c>
      <c r="B20199" s="40" t="s">
        <v>13426</v>
      </c>
      <c r="C20199" s="62" t="s">
        <v>13590</v>
      </c>
      <c r="D20199" s="107" t="s">
        <v>13589</v>
      </c>
      <c r="E20199" s="57">
        <v>375000</v>
      </c>
      <c r="F20199" s="57"/>
      <c r="G20199" s="125">
        <f t="shared" si="348"/>
        <v>-375000</v>
      </c>
      <c r="H20199" s="704" t="s">
        <v>10645</v>
      </c>
    </row>
    <row r="20200" spans="1:8" s="681" customFormat="1" ht="15" x14ac:dyDescent="0.2">
      <c r="A20200" s="733">
        <v>45498</v>
      </c>
      <c r="B20200" s="40" t="s">
        <v>13215</v>
      </c>
      <c r="C20200" s="62" t="s">
        <v>13213</v>
      </c>
      <c r="D20200" s="107" t="s">
        <v>13607</v>
      </c>
      <c r="E20200" s="57">
        <v>4598964</v>
      </c>
      <c r="F20200" s="57"/>
      <c r="G20200" s="125">
        <f t="shared" ref="G20200" si="349">F20200-E20200</f>
        <v>-4598964</v>
      </c>
      <c r="H20200" s="704" t="s">
        <v>10645</v>
      </c>
    </row>
    <row r="20201" spans="1:8" s="681" customFormat="1" ht="15" x14ac:dyDescent="0.2">
      <c r="A20201" s="733">
        <v>45499</v>
      </c>
      <c r="B20201" s="40" t="s">
        <v>103</v>
      </c>
      <c r="C20201" s="62" t="s">
        <v>103</v>
      </c>
      <c r="D20201" s="107" t="s">
        <v>9413</v>
      </c>
      <c r="E20201" s="57">
        <v>5000</v>
      </c>
      <c r="F20201" s="57"/>
      <c r="G20201" s="125">
        <f t="shared" ref="G20201:G20204" si="350">F20201-E20201</f>
        <v>-5000</v>
      </c>
      <c r="H20201" s="704" t="s">
        <v>10645</v>
      </c>
    </row>
    <row r="20202" spans="1:8" s="681" customFormat="1" ht="15" x14ac:dyDescent="0.2">
      <c r="A20202" s="733">
        <v>45499</v>
      </c>
      <c r="B20202" s="40" t="s">
        <v>13426</v>
      </c>
      <c r="C20202" s="62" t="s">
        <v>5740</v>
      </c>
      <c r="D20202" s="107" t="s">
        <v>369</v>
      </c>
      <c r="E20202" s="57">
        <v>1800</v>
      </c>
      <c r="F20202" s="57"/>
      <c r="G20202" s="125">
        <f t="shared" si="350"/>
        <v>-1800</v>
      </c>
      <c r="H20202" s="704" t="s">
        <v>10645</v>
      </c>
    </row>
    <row r="20203" spans="1:8" s="681" customFormat="1" ht="15" x14ac:dyDescent="0.2">
      <c r="A20203" s="733">
        <v>45499</v>
      </c>
      <c r="B20203" s="40" t="s">
        <v>37</v>
      </c>
      <c r="C20203" s="62" t="s">
        <v>391</v>
      </c>
      <c r="D20203" s="107" t="s">
        <v>13591</v>
      </c>
      <c r="E20203" s="57">
        <v>2000</v>
      </c>
      <c r="F20203" s="57"/>
      <c r="G20203" s="125">
        <f t="shared" si="350"/>
        <v>-2000</v>
      </c>
      <c r="H20203" s="704" t="s">
        <v>10645</v>
      </c>
    </row>
    <row r="20204" spans="1:8" s="681" customFormat="1" ht="15" x14ac:dyDescent="0.2">
      <c r="A20204" s="733">
        <v>45499</v>
      </c>
      <c r="B20204" s="40" t="s">
        <v>13243</v>
      </c>
      <c r="C20204" s="62" t="s">
        <v>3103</v>
      </c>
      <c r="D20204" s="107" t="s">
        <v>13592</v>
      </c>
      <c r="E20204" s="57">
        <v>30000</v>
      </c>
      <c r="F20204" s="57"/>
      <c r="G20204" s="125">
        <f t="shared" si="350"/>
        <v>-30000</v>
      </c>
      <c r="H20204" s="704" t="s">
        <v>10645</v>
      </c>
    </row>
    <row r="20205" spans="1:8" s="681" customFormat="1" ht="15" x14ac:dyDescent="0.2">
      <c r="A20205" s="733">
        <v>45499</v>
      </c>
      <c r="B20205" s="40" t="s">
        <v>13100</v>
      </c>
      <c r="C20205" s="62" t="s">
        <v>10902</v>
      </c>
      <c r="D20205" s="107" t="s">
        <v>13593</v>
      </c>
      <c r="E20205" s="57">
        <v>400000</v>
      </c>
      <c r="F20205" s="57"/>
      <c r="G20205" s="125">
        <f t="shared" ref="G20205" si="351">F20205-E20205</f>
        <v>-400000</v>
      </c>
      <c r="H20205" s="704" t="s">
        <v>10645</v>
      </c>
    </row>
    <row r="20206" spans="1:8" s="681" customFormat="1" ht="15" x14ac:dyDescent="0.2">
      <c r="A20206" s="733">
        <v>45499</v>
      </c>
      <c r="B20206" s="40" t="s">
        <v>13426</v>
      </c>
      <c r="C20206" s="62" t="s">
        <v>10972</v>
      </c>
      <c r="D20206" s="107" t="s">
        <v>13609</v>
      </c>
      <c r="E20206" s="57">
        <v>1750</v>
      </c>
      <c r="F20206" s="57"/>
      <c r="G20206" s="125">
        <f t="shared" ref="G20206:G20211" si="352">F20206-E20206</f>
        <v>-1750</v>
      </c>
      <c r="H20206" s="704" t="s">
        <v>10645</v>
      </c>
    </row>
    <row r="20207" spans="1:8" s="681" customFormat="1" ht="15" x14ac:dyDescent="0.2">
      <c r="A20207" s="733">
        <v>45499</v>
      </c>
      <c r="B20207" s="40" t="s">
        <v>13100</v>
      </c>
      <c r="C20207" s="62" t="s">
        <v>13610</v>
      </c>
      <c r="D20207" s="107" t="s">
        <v>13611</v>
      </c>
      <c r="E20207" s="57">
        <v>220000</v>
      </c>
      <c r="F20207" s="57"/>
      <c r="G20207" s="125">
        <f t="shared" si="352"/>
        <v>-220000</v>
      </c>
      <c r="H20207" s="704" t="s">
        <v>10645</v>
      </c>
    </row>
    <row r="20208" spans="1:8" s="681" customFormat="1" ht="15" x14ac:dyDescent="0.2">
      <c r="A20208" s="733">
        <v>45499</v>
      </c>
      <c r="B20208" s="40" t="s">
        <v>13426</v>
      </c>
      <c r="C20208" s="62" t="s">
        <v>10972</v>
      </c>
      <c r="D20208" s="107" t="s">
        <v>13612</v>
      </c>
      <c r="E20208" s="57">
        <v>117500</v>
      </c>
      <c r="F20208" s="57"/>
      <c r="G20208" s="125">
        <f t="shared" si="352"/>
        <v>-117500</v>
      </c>
      <c r="H20208" s="704" t="s">
        <v>10645</v>
      </c>
    </row>
    <row r="20209" spans="1:8" s="681" customFormat="1" ht="15" x14ac:dyDescent="0.2">
      <c r="A20209" s="733">
        <v>45499</v>
      </c>
      <c r="B20209" s="40" t="s">
        <v>11707</v>
      </c>
      <c r="C20209" s="62" t="s">
        <v>5740</v>
      </c>
      <c r="D20209" s="107" t="s">
        <v>13613</v>
      </c>
      <c r="E20209" s="57">
        <v>1500</v>
      </c>
      <c r="F20209" s="57"/>
      <c r="G20209" s="125">
        <f t="shared" si="352"/>
        <v>-1500</v>
      </c>
      <c r="H20209" s="704" t="s">
        <v>10645</v>
      </c>
    </row>
    <row r="20210" spans="1:8" s="681" customFormat="1" ht="15" x14ac:dyDescent="0.2">
      <c r="A20210" s="733">
        <v>45499</v>
      </c>
      <c r="B20210" s="40" t="s">
        <v>11707</v>
      </c>
      <c r="C20210" s="62" t="s">
        <v>10972</v>
      </c>
      <c r="D20210" s="107" t="s">
        <v>13614</v>
      </c>
      <c r="E20210" s="57">
        <v>340</v>
      </c>
      <c r="F20210" s="57"/>
      <c r="G20210" s="125">
        <f t="shared" si="352"/>
        <v>-340</v>
      </c>
      <c r="H20210" s="704" t="s">
        <v>10645</v>
      </c>
    </row>
    <row r="20211" spans="1:8" s="681" customFormat="1" ht="15" x14ac:dyDescent="0.2">
      <c r="A20211" s="733">
        <v>45499</v>
      </c>
      <c r="B20211" s="40" t="s">
        <v>13100</v>
      </c>
      <c r="C20211" s="62" t="s">
        <v>5740</v>
      </c>
      <c r="D20211" s="107" t="s">
        <v>369</v>
      </c>
      <c r="E20211" s="57">
        <v>1500</v>
      </c>
      <c r="F20211" s="57"/>
      <c r="G20211" s="125">
        <f t="shared" si="352"/>
        <v>-1500</v>
      </c>
      <c r="H20211" s="704" t="s">
        <v>10645</v>
      </c>
    </row>
    <row r="20212" spans="1:8" s="681" customFormat="1" ht="15" x14ac:dyDescent="0.2">
      <c r="A20212" s="733">
        <v>45500</v>
      </c>
      <c r="B20212" s="40" t="s">
        <v>12389</v>
      </c>
      <c r="C20212" s="62" t="s">
        <v>10972</v>
      </c>
      <c r="D20212" s="107" t="s">
        <v>13615</v>
      </c>
      <c r="E20212" s="57">
        <v>34000</v>
      </c>
      <c r="F20212" s="57"/>
      <c r="G20212" s="125">
        <f t="shared" ref="G20212:G20227" si="353">F20212-E20212</f>
        <v>-34000</v>
      </c>
      <c r="H20212" s="704" t="s">
        <v>10645</v>
      </c>
    </row>
    <row r="20213" spans="1:8" s="681" customFormat="1" ht="15" x14ac:dyDescent="0.2">
      <c r="A20213" s="733">
        <v>45500</v>
      </c>
      <c r="B20213" s="40" t="s">
        <v>103</v>
      </c>
      <c r="C20213" s="62" t="s">
        <v>285</v>
      </c>
      <c r="D20213" s="107" t="s">
        <v>13582</v>
      </c>
      <c r="E20213" s="57">
        <v>3000</v>
      </c>
      <c r="F20213" s="57"/>
      <c r="G20213" s="125">
        <f t="shared" si="353"/>
        <v>-3000</v>
      </c>
      <c r="H20213" s="704" t="s">
        <v>10645</v>
      </c>
    </row>
    <row r="20214" spans="1:8" s="681" customFormat="1" ht="15" x14ac:dyDescent="0.2">
      <c r="A20214" s="733">
        <v>45500</v>
      </c>
      <c r="B20214" s="40" t="s">
        <v>103</v>
      </c>
      <c r="C20214" s="62" t="s">
        <v>103</v>
      </c>
      <c r="D20214" s="107" t="s">
        <v>9413</v>
      </c>
      <c r="E20214" s="57">
        <v>4000</v>
      </c>
      <c r="F20214" s="57"/>
      <c r="G20214" s="125">
        <f t="shared" si="353"/>
        <v>-4000</v>
      </c>
      <c r="H20214" s="704" t="s">
        <v>10645</v>
      </c>
    </row>
    <row r="20215" spans="1:8" s="681" customFormat="1" ht="15" x14ac:dyDescent="0.2">
      <c r="A20215" s="733">
        <v>45500</v>
      </c>
      <c r="B20215" s="40" t="s">
        <v>11697</v>
      </c>
      <c r="C20215" s="62" t="s">
        <v>10972</v>
      </c>
      <c r="D20215" s="107" t="s">
        <v>13616</v>
      </c>
      <c r="E20215" s="57">
        <v>3200</v>
      </c>
      <c r="F20215" s="57"/>
      <c r="G20215" s="125">
        <f t="shared" si="353"/>
        <v>-3200</v>
      </c>
      <c r="H20215" s="704" t="s">
        <v>10645</v>
      </c>
    </row>
    <row r="20216" spans="1:8" s="681" customFormat="1" ht="15" x14ac:dyDescent="0.2">
      <c r="A20216" s="733">
        <v>45500</v>
      </c>
      <c r="B20216" s="40" t="s">
        <v>13215</v>
      </c>
      <c r="C20216" s="62" t="s">
        <v>10972</v>
      </c>
      <c r="D20216" s="107" t="s">
        <v>13617</v>
      </c>
      <c r="E20216" s="57">
        <v>7830</v>
      </c>
      <c r="F20216" s="57"/>
      <c r="G20216" s="125">
        <f t="shared" si="353"/>
        <v>-7830</v>
      </c>
      <c r="H20216" s="704" t="s">
        <v>10645</v>
      </c>
    </row>
    <row r="20217" spans="1:8" s="681" customFormat="1" ht="15" x14ac:dyDescent="0.2">
      <c r="A20217" s="733">
        <v>45500</v>
      </c>
      <c r="B20217" s="40" t="s">
        <v>12389</v>
      </c>
      <c r="C20217" s="62" t="s">
        <v>5740</v>
      </c>
      <c r="D20217" s="107" t="s">
        <v>1156</v>
      </c>
      <c r="E20217" s="57">
        <v>2000</v>
      </c>
      <c r="F20217" s="57"/>
      <c r="G20217" s="125">
        <f t="shared" si="353"/>
        <v>-2000</v>
      </c>
      <c r="H20217" s="704" t="s">
        <v>10645</v>
      </c>
    </row>
    <row r="20218" spans="1:8" s="681" customFormat="1" ht="15" x14ac:dyDescent="0.2">
      <c r="A20218" s="733">
        <v>45500</v>
      </c>
      <c r="B20218" s="40" t="s">
        <v>13243</v>
      </c>
      <c r="C20218" s="62" t="s">
        <v>5740</v>
      </c>
      <c r="D20218" s="107" t="s">
        <v>1156</v>
      </c>
      <c r="E20218" s="57">
        <v>2000</v>
      </c>
      <c r="F20218" s="57"/>
      <c r="G20218" s="125">
        <f t="shared" si="353"/>
        <v>-2000</v>
      </c>
      <c r="H20218" s="704" t="s">
        <v>10645</v>
      </c>
    </row>
    <row r="20219" spans="1:8" s="681" customFormat="1" ht="15" x14ac:dyDescent="0.2">
      <c r="A20219" s="733">
        <v>45500</v>
      </c>
      <c r="B20219" s="40" t="s">
        <v>13426</v>
      </c>
      <c r="C20219" s="62" t="s">
        <v>5740</v>
      </c>
      <c r="D20219" s="107" t="s">
        <v>1156</v>
      </c>
      <c r="E20219" s="57">
        <v>2000</v>
      </c>
      <c r="F20219" s="57"/>
      <c r="G20219" s="125">
        <f t="shared" si="353"/>
        <v>-2000</v>
      </c>
      <c r="H20219" s="704" t="s">
        <v>10645</v>
      </c>
    </row>
    <row r="20220" spans="1:8" s="681" customFormat="1" ht="15" x14ac:dyDescent="0.2">
      <c r="A20220" s="733">
        <v>45500</v>
      </c>
      <c r="B20220" s="40" t="s">
        <v>3945</v>
      </c>
      <c r="C20220" s="62" t="s">
        <v>391</v>
      </c>
      <c r="D20220" s="107" t="s">
        <v>13618</v>
      </c>
      <c r="E20220" s="57">
        <v>68000</v>
      </c>
      <c r="F20220" s="57"/>
      <c r="G20220" s="125">
        <f t="shared" si="353"/>
        <v>-68000</v>
      </c>
      <c r="H20220" s="704" t="s">
        <v>10645</v>
      </c>
    </row>
    <row r="20221" spans="1:8" s="681" customFormat="1" ht="15" x14ac:dyDescent="0.2">
      <c r="A20221" s="733">
        <v>45500</v>
      </c>
      <c r="B20221" s="40" t="s">
        <v>3945</v>
      </c>
      <c r="C20221" s="62" t="s">
        <v>391</v>
      </c>
      <c r="D20221" s="107" t="s">
        <v>13619</v>
      </c>
      <c r="E20221" s="57">
        <v>18000</v>
      </c>
      <c r="F20221" s="57"/>
      <c r="G20221" s="125">
        <f t="shared" si="353"/>
        <v>-18000</v>
      </c>
      <c r="H20221" s="704" t="s">
        <v>10645</v>
      </c>
    </row>
    <row r="20222" spans="1:8" s="681" customFormat="1" ht="15" x14ac:dyDescent="0.2">
      <c r="A20222" s="733">
        <v>45500</v>
      </c>
      <c r="B20222" s="40" t="s">
        <v>3945</v>
      </c>
      <c r="C20222" s="62" t="s">
        <v>10063</v>
      </c>
      <c r="D20222" s="107" t="s">
        <v>13620</v>
      </c>
      <c r="E20222" s="57">
        <v>6000</v>
      </c>
      <c r="F20222" s="57"/>
      <c r="G20222" s="125">
        <f t="shared" si="353"/>
        <v>-6000</v>
      </c>
      <c r="H20222" s="704" t="s">
        <v>10645</v>
      </c>
    </row>
    <row r="20223" spans="1:8" s="681" customFormat="1" ht="15" x14ac:dyDescent="0.2">
      <c r="A20223" s="733">
        <v>45500</v>
      </c>
      <c r="B20223" s="40" t="s">
        <v>10889</v>
      </c>
      <c r="C20223" s="62" t="s">
        <v>10972</v>
      </c>
      <c r="D20223" s="107" t="s">
        <v>13621</v>
      </c>
      <c r="E20223" s="57">
        <v>180</v>
      </c>
      <c r="F20223" s="57"/>
      <c r="G20223" s="125">
        <f t="shared" si="353"/>
        <v>-180</v>
      </c>
      <c r="H20223" s="704" t="s">
        <v>10645</v>
      </c>
    </row>
    <row r="20224" spans="1:8" s="681" customFormat="1" ht="15" x14ac:dyDescent="0.2">
      <c r="A20224" s="733">
        <v>45500</v>
      </c>
      <c r="B20224" s="40" t="s">
        <v>9344</v>
      </c>
      <c r="C20224" s="62" t="s">
        <v>391</v>
      </c>
      <c r="D20224" s="107" t="s">
        <v>13622</v>
      </c>
      <c r="E20224" s="57">
        <v>2000</v>
      </c>
      <c r="F20224" s="57"/>
      <c r="G20224" s="125">
        <f t="shared" si="353"/>
        <v>-2000</v>
      </c>
      <c r="H20224" s="704" t="s">
        <v>10645</v>
      </c>
    </row>
    <row r="20225" spans="1:8" s="681" customFormat="1" ht="15" x14ac:dyDescent="0.2">
      <c r="A20225" s="733">
        <v>45500</v>
      </c>
      <c r="B20225" s="40" t="s">
        <v>12389</v>
      </c>
      <c r="C20225" s="62" t="s">
        <v>391</v>
      </c>
      <c r="D20225" s="107" t="s">
        <v>13623</v>
      </c>
      <c r="E20225" s="57">
        <v>2200</v>
      </c>
      <c r="F20225" s="57"/>
      <c r="G20225" s="125">
        <f t="shared" si="353"/>
        <v>-2200</v>
      </c>
      <c r="H20225" s="704" t="s">
        <v>10645</v>
      </c>
    </row>
    <row r="20226" spans="1:8" s="681" customFormat="1" ht="15" x14ac:dyDescent="0.2">
      <c r="A20226" s="733">
        <v>45500</v>
      </c>
      <c r="B20226" s="40" t="s">
        <v>103</v>
      </c>
      <c r="C20226" s="62" t="s">
        <v>391</v>
      </c>
      <c r="D20226" s="107" t="s">
        <v>13624</v>
      </c>
      <c r="E20226" s="57">
        <v>1950</v>
      </c>
      <c r="F20226" s="57"/>
      <c r="G20226" s="125">
        <f t="shared" si="353"/>
        <v>-1950</v>
      </c>
      <c r="H20226" s="704" t="s">
        <v>10645</v>
      </c>
    </row>
    <row r="20227" spans="1:8" s="681" customFormat="1" ht="15" x14ac:dyDescent="0.2">
      <c r="A20227" s="733">
        <v>45500</v>
      </c>
      <c r="B20227" s="40" t="s">
        <v>6503</v>
      </c>
      <c r="C20227" s="62" t="s">
        <v>13551</v>
      </c>
      <c r="D20227" s="107" t="s">
        <v>1156</v>
      </c>
      <c r="E20227" s="57">
        <v>20000</v>
      </c>
      <c r="F20227" s="57"/>
      <c r="G20227" s="125">
        <f t="shared" si="353"/>
        <v>-20000</v>
      </c>
      <c r="H20227" s="704" t="s">
        <v>10645</v>
      </c>
    </row>
    <row r="20228" spans="1:8" s="681" customFormat="1" ht="15" x14ac:dyDescent="0.2">
      <c r="A20228" s="733">
        <v>45500</v>
      </c>
      <c r="B20228" s="40" t="s">
        <v>13100</v>
      </c>
      <c r="C20228" s="62" t="s">
        <v>8384</v>
      </c>
      <c r="D20228" s="107" t="s">
        <v>13625</v>
      </c>
      <c r="E20228" s="57">
        <v>600000</v>
      </c>
      <c r="F20228" s="57"/>
      <c r="G20228" s="125">
        <f t="shared" ref="G20228:G20229" si="354">F20228-E20228</f>
        <v>-600000</v>
      </c>
      <c r="H20228" s="704" t="s">
        <v>10645</v>
      </c>
    </row>
    <row r="20229" spans="1:8" s="681" customFormat="1" ht="15" x14ac:dyDescent="0.2">
      <c r="A20229" s="733">
        <v>45500</v>
      </c>
      <c r="B20229" s="40" t="s">
        <v>12389</v>
      </c>
      <c r="C20229" s="62" t="s">
        <v>13409</v>
      </c>
      <c r="D20229" s="107" t="s">
        <v>13640</v>
      </c>
      <c r="E20229" s="57">
        <v>420000</v>
      </c>
      <c r="F20229" s="57"/>
      <c r="G20229" s="125">
        <f t="shared" si="354"/>
        <v>-420000</v>
      </c>
      <c r="H20229" s="704" t="s">
        <v>10645</v>
      </c>
    </row>
    <row r="20230" spans="1:8" s="681" customFormat="1" ht="15" x14ac:dyDescent="0.2">
      <c r="A20230" s="733">
        <v>45502</v>
      </c>
      <c r="B20230" s="40" t="s">
        <v>13426</v>
      </c>
      <c r="C20230" s="62" t="s">
        <v>5740</v>
      </c>
      <c r="D20230" s="107" t="s">
        <v>1156</v>
      </c>
      <c r="E20230" s="57">
        <v>3000</v>
      </c>
      <c r="F20230" s="57"/>
      <c r="G20230" s="125">
        <f t="shared" ref="G20230:G20234" si="355">F20230-E20230</f>
        <v>-3000</v>
      </c>
      <c r="H20230" s="704" t="s">
        <v>10645</v>
      </c>
    </row>
    <row r="20231" spans="1:8" s="681" customFormat="1" ht="15" x14ac:dyDescent="0.2">
      <c r="A20231" s="733">
        <v>45502</v>
      </c>
      <c r="B20231" s="40" t="s">
        <v>12389</v>
      </c>
      <c r="C20231" s="62" t="s">
        <v>5740</v>
      </c>
      <c r="D20231" s="107" t="s">
        <v>1156</v>
      </c>
      <c r="E20231" s="57">
        <v>1600</v>
      </c>
      <c r="F20231" s="57"/>
      <c r="G20231" s="125">
        <f t="shared" si="355"/>
        <v>-1600</v>
      </c>
      <c r="H20231" s="704" t="s">
        <v>10645</v>
      </c>
    </row>
    <row r="20232" spans="1:8" s="681" customFormat="1" ht="15" x14ac:dyDescent="0.2">
      <c r="A20232" s="733">
        <v>45502</v>
      </c>
      <c r="B20232" s="40" t="s">
        <v>103</v>
      </c>
      <c r="C20232" s="62" t="s">
        <v>103</v>
      </c>
      <c r="D20232" s="107" t="s">
        <v>9413</v>
      </c>
      <c r="E20232" s="57">
        <v>4000</v>
      </c>
      <c r="F20232" s="57"/>
      <c r="G20232" s="125">
        <f t="shared" si="355"/>
        <v>-4000</v>
      </c>
      <c r="H20232" s="704" t="s">
        <v>10645</v>
      </c>
    </row>
    <row r="20233" spans="1:8" s="681" customFormat="1" ht="15" x14ac:dyDescent="0.2">
      <c r="A20233" s="733">
        <v>45502</v>
      </c>
      <c r="B20233" s="40" t="s">
        <v>13215</v>
      </c>
      <c r="C20233" s="62" t="s">
        <v>5740</v>
      </c>
      <c r="D20233" s="107" t="s">
        <v>369</v>
      </c>
      <c r="E20233" s="57">
        <v>1000</v>
      </c>
      <c r="F20233" s="57"/>
      <c r="G20233" s="125">
        <f t="shared" si="355"/>
        <v>-1000</v>
      </c>
      <c r="H20233" s="704" t="s">
        <v>10645</v>
      </c>
    </row>
    <row r="20234" spans="1:8" s="681" customFormat="1" ht="15" x14ac:dyDescent="0.2">
      <c r="A20234" s="733">
        <v>45502</v>
      </c>
      <c r="B20234" s="40" t="s">
        <v>13100</v>
      </c>
      <c r="C20234" s="62" t="s">
        <v>5740</v>
      </c>
      <c r="D20234" s="107" t="s">
        <v>369</v>
      </c>
      <c r="E20234" s="57">
        <v>1400</v>
      </c>
      <c r="F20234" s="57"/>
      <c r="G20234" s="125">
        <f t="shared" si="355"/>
        <v>-1400</v>
      </c>
      <c r="H20234" s="704" t="s">
        <v>10645</v>
      </c>
    </row>
    <row r="20235" spans="1:8" s="681" customFormat="1" ht="15" x14ac:dyDescent="0.2">
      <c r="A20235" s="733">
        <v>45502</v>
      </c>
      <c r="B20235" s="40" t="s">
        <v>13167</v>
      </c>
      <c r="C20235" s="62" t="s">
        <v>10972</v>
      </c>
      <c r="D20235" s="107" t="s">
        <v>13588</v>
      </c>
      <c r="E20235" s="57">
        <v>25000</v>
      </c>
      <c r="F20235" s="57"/>
      <c r="G20235" s="125">
        <f t="shared" ref="G20235:G20237" si="356">F20235-E20235</f>
        <v>-25000</v>
      </c>
      <c r="H20235" s="704" t="s">
        <v>10645</v>
      </c>
    </row>
    <row r="20236" spans="1:8" s="681" customFormat="1" ht="15" x14ac:dyDescent="0.2">
      <c r="A20236" s="733">
        <v>45502</v>
      </c>
      <c r="B20236" s="40" t="s">
        <v>13426</v>
      </c>
      <c r="C20236" s="62" t="s">
        <v>10972</v>
      </c>
      <c r="D20236" s="107" t="s">
        <v>13626</v>
      </c>
      <c r="E20236" s="57">
        <v>16000</v>
      </c>
      <c r="F20236" s="57"/>
      <c r="G20236" s="125">
        <f t="shared" si="356"/>
        <v>-16000</v>
      </c>
      <c r="H20236" s="704" t="s">
        <v>10645</v>
      </c>
    </row>
    <row r="20237" spans="1:8" s="681" customFormat="1" ht="15" x14ac:dyDescent="0.2">
      <c r="A20237" s="733">
        <v>45502</v>
      </c>
      <c r="B20237" s="40" t="s">
        <v>13167</v>
      </c>
      <c r="C20237" s="62" t="s">
        <v>10972</v>
      </c>
      <c r="D20237" s="107" t="s">
        <v>13627</v>
      </c>
      <c r="E20237" s="57">
        <v>10750</v>
      </c>
      <c r="F20237" s="57"/>
      <c r="G20237" s="125">
        <f t="shared" si="356"/>
        <v>-10750</v>
      </c>
      <c r="H20237" s="704" t="s">
        <v>10645</v>
      </c>
    </row>
    <row r="20238" spans="1:8" s="681" customFormat="1" ht="15" x14ac:dyDescent="0.2">
      <c r="A20238" s="733">
        <v>45503</v>
      </c>
      <c r="B20238" s="40" t="s">
        <v>103</v>
      </c>
      <c r="C20238" s="62" t="s">
        <v>103</v>
      </c>
      <c r="D20238" s="107" t="s">
        <v>9413</v>
      </c>
      <c r="E20238" s="57">
        <v>1500</v>
      </c>
      <c r="F20238" s="57"/>
      <c r="G20238" s="125">
        <f t="shared" ref="G20238" si="357">F20238-E20238</f>
        <v>-1500</v>
      </c>
      <c r="H20238" s="704" t="s">
        <v>10645</v>
      </c>
    </row>
    <row r="20239" spans="1:8" s="681" customFormat="1" ht="15" x14ac:dyDescent="0.2">
      <c r="A20239" s="733">
        <v>45503</v>
      </c>
      <c r="B20239" s="40" t="s">
        <v>11068</v>
      </c>
      <c r="C20239" s="62" t="s">
        <v>1197</v>
      </c>
      <c r="D20239" s="107" t="s">
        <v>13628</v>
      </c>
      <c r="E20239" s="57">
        <v>1000000</v>
      </c>
      <c r="F20239" s="57"/>
      <c r="G20239" s="125">
        <f t="shared" ref="G20239" si="358">F20239-E20239</f>
        <v>-1000000</v>
      </c>
      <c r="H20239" s="704" t="s">
        <v>10645</v>
      </c>
    </row>
    <row r="20240" spans="1:8" s="681" customFormat="1" ht="15" x14ac:dyDescent="0.2">
      <c r="A20240" s="733">
        <v>45503</v>
      </c>
      <c r="B20240" s="40" t="s">
        <v>13215</v>
      </c>
      <c r="C20240" s="62" t="s">
        <v>10972</v>
      </c>
      <c r="D20240" s="107" t="s">
        <v>13630</v>
      </c>
      <c r="E20240" s="57">
        <v>20250</v>
      </c>
      <c r="F20240" s="57"/>
      <c r="G20240" s="125">
        <f t="shared" ref="G20240:G20242" si="359">F20240-E20240</f>
        <v>-20250</v>
      </c>
      <c r="H20240" s="704" t="s">
        <v>10645</v>
      </c>
    </row>
    <row r="20241" spans="1:8" s="681" customFormat="1" ht="15" x14ac:dyDescent="0.2">
      <c r="A20241" s="733">
        <v>45503</v>
      </c>
      <c r="B20241" s="40" t="s">
        <v>13426</v>
      </c>
      <c r="C20241" s="62" t="s">
        <v>13590</v>
      </c>
      <c r="D20241" s="107" t="s">
        <v>13589</v>
      </c>
      <c r="E20241" s="57">
        <v>100000</v>
      </c>
      <c r="F20241" s="57"/>
      <c r="G20241" s="125">
        <f t="shared" si="359"/>
        <v>-100000</v>
      </c>
      <c r="H20241" s="704" t="s">
        <v>10645</v>
      </c>
    </row>
    <row r="20242" spans="1:8" s="681" customFormat="1" ht="15" x14ac:dyDescent="0.2">
      <c r="A20242" s="733">
        <v>45503</v>
      </c>
      <c r="B20242" s="40" t="s">
        <v>13167</v>
      </c>
      <c r="C20242" s="62" t="s">
        <v>13633</v>
      </c>
      <c r="D20242" s="107" t="s">
        <v>13634</v>
      </c>
      <c r="E20242" s="57">
        <v>207000</v>
      </c>
      <c r="F20242" s="57"/>
      <c r="G20242" s="125">
        <f t="shared" si="359"/>
        <v>-207000</v>
      </c>
      <c r="H20242" s="704" t="s">
        <v>10645</v>
      </c>
    </row>
    <row r="20243" spans="1:8" s="681" customFormat="1" ht="15" x14ac:dyDescent="0.2">
      <c r="A20243" s="733">
        <v>45503</v>
      </c>
      <c r="B20243" s="40" t="s">
        <v>13167</v>
      </c>
      <c r="C20243" s="62" t="s">
        <v>13651</v>
      </c>
      <c r="D20243" s="107" t="s">
        <v>13652</v>
      </c>
      <c r="E20243" s="57">
        <v>45000</v>
      </c>
      <c r="F20243" s="57"/>
      <c r="G20243" s="125">
        <f t="shared" ref="G20243:G20245" si="360">F20243-E20243</f>
        <v>-45000</v>
      </c>
      <c r="H20243" s="704" t="s">
        <v>10645</v>
      </c>
    </row>
    <row r="20244" spans="1:8" s="681" customFormat="1" ht="15" x14ac:dyDescent="0.2">
      <c r="A20244" s="733">
        <v>45503</v>
      </c>
      <c r="B20244" s="40" t="s">
        <v>11707</v>
      </c>
      <c r="C20244" s="62" t="s">
        <v>10972</v>
      </c>
      <c r="D20244" s="107" t="s">
        <v>13654</v>
      </c>
      <c r="E20244" s="57">
        <v>8800</v>
      </c>
      <c r="F20244" s="57"/>
      <c r="G20244" s="125">
        <f t="shared" si="360"/>
        <v>-8800</v>
      </c>
      <c r="H20244" s="704" t="s">
        <v>10645</v>
      </c>
    </row>
    <row r="20245" spans="1:8" s="681" customFormat="1" ht="15" x14ac:dyDescent="0.2">
      <c r="A20245" s="733">
        <v>45503</v>
      </c>
      <c r="B20245" s="40" t="s">
        <v>13426</v>
      </c>
      <c r="C20245" s="62" t="s">
        <v>10972</v>
      </c>
      <c r="D20245" s="107" t="s">
        <v>13653</v>
      </c>
      <c r="E20245" s="57">
        <v>142000</v>
      </c>
      <c r="F20245" s="57"/>
      <c r="G20245" s="125">
        <f t="shared" si="360"/>
        <v>-142000</v>
      </c>
      <c r="H20245" s="704" t="s">
        <v>10645</v>
      </c>
    </row>
    <row r="20246" spans="1:8" s="681" customFormat="1" ht="15" x14ac:dyDescent="0.2">
      <c r="A20246" s="733">
        <v>45503</v>
      </c>
      <c r="B20246" s="40" t="s">
        <v>13215</v>
      </c>
      <c r="C20246" s="62" t="s">
        <v>10972</v>
      </c>
      <c r="D20246" s="107" t="s">
        <v>13656</v>
      </c>
      <c r="E20246" s="57">
        <v>20000</v>
      </c>
      <c r="F20246" s="57"/>
      <c r="G20246" s="125">
        <f t="shared" ref="G20246:G20247" si="361">F20246-E20246</f>
        <v>-20000</v>
      </c>
      <c r="H20246" s="704" t="s">
        <v>10645</v>
      </c>
    </row>
    <row r="20247" spans="1:8" s="681" customFormat="1" ht="15" x14ac:dyDescent="0.2">
      <c r="A20247" s="733">
        <v>45503</v>
      </c>
      <c r="B20247" s="40" t="s">
        <v>13426</v>
      </c>
      <c r="C20247" s="62" t="s">
        <v>13427</v>
      </c>
      <c r="D20247" s="107" t="s">
        <v>13655</v>
      </c>
      <c r="E20247" s="57">
        <v>100000</v>
      </c>
      <c r="F20247" s="57"/>
      <c r="G20247" s="125">
        <f t="shared" si="361"/>
        <v>-100000</v>
      </c>
      <c r="H20247" s="704" t="s">
        <v>10645</v>
      </c>
    </row>
    <row r="20248" spans="1:8" s="681" customFormat="1" ht="15" x14ac:dyDescent="0.2">
      <c r="A20248" s="733">
        <v>45504</v>
      </c>
      <c r="B20248" s="40" t="s">
        <v>13100</v>
      </c>
      <c r="C20248" s="62" t="s">
        <v>10972</v>
      </c>
      <c r="D20248" s="107" t="s">
        <v>13657</v>
      </c>
      <c r="E20248" s="57">
        <v>1740</v>
      </c>
      <c r="F20248" s="57"/>
      <c r="G20248" s="125">
        <f t="shared" ref="G20248:G20251" si="362">F20248-E20248</f>
        <v>-1740</v>
      </c>
      <c r="H20248" s="704" t="s">
        <v>10645</v>
      </c>
    </row>
    <row r="20249" spans="1:8" s="681" customFormat="1" ht="15" x14ac:dyDescent="0.2">
      <c r="A20249" s="733">
        <v>45504</v>
      </c>
      <c r="B20249" s="40" t="s">
        <v>103</v>
      </c>
      <c r="C20249" s="62" t="s">
        <v>2995</v>
      </c>
      <c r="D20249" s="107" t="s">
        <v>13658</v>
      </c>
      <c r="E20249" s="57">
        <v>2000</v>
      </c>
      <c r="F20249" s="57"/>
      <c r="G20249" s="125">
        <f t="shared" si="362"/>
        <v>-2000</v>
      </c>
      <c r="H20249" s="704" t="s">
        <v>10645</v>
      </c>
    </row>
    <row r="20250" spans="1:8" s="681" customFormat="1" ht="15" x14ac:dyDescent="0.2">
      <c r="A20250" s="733">
        <v>45504</v>
      </c>
      <c r="B20250" s="40" t="s">
        <v>13426</v>
      </c>
      <c r="C20250" s="62" t="s">
        <v>10972</v>
      </c>
      <c r="D20250" s="107" t="s">
        <v>13659</v>
      </c>
      <c r="E20250" s="57">
        <v>1860</v>
      </c>
      <c r="F20250" s="57"/>
      <c r="G20250" s="125">
        <f t="shared" si="362"/>
        <v>-1860</v>
      </c>
      <c r="H20250" s="704" t="s">
        <v>10645</v>
      </c>
    </row>
    <row r="20251" spans="1:8" s="681" customFormat="1" ht="15" x14ac:dyDescent="0.2">
      <c r="A20251" s="733">
        <v>45504</v>
      </c>
      <c r="B20251" s="40" t="s">
        <v>13100</v>
      </c>
      <c r="C20251" s="62" t="s">
        <v>5740</v>
      </c>
      <c r="D20251" s="107" t="s">
        <v>369</v>
      </c>
      <c r="E20251" s="57">
        <v>600</v>
      </c>
      <c r="F20251" s="57"/>
      <c r="G20251" s="125">
        <f t="shared" si="362"/>
        <v>-600</v>
      </c>
      <c r="H20251" s="704" t="s">
        <v>10645</v>
      </c>
    </row>
    <row r="20252" spans="1:8" s="681" customFormat="1" ht="15" x14ac:dyDescent="0.2">
      <c r="A20252" s="733">
        <v>45504</v>
      </c>
      <c r="B20252" s="40" t="s">
        <v>13100</v>
      </c>
      <c r="C20252" s="62" t="s">
        <v>10972</v>
      </c>
      <c r="D20252" s="107" t="s">
        <v>13660</v>
      </c>
      <c r="E20252" s="57">
        <v>2000</v>
      </c>
      <c r="F20252" s="57"/>
      <c r="G20252" s="125">
        <f t="shared" ref="G20252" si="363">F20252-E20252</f>
        <v>-2000</v>
      </c>
      <c r="H20252" s="704" t="s">
        <v>10645</v>
      </c>
    </row>
    <row r="20253" spans="1:8" s="681" customFormat="1" ht="15" x14ac:dyDescent="0.2">
      <c r="A20253" s="733">
        <v>45504</v>
      </c>
      <c r="B20253" s="40" t="s">
        <v>13167</v>
      </c>
      <c r="C20253" s="62" t="s">
        <v>6782</v>
      </c>
      <c r="D20253" s="107" t="s">
        <v>13681</v>
      </c>
      <c r="E20253" s="57">
        <v>500000</v>
      </c>
      <c r="F20253" s="57"/>
      <c r="G20253" s="125">
        <f t="shared" ref="G20253:G20254" si="364">F20253-E20253</f>
        <v>-500000</v>
      </c>
      <c r="H20253" s="704" t="s">
        <v>10645</v>
      </c>
    </row>
    <row r="20254" spans="1:8" s="681" customFormat="1" ht="15" x14ac:dyDescent="0.2">
      <c r="A20254" s="733">
        <v>45504</v>
      </c>
      <c r="B20254" s="40" t="s">
        <v>11068</v>
      </c>
      <c r="C20254" s="62" t="s">
        <v>10972</v>
      </c>
      <c r="D20254" s="107" t="s">
        <v>9905</v>
      </c>
      <c r="E20254" s="57">
        <v>13500</v>
      </c>
      <c r="F20254" s="57"/>
      <c r="G20254" s="125">
        <f t="shared" si="364"/>
        <v>-13500</v>
      </c>
      <c r="H20254" s="704" t="s">
        <v>10645</v>
      </c>
    </row>
    <row r="20255" spans="1:8" ht="24" x14ac:dyDescent="0.2">
      <c r="A20255" s="732">
        <v>45480</v>
      </c>
      <c r="B20255" s="173" t="s">
        <v>37</v>
      </c>
      <c r="C20255" s="550" t="s">
        <v>3002</v>
      </c>
      <c r="D20255" s="739" t="s">
        <v>13445</v>
      </c>
      <c r="E20255" s="551">
        <v>20525</v>
      </c>
      <c r="F20255" s="235"/>
      <c r="G20255" s="235">
        <f t="shared" si="322"/>
        <v>-20525</v>
      </c>
      <c r="H20255" s="708" t="s">
        <v>10645</v>
      </c>
    </row>
    <row r="20256" spans="1:8" ht="24" x14ac:dyDescent="0.2">
      <c r="A20256" s="732">
        <v>45480</v>
      </c>
      <c r="B20256" s="173" t="s">
        <v>3944</v>
      </c>
      <c r="C20256" s="550" t="s">
        <v>3002</v>
      </c>
      <c r="D20256" s="739" t="s">
        <v>13445</v>
      </c>
      <c r="E20256" s="551">
        <v>35364</v>
      </c>
      <c r="F20256" s="235"/>
      <c r="G20256" s="235">
        <f t="shared" si="322"/>
        <v>-35364</v>
      </c>
      <c r="H20256" s="708" t="s">
        <v>10645</v>
      </c>
    </row>
    <row r="20257" spans="1:8" ht="24" x14ac:dyDescent="0.2">
      <c r="A20257" s="732">
        <v>45480</v>
      </c>
      <c r="B20257" s="173" t="s">
        <v>3945</v>
      </c>
      <c r="C20257" s="550" t="s">
        <v>3002</v>
      </c>
      <c r="D20257" s="739" t="s">
        <v>13445</v>
      </c>
      <c r="E20257" s="551">
        <v>32760</v>
      </c>
      <c r="F20257" s="235"/>
      <c r="G20257" s="235">
        <f t="shared" si="322"/>
        <v>-32760</v>
      </c>
      <c r="H20257" s="708" t="s">
        <v>10645</v>
      </c>
    </row>
    <row r="20258" spans="1:8" ht="24" x14ac:dyDescent="0.2">
      <c r="A20258" s="732">
        <v>45480</v>
      </c>
      <c r="B20258" s="173" t="s">
        <v>11604</v>
      </c>
      <c r="C20258" s="550" t="s">
        <v>3002</v>
      </c>
      <c r="D20258" s="739" t="s">
        <v>13445</v>
      </c>
      <c r="E20258" s="551">
        <v>264941</v>
      </c>
      <c r="F20258" s="235"/>
      <c r="G20258" s="235">
        <f t="shared" si="322"/>
        <v>-264941</v>
      </c>
      <c r="H20258" s="708" t="s">
        <v>10645</v>
      </c>
    </row>
    <row r="20259" spans="1:8" ht="24" x14ac:dyDescent="0.2">
      <c r="A20259" s="732">
        <v>45480</v>
      </c>
      <c r="B20259" s="173" t="s">
        <v>12596</v>
      </c>
      <c r="C20259" s="550" t="s">
        <v>3002</v>
      </c>
      <c r="D20259" s="739" t="s">
        <v>13445</v>
      </c>
      <c r="E20259" s="551">
        <v>330188</v>
      </c>
      <c r="F20259" s="235"/>
      <c r="G20259" s="235">
        <f t="shared" si="322"/>
        <v>-330188</v>
      </c>
      <c r="H20259" s="708" t="s">
        <v>10645</v>
      </c>
    </row>
    <row r="20260" spans="1:8" ht="15" x14ac:dyDescent="0.2">
      <c r="A20260" s="732">
        <v>45481</v>
      </c>
      <c r="B20260" s="173" t="s">
        <v>13100</v>
      </c>
      <c r="C20260" s="173" t="s">
        <v>11269</v>
      </c>
      <c r="D20260" s="227" t="s">
        <v>13442</v>
      </c>
      <c r="E20260" s="235">
        <v>200000</v>
      </c>
      <c r="F20260" s="235"/>
      <c r="G20260" s="235">
        <f t="shared" si="322"/>
        <v>-200000</v>
      </c>
      <c r="H20260" s="708" t="s">
        <v>10645</v>
      </c>
    </row>
    <row r="20261" spans="1:8" ht="15" x14ac:dyDescent="0.2">
      <c r="A20261" s="732">
        <v>45488</v>
      </c>
      <c r="B20261" s="173" t="s">
        <v>13100</v>
      </c>
      <c r="C20261" s="173" t="s">
        <v>13487</v>
      </c>
      <c r="D20261" s="227" t="s">
        <v>13488</v>
      </c>
      <c r="E20261" s="235">
        <v>150000</v>
      </c>
      <c r="F20261" s="235"/>
      <c r="G20261" s="235">
        <f t="shared" si="322"/>
        <v>-150000</v>
      </c>
      <c r="H20261" s="708" t="s">
        <v>10645</v>
      </c>
    </row>
    <row r="20262" spans="1:8" ht="15" x14ac:dyDescent="0.2">
      <c r="A20262" s="732">
        <v>45488</v>
      </c>
      <c r="B20262" s="173" t="s">
        <v>13305</v>
      </c>
      <c r="C20262" s="565" t="s">
        <v>6422</v>
      </c>
      <c r="D20262" s="873" t="s">
        <v>13489</v>
      </c>
      <c r="E20262" s="566">
        <v>50000</v>
      </c>
      <c r="F20262" s="235"/>
      <c r="G20262" s="235">
        <f t="shared" si="322"/>
        <v>-50000</v>
      </c>
      <c r="H20262" s="708" t="s">
        <v>10645</v>
      </c>
    </row>
    <row r="20263" spans="1:8" ht="15" x14ac:dyDescent="0.2">
      <c r="A20263" s="732">
        <v>45488</v>
      </c>
      <c r="B20263" s="173" t="s">
        <v>3945</v>
      </c>
      <c r="C20263" s="565" t="s">
        <v>6422</v>
      </c>
      <c r="D20263" s="873" t="s">
        <v>13489</v>
      </c>
      <c r="E20263" s="566">
        <v>57000</v>
      </c>
      <c r="F20263" s="235"/>
      <c r="G20263" s="235">
        <f t="shared" si="322"/>
        <v>-57000</v>
      </c>
      <c r="H20263" s="708" t="s">
        <v>10645</v>
      </c>
    </row>
    <row r="20264" spans="1:8" ht="24" x14ac:dyDescent="0.2">
      <c r="A20264" s="732">
        <v>45491</v>
      </c>
      <c r="B20264" s="173" t="s">
        <v>13167</v>
      </c>
      <c r="C20264" s="173" t="s">
        <v>10224</v>
      </c>
      <c r="D20264" s="227" t="s">
        <v>13518</v>
      </c>
      <c r="E20264" s="235">
        <v>940000</v>
      </c>
      <c r="F20264" s="235"/>
      <c r="G20264" s="235">
        <f t="shared" si="322"/>
        <v>-940000</v>
      </c>
      <c r="H20264" s="708" t="s">
        <v>10645</v>
      </c>
    </row>
    <row r="20265" spans="1:8" ht="15" x14ac:dyDescent="0.2">
      <c r="A20265" s="729">
        <v>45479</v>
      </c>
      <c r="B20265" s="93" t="s">
        <v>3944</v>
      </c>
      <c r="C20265" s="93" t="s">
        <v>558</v>
      </c>
      <c r="D20265" s="890" t="s">
        <v>13402</v>
      </c>
      <c r="E20265" s="175"/>
      <c r="F20265" s="175">
        <v>333522</v>
      </c>
      <c r="G20265" s="175">
        <f t="shared" si="322"/>
        <v>333522</v>
      </c>
      <c r="H20265" s="701" t="s">
        <v>10645</v>
      </c>
    </row>
    <row r="20266" spans="1:8" ht="15" x14ac:dyDescent="0.2">
      <c r="A20266" s="729">
        <v>45479</v>
      </c>
      <c r="B20266" s="93" t="s">
        <v>3944</v>
      </c>
      <c r="C20266" s="93" t="s">
        <v>558</v>
      </c>
      <c r="D20266" s="890" t="s">
        <v>13740</v>
      </c>
      <c r="E20266" s="175"/>
      <c r="F20266" s="175">
        <v>333522</v>
      </c>
      <c r="G20266" s="175">
        <f t="shared" si="322"/>
        <v>333522</v>
      </c>
      <c r="H20266" s="701" t="s">
        <v>10645</v>
      </c>
    </row>
    <row r="20267" spans="1:8" ht="15" x14ac:dyDescent="0.2">
      <c r="A20267" s="729">
        <v>45479</v>
      </c>
      <c r="B20267" s="93" t="s">
        <v>3945</v>
      </c>
      <c r="C20267" s="93" t="s">
        <v>558</v>
      </c>
      <c r="D20267" s="890" t="s">
        <v>13435</v>
      </c>
      <c r="E20267" s="175"/>
      <c r="F20267" s="175">
        <v>359992</v>
      </c>
      <c r="G20267" s="175">
        <f t="shared" si="322"/>
        <v>359992</v>
      </c>
      <c r="H20267" s="701" t="s">
        <v>10645</v>
      </c>
    </row>
    <row r="20268" spans="1:8" ht="25.5" customHeight="1" x14ac:dyDescent="0.2">
      <c r="A20268" s="729">
        <v>45479</v>
      </c>
      <c r="B20268" s="93" t="s">
        <v>11707</v>
      </c>
      <c r="C20268" s="93" t="s">
        <v>558</v>
      </c>
      <c r="D20268" s="896" t="s">
        <v>13482</v>
      </c>
      <c r="E20268" s="642">
        <v>17000</v>
      </c>
      <c r="F20268" s="175"/>
      <c r="G20268" s="175">
        <f t="shared" ref="G20268" si="365">F20268-E20268</f>
        <v>-17000</v>
      </c>
      <c r="H20268" s="701" t="s">
        <v>10645</v>
      </c>
    </row>
    <row r="20269" spans="1:8" ht="15" x14ac:dyDescent="0.2">
      <c r="A20269" s="729">
        <v>45492</v>
      </c>
      <c r="B20269" s="93" t="s">
        <v>11707</v>
      </c>
      <c r="C20269" s="93" t="s">
        <v>558</v>
      </c>
      <c r="D20269" s="890" t="s">
        <v>13519</v>
      </c>
      <c r="E20269" s="175"/>
      <c r="F20269" s="175">
        <v>1920212</v>
      </c>
      <c r="G20269" s="175">
        <f t="shared" ref="G20269" si="366">F20269-E20269</f>
        <v>1920212</v>
      </c>
      <c r="H20269" s="701" t="s">
        <v>10645</v>
      </c>
    </row>
    <row r="20270" spans="1:8" ht="15" x14ac:dyDescent="0.2">
      <c r="A20270" s="729">
        <v>45493</v>
      </c>
      <c r="B20270" s="93" t="s">
        <v>13532</v>
      </c>
      <c r="C20270" s="93" t="s">
        <v>558</v>
      </c>
      <c r="D20270" s="890" t="s">
        <v>13533</v>
      </c>
      <c r="E20270" s="175"/>
      <c r="F20270" s="175">
        <v>50000</v>
      </c>
      <c r="G20270" s="175">
        <f t="shared" ref="G20270:G20275" si="367">F20270-E20270</f>
        <v>50000</v>
      </c>
      <c r="H20270" s="701" t="s">
        <v>10645</v>
      </c>
    </row>
    <row r="20271" spans="1:8" ht="15" x14ac:dyDescent="0.2">
      <c r="A20271" s="729">
        <v>45497</v>
      </c>
      <c r="B20271" s="90" t="s">
        <v>11604</v>
      </c>
      <c r="C20271" s="93" t="s">
        <v>558</v>
      </c>
      <c r="D20271" s="799" t="s">
        <v>13572</v>
      </c>
      <c r="E20271" s="91"/>
      <c r="F20271" s="91">
        <v>825741</v>
      </c>
      <c r="G20271" s="91">
        <f t="shared" si="367"/>
        <v>825741</v>
      </c>
      <c r="H20271" s="701" t="s">
        <v>10645</v>
      </c>
    </row>
    <row r="20272" spans="1:8" ht="15" x14ac:dyDescent="0.2">
      <c r="A20272" s="729">
        <v>45497</v>
      </c>
      <c r="B20272" s="93" t="s">
        <v>12586</v>
      </c>
      <c r="C20272" s="93" t="s">
        <v>558</v>
      </c>
      <c r="D20272" s="800" t="s">
        <v>13831</v>
      </c>
      <c r="E20272" s="175"/>
      <c r="F20272" s="175">
        <v>1500000</v>
      </c>
      <c r="G20272" s="175">
        <f t="shared" ref="G20272" si="368">F20272-E20272</f>
        <v>1500000</v>
      </c>
      <c r="H20272" s="701" t="s">
        <v>10645</v>
      </c>
    </row>
    <row r="20273" spans="1:8" ht="15" x14ac:dyDescent="0.2">
      <c r="A20273" s="729">
        <v>45498</v>
      </c>
      <c r="B20273" s="90" t="s">
        <v>13215</v>
      </c>
      <c r="C20273" s="93" t="s">
        <v>558</v>
      </c>
      <c r="D20273" s="890" t="s">
        <v>13606</v>
      </c>
      <c r="E20273" s="91"/>
      <c r="F20273" s="91">
        <v>4598964</v>
      </c>
      <c r="G20273" s="91">
        <f t="shared" si="367"/>
        <v>4598964</v>
      </c>
      <c r="H20273" s="701" t="s">
        <v>10645</v>
      </c>
    </row>
    <row r="20274" spans="1:8" s="681" customFormat="1" ht="15" x14ac:dyDescent="0.25">
      <c r="A20274" s="729">
        <v>45498</v>
      </c>
      <c r="B20274" s="93" t="s">
        <v>8864</v>
      </c>
      <c r="C20274" s="93" t="s">
        <v>558</v>
      </c>
      <c r="D20274" s="890" t="s">
        <v>13608</v>
      </c>
      <c r="E20274" s="175"/>
      <c r="F20274" s="175">
        <v>2500000</v>
      </c>
      <c r="G20274" s="175">
        <f t="shared" si="367"/>
        <v>2500000</v>
      </c>
      <c r="H20274" s="701" t="s">
        <v>10645</v>
      </c>
    </row>
    <row r="20275" spans="1:8" s="681" customFormat="1" ht="15" x14ac:dyDescent="0.25">
      <c r="A20275" s="729">
        <v>45498</v>
      </c>
      <c r="B20275" s="93" t="s">
        <v>8864</v>
      </c>
      <c r="C20275" s="93" t="s">
        <v>558</v>
      </c>
      <c r="D20275" s="896" t="s">
        <v>13114</v>
      </c>
      <c r="E20275" s="175">
        <v>25000</v>
      </c>
      <c r="F20275" s="175"/>
      <c r="G20275" s="175">
        <f t="shared" si="367"/>
        <v>-25000</v>
      </c>
      <c r="H20275" s="701" t="s">
        <v>10645</v>
      </c>
    </row>
    <row r="20276" spans="1:8" ht="15" x14ac:dyDescent="0.2">
      <c r="A20276" s="729">
        <v>45500</v>
      </c>
      <c r="B20276" s="93" t="s">
        <v>3945</v>
      </c>
      <c r="C20276" s="93" t="s">
        <v>558</v>
      </c>
      <c r="D20276" s="890" t="s">
        <v>13631</v>
      </c>
      <c r="E20276" s="175"/>
      <c r="F20276" s="175">
        <v>112000</v>
      </c>
      <c r="G20276" s="175">
        <f t="shared" ref="G20276" si="369">F20276-E20276</f>
        <v>112000</v>
      </c>
      <c r="H20276" s="701" t="s">
        <v>10645</v>
      </c>
    </row>
    <row r="20277" spans="1:8" s="681" customFormat="1" ht="15" x14ac:dyDescent="0.2">
      <c r="A20277" s="733">
        <v>45505</v>
      </c>
      <c r="B20277" s="1069" t="s">
        <v>103</v>
      </c>
      <c r="C20277" s="1048" t="s">
        <v>793</v>
      </c>
      <c r="D20277" s="1070" t="s">
        <v>13661</v>
      </c>
      <c r="E20277" s="1071">
        <v>6000</v>
      </c>
      <c r="F20277" s="57"/>
      <c r="G20277" s="125">
        <f t="shared" ref="G20277:G20301" si="370">F20277-E20277</f>
        <v>-6000</v>
      </c>
      <c r="H20277" s="704" t="s">
        <v>13649</v>
      </c>
    </row>
    <row r="20278" spans="1:8" s="681" customFormat="1" ht="15" x14ac:dyDescent="0.2">
      <c r="A20278" s="733">
        <v>45505</v>
      </c>
      <c r="B20278" s="1069" t="s">
        <v>12596</v>
      </c>
      <c r="C20278" s="1048" t="s">
        <v>793</v>
      </c>
      <c r="D20278" s="1070" t="s">
        <v>12791</v>
      </c>
      <c r="E20278" s="1071">
        <v>50000</v>
      </c>
      <c r="F20278" s="57"/>
      <c r="G20278" s="125">
        <f t="shared" si="370"/>
        <v>-50000</v>
      </c>
      <c r="H20278" s="704" t="s">
        <v>13649</v>
      </c>
    </row>
    <row r="20279" spans="1:8" s="681" customFormat="1" ht="15" x14ac:dyDescent="0.2">
      <c r="A20279" s="733">
        <v>45505</v>
      </c>
      <c r="B20279" s="1069" t="s">
        <v>10167</v>
      </c>
      <c r="C20279" s="1048" t="s">
        <v>793</v>
      </c>
      <c r="D20279" s="1070" t="s">
        <v>8421</v>
      </c>
      <c r="E20279" s="1071">
        <v>5000</v>
      </c>
      <c r="F20279" s="57"/>
      <c r="G20279" s="125">
        <f t="shared" si="370"/>
        <v>-5000</v>
      </c>
      <c r="H20279" s="704" t="s">
        <v>13649</v>
      </c>
    </row>
    <row r="20280" spans="1:8" s="681" customFormat="1" ht="15" x14ac:dyDescent="0.2">
      <c r="A20280" s="733">
        <v>45505</v>
      </c>
      <c r="B20280" s="1069" t="s">
        <v>13100</v>
      </c>
      <c r="C20280" s="1048" t="s">
        <v>793</v>
      </c>
      <c r="D20280" s="1070" t="s">
        <v>12184</v>
      </c>
      <c r="E20280" s="1071">
        <v>50000</v>
      </c>
      <c r="F20280" s="57"/>
      <c r="G20280" s="125">
        <f t="shared" si="370"/>
        <v>-50000</v>
      </c>
      <c r="H20280" s="704" t="s">
        <v>13649</v>
      </c>
    </row>
    <row r="20281" spans="1:8" s="681" customFormat="1" ht="15" x14ac:dyDescent="0.2">
      <c r="A20281" s="733">
        <v>45505</v>
      </c>
      <c r="B20281" s="1069" t="s">
        <v>103</v>
      </c>
      <c r="C20281" s="1048" t="s">
        <v>793</v>
      </c>
      <c r="D20281" s="1070" t="s">
        <v>12792</v>
      </c>
      <c r="E20281" s="1071">
        <v>105000</v>
      </c>
      <c r="F20281" s="57"/>
      <c r="G20281" s="125">
        <f t="shared" si="370"/>
        <v>-105000</v>
      </c>
      <c r="H20281" s="704" t="s">
        <v>13649</v>
      </c>
    </row>
    <row r="20282" spans="1:8" s="681" customFormat="1" ht="15" x14ac:dyDescent="0.2">
      <c r="A20282" s="733">
        <v>45505</v>
      </c>
      <c r="B20282" s="40" t="s">
        <v>103</v>
      </c>
      <c r="C20282" s="62" t="s">
        <v>103</v>
      </c>
      <c r="D20282" s="107" t="s">
        <v>9413</v>
      </c>
      <c r="E20282" s="57">
        <v>6000</v>
      </c>
      <c r="F20282" s="57"/>
      <c r="G20282" s="125">
        <f t="shared" si="370"/>
        <v>-6000</v>
      </c>
      <c r="H20282" s="704" t="s">
        <v>13649</v>
      </c>
    </row>
    <row r="20283" spans="1:8" s="681" customFormat="1" ht="15" x14ac:dyDescent="0.2">
      <c r="A20283" s="733">
        <v>45505</v>
      </c>
      <c r="B20283" s="40" t="s">
        <v>103</v>
      </c>
      <c r="C20283" s="62" t="s">
        <v>2995</v>
      </c>
      <c r="D20283" s="107" t="s">
        <v>13658</v>
      </c>
      <c r="E20283" s="57">
        <v>5330</v>
      </c>
      <c r="F20283" s="57"/>
      <c r="G20283" s="125">
        <f t="shared" si="370"/>
        <v>-5330</v>
      </c>
      <c r="H20283" s="704" t="s">
        <v>13649</v>
      </c>
    </row>
    <row r="20284" spans="1:8" s="681" customFormat="1" ht="15" x14ac:dyDescent="0.2">
      <c r="A20284" s="733">
        <v>45505</v>
      </c>
      <c r="B20284" s="40" t="s">
        <v>13426</v>
      </c>
      <c r="C20284" s="62" t="s">
        <v>10972</v>
      </c>
      <c r="D20284" s="107" t="s">
        <v>13662</v>
      </c>
      <c r="E20284" s="57">
        <v>1740</v>
      </c>
      <c r="F20284" s="57"/>
      <c r="G20284" s="125">
        <f t="shared" si="370"/>
        <v>-1740</v>
      </c>
      <c r="H20284" s="704" t="s">
        <v>13649</v>
      </c>
    </row>
    <row r="20285" spans="1:8" s="681" customFormat="1" ht="15" x14ac:dyDescent="0.2">
      <c r="A20285" s="733">
        <v>45505</v>
      </c>
      <c r="B20285" s="40" t="s">
        <v>11707</v>
      </c>
      <c r="C20285" s="62" t="s">
        <v>10972</v>
      </c>
      <c r="D20285" s="107" t="s">
        <v>13663</v>
      </c>
      <c r="E20285" s="57">
        <v>2250</v>
      </c>
      <c r="F20285" s="57"/>
      <c r="G20285" s="125">
        <f t="shared" si="370"/>
        <v>-2250</v>
      </c>
      <c r="H20285" s="704" t="s">
        <v>13649</v>
      </c>
    </row>
    <row r="20286" spans="1:8" s="681" customFormat="1" ht="15" x14ac:dyDescent="0.2">
      <c r="A20286" s="733">
        <v>45505</v>
      </c>
      <c r="B20286" s="40" t="s">
        <v>13100</v>
      </c>
      <c r="C20286" s="62" t="s">
        <v>10972</v>
      </c>
      <c r="D20286" s="107" t="s">
        <v>13664</v>
      </c>
      <c r="E20286" s="57">
        <v>1500</v>
      </c>
      <c r="F20286" s="57"/>
      <c r="G20286" s="125">
        <f t="shared" si="370"/>
        <v>-1500</v>
      </c>
      <c r="H20286" s="704" t="s">
        <v>13649</v>
      </c>
    </row>
    <row r="20287" spans="1:8" s="681" customFormat="1" ht="15" x14ac:dyDescent="0.2">
      <c r="A20287" s="733">
        <v>45505</v>
      </c>
      <c r="B20287" s="40" t="s">
        <v>10351</v>
      </c>
      <c r="C20287" s="62" t="s">
        <v>285</v>
      </c>
      <c r="D20287" s="107" t="s">
        <v>13665</v>
      </c>
      <c r="E20287" s="57">
        <v>1100</v>
      </c>
      <c r="F20287" s="57"/>
      <c r="G20287" s="125">
        <f t="shared" si="370"/>
        <v>-1100</v>
      </c>
      <c r="H20287" s="704" t="s">
        <v>13649</v>
      </c>
    </row>
    <row r="20288" spans="1:8" s="681" customFormat="1" ht="15" x14ac:dyDescent="0.2">
      <c r="A20288" s="733">
        <v>45505</v>
      </c>
      <c r="B20288" s="40" t="s">
        <v>13426</v>
      </c>
      <c r="C20288" s="62" t="s">
        <v>5740</v>
      </c>
      <c r="D20288" s="107" t="s">
        <v>369</v>
      </c>
      <c r="E20288" s="57">
        <v>1800</v>
      </c>
      <c r="F20288" s="57"/>
      <c r="G20288" s="125">
        <f t="shared" si="370"/>
        <v>-1800</v>
      </c>
      <c r="H20288" s="704" t="s">
        <v>13649</v>
      </c>
    </row>
    <row r="20289" spans="1:8" s="681" customFormat="1" ht="15" x14ac:dyDescent="0.2">
      <c r="A20289" s="733">
        <v>45505</v>
      </c>
      <c r="B20289" s="40" t="s">
        <v>12389</v>
      </c>
      <c r="C20289" s="62" t="s">
        <v>5386</v>
      </c>
      <c r="D20289" s="107" t="s">
        <v>13666</v>
      </c>
      <c r="E20289" s="57">
        <v>6840</v>
      </c>
      <c r="F20289" s="57"/>
      <c r="G20289" s="125">
        <f t="shared" si="370"/>
        <v>-6840</v>
      </c>
      <c r="H20289" s="704" t="s">
        <v>13649</v>
      </c>
    </row>
    <row r="20290" spans="1:8" s="681" customFormat="1" ht="15" x14ac:dyDescent="0.2">
      <c r="A20290" s="733">
        <v>45505</v>
      </c>
      <c r="B20290" s="40" t="s">
        <v>25</v>
      </c>
      <c r="C20290" s="62" t="s">
        <v>8141</v>
      </c>
      <c r="D20290" s="107" t="s">
        <v>8607</v>
      </c>
      <c r="E20290" s="57">
        <v>2060</v>
      </c>
      <c r="F20290" s="57"/>
      <c r="G20290" s="125">
        <f t="shared" si="370"/>
        <v>-2060</v>
      </c>
      <c r="H20290" s="704" t="s">
        <v>13649</v>
      </c>
    </row>
    <row r="20291" spans="1:8" s="681" customFormat="1" ht="15" x14ac:dyDescent="0.2">
      <c r="A20291" s="733">
        <v>45505</v>
      </c>
      <c r="B20291" s="40" t="s">
        <v>103</v>
      </c>
      <c r="C20291" s="62" t="s">
        <v>8141</v>
      </c>
      <c r="D20291" s="107" t="s">
        <v>8607</v>
      </c>
      <c r="E20291" s="57">
        <v>2650</v>
      </c>
      <c r="F20291" s="57"/>
      <c r="G20291" s="125">
        <f t="shared" si="370"/>
        <v>-2650</v>
      </c>
      <c r="H20291" s="704" t="s">
        <v>13649</v>
      </c>
    </row>
    <row r="20292" spans="1:8" s="681" customFormat="1" ht="15" x14ac:dyDescent="0.2">
      <c r="A20292" s="733">
        <v>45505</v>
      </c>
      <c r="B20292" s="40" t="s">
        <v>13243</v>
      </c>
      <c r="C20292" s="62" t="s">
        <v>6475</v>
      </c>
      <c r="D20292" s="107" t="s">
        <v>1156</v>
      </c>
      <c r="E20292" s="57">
        <v>30000</v>
      </c>
      <c r="F20292" s="57"/>
      <c r="G20292" s="125">
        <f t="shared" si="370"/>
        <v>-30000</v>
      </c>
      <c r="H20292" s="704" t="s">
        <v>13649</v>
      </c>
    </row>
    <row r="20293" spans="1:8" s="681" customFormat="1" ht="15" x14ac:dyDescent="0.2">
      <c r="A20293" s="733">
        <v>45505</v>
      </c>
      <c r="B20293" s="40" t="s">
        <v>103</v>
      </c>
      <c r="C20293" s="62" t="s">
        <v>5340</v>
      </c>
      <c r="D20293" s="107" t="s">
        <v>13667</v>
      </c>
      <c r="E20293" s="57">
        <v>5000</v>
      </c>
      <c r="F20293" s="57"/>
      <c r="G20293" s="125">
        <f t="shared" si="370"/>
        <v>-5000</v>
      </c>
      <c r="H20293" s="704" t="s">
        <v>13649</v>
      </c>
    </row>
    <row r="20294" spans="1:8" s="681" customFormat="1" ht="15" x14ac:dyDescent="0.2">
      <c r="A20294" s="733">
        <v>45505</v>
      </c>
      <c r="B20294" s="40" t="s">
        <v>10351</v>
      </c>
      <c r="C20294" s="62" t="s">
        <v>8362</v>
      </c>
      <c r="D20294" s="107" t="s">
        <v>13668</v>
      </c>
      <c r="E20294" s="57">
        <v>9500</v>
      </c>
      <c r="F20294" s="57"/>
      <c r="G20294" s="125">
        <f t="shared" si="370"/>
        <v>-9500</v>
      </c>
      <c r="H20294" s="704" t="s">
        <v>13649</v>
      </c>
    </row>
    <row r="20295" spans="1:8" s="681" customFormat="1" ht="15" x14ac:dyDescent="0.2">
      <c r="A20295" s="733">
        <v>45505</v>
      </c>
      <c r="B20295" s="40" t="s">
        <v>13100</v>
      </c>
      <c r="C20295" s="62" t="s">
        <v>10972</v>
      </c>
      <c r="D20295" s="107" t="s">
        <v>13669</v>
      </c>
      <c r="E20295" s="57">
        <v>13830</v>
      </c>
      <c r="F20295" s="57"/>
      <c r="G20295" s="125">
        <f t="shared" si="370"/>
        <v>-13830</v>
      </c>
      <c r="H20295" s="704" t="s">
        <v>13649</v>
      </c>
    </row>
    <row r="20296" spans="1:8" s="681" customFormat="1" ht="15" x14ac:dyDescent="0.2">
      <c r="A20296" s="733">
        <v>45505</v>
      </c>
      <c r="B20296" s="40" t="s">
        <v>13426</v>
      </c>
      <c r="C20296" s="62" t="s">
        <v>13427</v>
      </c>
      <c r="D20296" s="107" t="s">
        <v>13670</v>
      </c>
      <c r="E20296" s="57">
        <v>75000</v>
      </c>
      <c r="F20296" s="57"/>
      <c r="G20296" s="125">
        <f t="shared" si="370"/>
        <v>-75000</v>
      </c>
      <c r="H20296" s="704" t="s">
        <v>13649</v>
      </c>
    </row>
    <row r="20297" spans="1:8" s="681" customFormat="1" ht="15" x14ac:dyDescent="0.2">
      <c r="A20297" s="733">
        <v>45505</v>
      </c>
      <c r="B20297" s="40" t="s">
        <v>13100</v>
      </c>
      <c r="C20297" s="62" t="s">
        <v>5740</v>
      </c>
      <c r="D20297" s="107" t="s">
        <v>369</v>
      </c>
      <c r="E20297" s="57">
        <v>3500</v>
      </c>
      <c r="F20297" s="57"/>
      <c r="G20297" s="125">
        <f t="shared" si="370"/>
        <v>-3500</v>
      </c>
      <c r="H20297" s="704" t="s">
        <v>13649</v>
      </c>
    </row>
    <row r="20298" spans="1:8" s="681" customFormat="1" ht="15" x14ac:dyDescent="0.2">
      <c r="A20298" s="733">
        <v>45505</v>
      </c>
      <c r="B20298" s="40" t="s">
        <v>3945</v>
      </c>
      <c r="C20298" s="62" t="s">
        <v>10972</v>
      </c>
      <c r="D20298" s="107" t="s">
        <v>13671</v>
      </c>
      <c r="E20298" s="57">
        <v>3500</v>
      </c>
      <c r="F20298" s="57"/>
      <c r="G20298" s="125">
        <f t="shared" si="370"/>
        <v>-3500</v>
      </c>
      <c r="H20298" s="704" t="s">
        <v>13649</v>
      </c>
    </row>
    <row r="20299" spans="1:8" s="681" customFormat="1" ht="15" x14ac:dyDescent="0.2">
      <c r="A20299" s="733">
        <v>45505</v>
      </c>
      <c r="B20299" s="40" t="s">
        <v>103</v>
      </c>
      <c r="C20299" s="62" t="s">
        <v>6052</v>
      </c>
      <c r="D20299" s="107" t="s">
        <v>13672</v>
      </c>
      <c r="E20299" s="57">
        <v>5000</v>
      </c>
      <c r="F20299" s="57"/>
      <c r="G20299" s="125">
        <f t="shared" si="370"/>
        <v>-5000</v>
      </c>
      <c r="H20299" s="704" t="s">
        <v>13649</v>
      </c>
    </row>
    <row r="20300" spans="1:8" s="681" customFormat="1" ht="15" x14ac:dyDescent="0.2">
      <c r="A20300" s="733">
        <v>45505</v>
      </c>
      <c r="B20300" s="40" t="s">
        <v>11068</v>
      </c>
      <c r="C20300" s="62" t="s">
        <v>391</v>
      </c>
      <c r="D20300" s="107" t="s">
        <v>13673</v>
      </c>
      <c r="E20300" s="57">
        <v>1500</v>
      </c>
      <c r="F20300" s="57"/>
      <c r="G20300" s="125">
        <f t="shared" si="370"/>
        <v>-1500</v>
      </c>
      <c r="H20300" s="704" t="s">
        <v>13649</v>
      </c>
    </row>
    <row r="20301" spans="1:8" s="681" customFormat="1" ht="15" x14ac:dyDescent="0.2">
      <c r="A20301" s="733">
        <v>45505</v>
      </c>
      <c r="B20301" s="40" t="s">
        <v>13426</v>
      </c>
      <c r="C20301" s="62" t="s">
        <v>12607</v>
      </c>
      <c r="D20301" s="107" t="s">
        <v>1156</v>
      </c>
      <c r="E20301" s="57">
        <v>31000</v>
      </c>
      <c r="F20301" s="57"/>
      <c r="G20301" s="125">
        <f t="shared" si="370"/>
        <v>-31000</v>
      </c>
      <c r="H20301" s="704" t="s">
        <v>13649</v>
      </c>
    </row>
    <row r="20302" spans="1:8" s="681" customFormat="1" ht="15" x14ac:dyDescent="0.2">
      <c r="A20302" s="733">
        <v>45506</v>
      </c>
      <c r="B20302" s="40" t="s">
        <v>103</v>
      </c>
      <c r="C20302" s="62" t="s">
        <v>103</v>
      </c>
      <c r="D20302" s="107" t="s">
        <v>9413</v>
      </c>
      <c r="E20302" s="57">
        <v>5000</v>
      </c>
      <c r="F20302" s="57"/>
      <c r="G20302" s="125">
        <f t="shared" ref="G20302:G20312" si="371">F20302-E20302</f>
        <v>-5000</v>
      </c>
      <c r="H20302" s="704" t="s">
        <v>13649</v>
      </c>
    </row>
    <row r="20303" spans="1:8" s="681" customFormat="1" ht="15" x14ac:dyDescent="0.2">
      <c r="A20303" s="733">
        <v>45506</v>
      </c>
      <c r="B20303" s="40" t="s">
        <v>13426</v>
      </c>
      <c r="C20303" s="62" t="s">
        <v>10972</v>
      </c>
      <c r="D20303" s="107" t="s">
        <v>13674</v>
      </c>
      <c r="E20303" s="57">
        <v>5280</v>
      </c>
      <c r="F20303" s="57"/>
      <c r="G20303" s="125">
        <f t="shared" si="371"/>
        <v>-5280</v>
      </c>
      <c r="H20303" s="704" t="s">
        <v>13649</v>
      </c>
    </row>
    <row r="20304" spans="1:8" s="681" customFormat="1" ht="15" x14ac:dyDescent="0.2">
      <c r="A20304" s="733">
        <v>45506</v>
      </c>
      <c r="B20304" s="40" t="s">
        <v>13215</v>
      </c>
      <c r="C20304" s="62" t="s">
        <v>10972</v>
      </c>
      <c r="D20304" s="107" t="s">
        <v>13675</v>
      </c>
      <c r="E20304" s="57">
        <v>51850</v>
      </c>
      <c r="F20304" s="57"/>
      <c r="G20304" s="125">
        <f t="shared" si="371"/>
        <v>-51850</v>
      </c>
      <c r="H20304" s="704" t="s">
        <v>13649</v>
      </c>
    </row>
    <row r="20305" spans="1:8" s="681" customFormat="1" ht="15" x14ac:dyDescent="0.2">
      <c r="A20305" s="733">
        <v>45506</v>
      </c>
      <c r="B20305" s="40" t="s">
        <v>13426</v>
      </c>
      <c r="C20305" s="62" t="s">
        <v>10972</v>
      </c>
      <c r="D20305" s="107" t="s">
        <v>13676</v>
      </c>
      <c r="E20305" s="57">
        <v>1500</v>
      </c>
      <c r="F20305" s="57"/>
      <c r="G20305" s="125">
        <f t="shared" si="371"/>
        <v>-1500</v>
      </c>
      <c r="H20305" s="704" t="s">
        <v>13649</v>
      </c>
    </row>
    <row r="20306" spans="1:8" s="681" customFormat="1" ht="15" x14ac:dyDescent="0.2">
      <c r="A20306" s="733">
        <v>45506</v>
      </c>
      <c r="B20306" s="40" t="s">
        <v>13426</v>
      </c>
      <c r="C20306" s="62" t="s">
        <v>10972</v>
      </c>
      <c r="D20306" s="107" t="s">
        <v>13677</v>
      </c>
      <c r="E20306" s="57">
        <v>3340</v>
      </c>
      <c r="F20306" s="57"/>
      <c r="G20306" s="125">
        <f t="shared" si="371"/>
        <v>-3340</v>
      </c>
      <c r="H20306" s="704" t="s">
        <v>13649</v>
      </c>
    </row>
    <row r="20307" spans="1:8" s="681" customFormat="1" ht="15" x14ac:dyDescent="0.2">
      <c r="A20307" s="733">
        <v>45506</v>
      </c>
      <c r="B20307" s="40" t="s">
        <v>13100</v>
      </c>
      <c r="C20307" s="62" t="s">
        <v>285</v>
      </c>
      <c r="D20307" s="107" t="s">
        <v>13678</v>
      </c>
      <c r="E20307" s="57">
        <v>1000</v>
      </c>
      <c r="F20307" s="57"/>
      <c r="G20307" s="125">
        <f t="shared" si="371"/>
        <v>-1000</v>
      </c>
      <c r="H20307" s="704" t="s">
        <v>13649</v>
      </c>
    </row>
    <row r="20308" spans="1:8" s="681" customFormat="1" ht="15" x14ac:dyDescent="0.2">
      <c r="A20308" s="733">
        <v>45506</v>
      </c>
      <c r="B20308" s="40" t="s">
        <v>13100</v>
      </c>
      <c r="C20308" s="62" t="s">
        <v>5740</v>
      </c>
      <c r="D20308" s="107" t="s">
        <v>9904</v>
      </c>
      <c r="E20308" s="57">
        <v>14000</v>
      </c>
      <c r="F20308" s="57"/>
      <c r="G20308" s="125">
        <f t="shared" si="371"/>
        <v>-14000</v>
      </c>
      <c r="H20308" s="704" t="s">
        <v>13649</v>
      </c>
    </row>
    <row r="20309" spans="1:8" s="681" customFormat="1" ht="15" x14ac:dyDescent="0.2">
      <c r="A20309" s="733">
        <v>45506</v>
      </c>
      <c r="B20309" s="40" t="s">
        <v>11068</v>
      </c>
      <c r="C20309" s="62" t="s">
        <v>5740</v>
      </c>
      <c r="D20309" s="107" t="s">
        <v>9904</v>
      </c>
      <c r="E20309" s="57">
        <v>7000</v>
      </c>
      <c r="F20309" s="57"/>
      <c r="G20309" s="125">
        <f t="shared" si="371"/>
        <v>-7000</v>
      </c>
      <c r="H20309" s="704" t="s">
        <v>13649</v>
      </c>
    </row>
    <row r="20310" spans="1:8" s="681" customFormat="1" ht="15" x14ac:dyDescent="0.2">
      <c r="A20310" s="733">
        <v>45506</v>
      </c>
      <c r="B20310" s="40" t="s">
        <v>13215</v>
      </c>
      <c r="C20310" s="62" t="s">
        <v>5740</v>
      </c>
      <c r="D20310" s="107" t="s">
        <v>9904</v>
      </c>
      <c r="E20310" s="57">
        <v>5000</v>
      </c>
      <c r="F20310" s="57"/>
      <c r="G20310" s="125">
        <f t="shared" si="371"/>
        <v>-5000</v>
      </c>
      <c r="H20310" s="704" t="s">
        <v>13649</v>
      </c>
    </row>
    <row r="20311" spans="1:8" s="681" customFormat="1" ht="15" x14ac:dyDescent="0.2">
      <c r="A20311" s="733">
        <v>45506</v>
      </c>
      <c r="B20311" s="40" t="s">
        <v>13215</v>
      </c>
      <c r="C20311" s="62" t="s">
        <v>10972</v>
      </c>
      <c r="D20311" s="107" t="s">
        <v>13679</v>
      </c>
      <c r="E20311" s="57">
        <v>3560</v>
      </c>
      <c r="F20311" s="57"/>
      <c r="G20311" s="125">
        <f t="shared" si="371"/>
        <v>-3560</v>
      </c>
      <c r="H20311" s="704" t="s">
        <v>13649</v>
      </c>
    </row>
    <row r="20312" spans="1:8" s="681" customFormat="1" ht="15" x14ac:dyDescent="0.2">
      <c r="A20312" s="733">
        <v>45506</v>
      </c>
      <c r="B20312" s="40" t="s">
        <v>13215</v>
      </c>
      <c r="C20312" s="62" t="s">
        <v>13680</v>
      </c>
      <c r="D20312" s="107" t="s">
        <v>7774</v>
      </c>
      <c r="E20312" s="57">
        <v>200000</v>
      </c>
      <c r="F20312" s="57"/>
      <c r="G20312" s="125">
        <f t="shared" si="371"/>
        <v>-200000</v>
      </c>
      <c r="H20312" s="704" t="s">
        <v>13649</v>
      </c>
    </row>
    <row r="20313" spans="1:8" s="681" customFormat="1" ht="15" x14ac:dyDescent="0.2">
      <c r="A20313" s="733">
        <v>45506</v>
      </c>
      <c r="B20313" s="40" t="s">
        <v>13530</v>
      </c>
      <c r="C20313" s="62" t="s">
        <v>10972</v>
      </c>
      <c r="D20313" s="107" t="s">
        <v>13588</v>
      </c>
      <c r="E20313" s="57">
        <v>50000</v>
      </c>
      <c r="F20313" s="57"/>
      <c r="G20313" s="125">
        <f t="shared" ref="G20313:G20315" si="372">F20313-E20313</f>
        <v>-50000</v>
      </c>
      <c r="H20313" s="704" t="s">
        <v>13649</v>
      </c>
    </row>
    <row r="20314" spans="1:8" s="681" customFormat="1" ht="15" x14ac:dyDescent="0.2">
      <c r="A20314" s="733">
        <v>45506</v>
      </c>
      <c r="B20314" s="40" t="s">
        <v>11604</v>
      </c>
      <c r="C20314" s="62" t="s">
        <v>391</v>
      </c>
      <c r="D20314" s="107" t="s">
        <v>13682</v>
      </c>
      <c r="E20314" s="57">
        <v>250000</v>
      </c>
      <c r="F20314" s="57"/>
      <c r="G20314" s="125">
        <f t="shared" si="372"/>
        <v>-250000</v>
      </c>
      <c r="H20314" s="704" t="s">
        <v>13649</v>
      </c>
    </row>
    <row r="20315" spans="1:8" s="681" customFormat="1" ht="15" x14ac:dyDescent="0.2">
      <c r="A20315" s="733">
        <v>45506</v>
      </c>
      <c r="B20315" s="40" t="s">
        <v>11604</v>
      </c>
      <c r="C20315" s="62" t="s">
        <v>391</v>
      </c>
      <c r="D20315" s="107" t="s">
        <v>13682</v>
      </c>
      <c r="E20315" s="57">
        <v>100000</v>
      </c>
      <c r="F20315" s="57"/>
      <c r="G20315" s="125">
        <f t="shared" si="372"/>
        <v>-100000</v>
      </c>
      <c r="H20315" s="704" t="s">
        <v>13649</v>
      </c>
    </row>
    <row r="20316" spans="1:8" s="681" customFormat="1" ht="15" x14ac:dyDescent="0.2">
      <c r="A20316" s="733">
        <v>45507</v>
      </c>
      <c r="B20316" s="40" t="s">
        <v>13426</v>
      </c>
      <c r="C20316" s="62" t="s">
        <v>13427</v>
      </c>
      <c r="D20316" s="107" t="s">
        <v>1156</v>
      </c>
      <c r="E20316" s="57">
        <v>100000</v>
      </c>
      <c r="F20316" s="57"/>
      <c r="G20316" s="125">
        <f t="shared" ref="G20316:G20322" si="373">F20316-E20316</f>
        <v>-100000</v>
      </c>
      <c r="H20316" s="704" t="s">
        <v>13649</v>
      </c>
    </row>
    <row r="20317" spans="1:8" s="681" customFormat="1" ht="15" x14ac:dyDescent="0.2">
      <c r="A20317" s="733">
        <v>45507</v>
      </c>
      <c r="B20317" s="40" t="s">
        <v>12785</v>
      </c>
      <c r="C20317" s="62" t="s">
        <v>13551</v>
      </c>
      <c r="D20317" s="107" t="s">
        <v>1156</v>
      </c>
      <c r="E20317" s="57">
        <v>40000</v>
      </c>
      <c r="F20317" s="57"/>
      <c r="G20317" s="125">
        <f t="shared" si="373"/>
        <v>-40000</v>
      </c>
      <c r="H20317" s="704" t="s">
        <v>13649</v>
      </c>
    </row>
    <row r="20318" spans="1:8" s="681" customFormat="1" ht="15" x14ac:dyDescent="0.2">
      <c r="A20318" s="733">
        <v>45507</v>
      </c>
      <c r="B20318" s="40" t="s">
        <v>12785</v>
      </c>
      <c r="C20318" s="62" t="s">
        <v>10972</v>
      </c>
      <c r="D20318" s="107" t="s">
        <v>13683</v>
      </c>
      <c r="E20318" s="57">
        <v>25000</v>
      </c>
      <c r="F20318" s="57"/>
      <c r="G20318" s="125">
        <f t="shared" si="373"/>
        <v>-25000</v>
      </c>
      <c r="H20318" s="704" t="s">
        <v>13649</v>
      </c>
    </row>
    <row r="20319" spans="1:8" s="681" customFormat="1" ht="15" x14ac:dyDescent="0.2">
      <c r="A20319" s="733">
        <v>45507</v>
      </c>
      <c r="B20319" s="40" t="s">
        <v>103</v>
      </c>
      <c r="C20319" s="62" t="s">
        <v>391</v>
      </c>
      <c r="D20319" s="107" t="s">
        <v>13684</v>
      </c>
      <c r="E20319" s="57">
        <v>1000</v>
      </c>
      <c r="F20319" s="57"/>
      <c r="G20319" s="125">
        <f t="shared" si="373"/>
        <v>-1000</v>
      </c>
      <c r="H20319" s="704" t="s">
        <v>13649</v>
      </c>
    </row>
    <row r="20320" spans="1:8" s="681" customFormat="1" ht="15" x14ac:dyDescent="0.2">
      <c r="A20320" s="733">
        <v>45507</v>
      </c>
      <c r="B20320" s="40" t="s">
        <v>13426</v>
      </c>
      <c r="C20320" s="62" t="s">
        <v>5740</v>
      </c>
      <c r="D20320" s="107" t="s">
        <v>369</v>
      </c>
      <c r="E20320" s="57">
        <v>3500</v>
      </c>
      <c r="F20320" s="57"/>
      <c r="G20320" s="125">
        <f t="shared" si="373"/>
        <v>-3500</v>
      </c>
      <c r="H20320" s="704" t="s">
        <v>13649</v>
      </c>
    </row>
    <row r="20321" spans="1:8" s="681" customFormat="1" ht="15" x14ac:dyDescent="0.2">
      <c r="A20321" s="733">
        <v>45507</v>
      </c>
      <c r="B20321" s="40" t="s">
        <v>13100</v>
      </c>
      <c r="C20321" s="62" t="s">
        <v>5740</v>
      </c>
      <c r="D20321" s="107" t="s">
        <v>369</v>
      </c>
      <c r="E20321" s="57">
        <v>1000</v>
      </c>
      <c r="F20321" s="57"/>
      <c r="G20321" s="125">
        <f t="shared" si="373"/>
        <v>-1000</v>
      </c>
      <c r="H20321" s="704" t="s">
        <v>13649</v>
      </c>
    </row>
    <row r="20322" spans="1:8" s="681" customFormat="1" ht="15" x14ac:dyDescent="0.2">
      <c r="A20322" s="733">
        <v>45507</v>
      </c>
      <c r="B20322" s="40" t="s">
        <v>13426</v>
      </c>
      <c r="C20322" s="62" t="s">
        <v>5740</v>
      </c>
      <c r="D20322" s="107" t="s">
        <v>10325</v>
      </c>
      <c r="E20322" s="57">
        <v>400</v>
      </c>
      <c r="F20322" s="57"/>
      <c r="G20322" s="125">
        <f t="shared" si="373"/>
        <v>-400</v>
      </c>
      <c r="H20322" s="704" t="s">
        <v>13649</v>
      </c>
    </row>
    <row r="20323" spans="1:8" s="681" customFormat="1" ht="15" x14ac:dyDescent="0.2">
      <c r="A20323" s="733">
        <v>45507</v>
      </c>
      <c r="B20323" s="40" t="s">
        <v>11604</v>
      </c>
      <c r="C20323" s="62" t="s">
        <v>391</v>
      </c>
      <c r="D20323" s="107" t="s">
        <v>13682</v>
      </c>
      <c r="E20323" s="57">
        <v>200000</v>
      </c>
      <c r="F20323" s="57"/>
      <c r="G20323" s="125">
        <f t="shared" ref="G20323:G20325" si="374">F20323-E20323</f>
        <v>-200000</v>
      </c>
      <c r="H20323" s="704" t="s">
        <v>13649</v>
      </c>
    </row>
    <row r="20324" spans="1:8" s="681" customFormat="1" ht="15" x14ac:dyDescent="0.2">
      <c r="A20324" s="733">
        <v>45507</v>
      </c>
      <c r="B20324" s="40" t="s">
        <v>12785</v>
      </c>
      <c r="C20324" s="62" t="s">
        <v>10972</v>
      </c>
      <c r="D20324" s="107" t="s">
        <v>13685</v>
      </c>
      <c r="E20324" s="57">
        <v>9770</v>
      </c>
      <c r="F20324" s="57"/>
      <c r="G20324" s="125">
        <f t="shared" si="374"/>
        <v>-9770</v>
      </c>
      <c r="H20324" s="704" t="s">
        <v>13649</v>
      </c>
    </row>
    <row r="20325" spans="1:8" s="681" customFormat="1" ht="15" x14ac:dyDescent="0.2">
      <c r="A20325" s="733">
        <v>45507</v>
      </c>
      <c r="B20325" s="40" t="s">
        <v>13215</v>
      </c>
      <c r="C20325" s="62" t="s">
        <v>10972</v>
      </c>
      <c r="D20325" s="107" t="s">
        <v>13686</v>
      </c>
      <c r="E20325" s="57">
        <v>51000</v>
      </c>
      <c r="F20325" s="57"/>
      <c r="G20325" s="125">
        <f t="shared" si="374"/>
        <v>-51000</v>
      </c>
      <c r="H20325" s="704" t="s">
        <v>13649</v>
      </c>
    </row>
    <row r="20326" spans="1:8" s="681" customFormat="1" ht="15" x14ac:dyDescent="0.2">
      <c r="A20326" s="733">
        <v>45507</v>
      </c>
      <c r="B20326" s="40" t="s">
        <v>11068</v>
      </c>
      <c r="C20326" s="62" t="s">
        <v>5740</v>
      </c>
      <c r="D20326" s="107" t="s">
        <v>369</v>
      </c>
      <c r="E20326" s="57">
        <v>2000</v>
      </c>
      <c r="F20326" s="57"/>
      <c r="G20326" s="125">
        <f t="shared" ref="G20326:G20329" si="375">F20326-E20326</f>
        <v>-2000</v>
      </c>
      <c r="H20326" s="704" t="s">
        <v>13649</v>
      </c>
    </row>
    <row r="20327" spans="1:8" s="681" customFormat="1" ht="15" x14ac:dyDescent="0.2">
      <c r="A20327" s="733">
        <v>45507</v>
      </c>
      <c r="B20327" s="40" t="s">
        <v>103</v>
      </c>
      <c r="C20327" s="62" t="s">
        <v>103</v>
      </c>
      <c r="D20327" s="107" t="s">
        <v>9413</v>
      </c>
      <c r="E20327" s="57">
        <v>5000</v>
      </c>
      <c r="F20327" s="57"/>
      <c r="G20327" s="125">
        <f t="shared" si="375"/>
        <v>-5000</v>
      </c>
      <c r="H20327" s="704" t="s">
        <v>13649</v>
      </c>
    </row>
    <row r="20328" spans="1:8" s="681" customFormat="1" ht="15" x14ac:dyDescent="0.2">
      <c r="A20328" s="733">
        <v>45507</v>
      </c>
      <c r="B20328" s="40" t="s">
        <v>11068</v>
      </c>
      <c r="C20328" s="62" t="s">
        <v>4875</v>
      </c>
      <c r="D20328" s="107" t="s">
        <v>13687</v>
      </c>
      <c r="E20328" s="57">
        <v>2000</v>
      </c>
      <c r="F20328" s="57"/>
      <c r="G20328" s="125">
        <f t="shared" si="375"/>
        <v>-2000</v>
      </c>
      <c r="H20328" s="704" t="s">
        <v>13649</v>
      </c>
    </row>
    <row r="20329" spans="1:8" s="681" customFormat="1" ht="15" x14ac:dyDescent="0.2">
      <c r="A20329" s="733">
        <v>45507</v>
      </c>
      <c r="B20329" s="40" t="s">
        <v>103</v>
      </c>
      <c r="C20329" s="62" t="s">
        <v>1494</v>
      </c>
      <c r="D20329" s="107" t="s">
        <v>13688</v>
      </c>
      <c r="E20329" s="57">
        <v>3190</v>
      </c>
      <c r="F20329" s="57"/>
      <c r="G20329" s="125">
        <f t="shared" si="375"/>
        <v>-3190</v>
      </c>
      <c r="H20329" s="704" t="s">
        <v>13649</v>
      </c>
    </row>
    <row r="20330" spans="1:8" s="681" customFormat="1" ht="15" x14ac:dyDescent="0.2">
      <c r="A20330" s="733">
        <v>45507</v>
      </c>
      <c r="B20330" s="40" t="s">
        <v>13243</v>
      </c>
      <c r="C20330" s="62" t="s">
        <v>8062</v>
      </c>
      <c r="D20330" s="107" t="s">
        <v>13689</v>
      </c>
      <c r="E20330" s="57">
        <v>48000</v>
      </c>
      <c r="F20330" s="57"/>
      <c r="G20330" s="125">
        <f t="shared" ref="G20330" si="376">F20330-E20330</f>
        <v>-48000</v>
      </c>
      <c r="H20330" s="704" t="s">
        <v>13649</v>
      </c>
    </row>
    <row r="20331" spans="1:8" s="681" customFormat="1" ht="15" x14ac:dyDescent="0.2">
      <c r="A20331" s="733">
        <v>45507</v>
      </c>
      <c r="B20331" s="40" t="s">
        <v>13100</v>
      </c>
      <c r="C20331" s="62" t="s">
        <v>10972</v>
      </c>
      <c r="D20331" s="107" t="s">
        <v>13696</v>
      </c>
      <c r="E20331" s="57">
        <v>30000</v>
      </c>
      <c r="F20331" s="57"/>
      <c r="G20331" s="125">
        <f t="shared" ref="G20331:G20335" si="377">F20331-E20331</f>
        <v>-30000</v>
      </c>
      <c r="H20331" s="704" t="s">
        <v>13649</v>
      </c>
    </row>
    <row r="20332" spans="1:8" s="681" customFormat="1" ht="15" x14ac:dyDescent="0.2">
      <c r="A20332" s="733">
        <v>45507</v>
      </c>
      <c r="B20332" s="40" t="s">
        <v>13426</v>
      </c>
      <c r="C20332" s="62" t="s">
        <v>5386</v>
      </c>
      <c r="D20332" s="107" t="s">
        <v>13697</v>
      </c>
      <c r="E20332" s="57">
        <v>7000</v>
      </c>
      <c r="F20332" s="57"/>
      <c r="G20332" s="125">
        <f t="shared" si="377"/>
        <v>-7000</v>
      </c>
      <c r="H20332" s="704" t="s">
        <v>13649</v>
      </c>
    </row>
    <row r="20333" spans="1:8" s="681" customFormat="1" ht="15" x14ac:dyDescent="0.2">
      <c r="A20333" s="733">
        <v>45507</v>
      </c>
      <c r="B20333" s="40" t="s">
        <v>13215</v>
      </c>
      <c r="C20333" s="62" t="s">
        <v>10972</v>
      </c>
      <c r="D20333" s="107" t="s">
        <v>13698</v>
      </c>
      <c r="E20333" s="57">
        <v>800</v>
      </c>
      <c r="F20333" s="57"/>
      <c r="G20333" s="125">
        <f t="shared" si="377"/>
        <v>-800</v>
      </c>
      <c r="H20333" s="704" t="s">
        <v>13649</v>
      </c>
    </row>
    <row r="20334" spans="1:8" s="681" customFormat="1" ht="15" x14ac:dyDescent="0.2">
      <c r="A20334" s="733">
        <v>45507</v>
      </c>
      <c r="B20334" s="40" t="s">
        <v>13215</v>
      </c>
      <c r="C20334" s="62" t="s">
        <v>391</v>
      </c>
      <c r="D20334" s="107" t="s">
        <v>13699</v>
      </c>
      <c r="E20334" s="57">
        <v>4000</v>
      </c>
      <c r="F20334" s="57"/>
      <c r="G20334" s="125">
        <f t="shared" si="377"/>
        <v>-4000</v>
      </c>
      <c r="H20334" s="704" t="s">
        <v>13649</v>
      </c>
    </row>
    <row r="20335" spans="1:8" s="681" customFormat="1" ht="15" x14ac:dyDescent="0.2">
      <c r="A20335" s="733">
        <v>45507</v>
      </c>
      <c r="B20335" s="40" t="s">
        <v>13215</v>
      </c>
      <c r="C20335" s="62" t="s">
        <v>5740</v>
      </c>
      <c r="D20335" s="107" t="s">
        <v>369</v>
      </c>
      <c r="E20335" s="57">
        <v>3500</v>
      </c>
      <c r="F20335" s="57"/>
      <c r="G20335" s="125">
        <f t="shared" si="377"/>
        <v>-3500</v>
      </c>
      <c r="H20335" s="704" t="s">
        <v>13649</v>
      </c>
    </row>
    <row r="20336" spans="1:8" s="681" customFormat="1" ht="15" x14ac:dyDescent="0.2">
      <c r="A20336" s="733">
        <v>45509</v>
      </c>
      <c r="B20336" s="40" t="s">
        <v>13215</v>
      </c>
      <c r="C20336" s="62" t="s">
        <v>10972</v>
      </c>
      <c r="D20336" s="107" t="s">
        <v>13700</v>
      </c>
      <c r="E20336" s="57">
        <v>6900</v>
      </c>
      <c r="F20336" s="57"/>
      <c r="G20336" s="125">
        <f t="shared" ref="G20336:G20349" si="378">F20336-E20336</f>
        <v>-6900</v>
      </c>
      <c r="H20336" s="704" t="s">
        <v>13649</v>
      </c>
    </row>
    <row r="20337" spans="1:8" s="681" customFormat="1" ht="15" x14ac:dyDescent="0.2">
      <c r="A20337" s="733">
        <v>45509</v>
      </c>
      <c r="B20337" s="40" t="s">
        <v>13426</v>
      </c>
      <c r="C20337" s="62" t="s">
        <v>5740</v>
      </c>
      <c r="D20337" s="107" t="s">
        <v>369</v>
      </c>
      <c r="E20337" s="57">
        <v>3000</v>
      </c>
      <c r="F20337" s="57"/>
      <c r="G20337" s="125">
        <f t="shared" si="378"/>
        <v>-3000</v>
      </c>
      <c r="H20337" s="704" t="s">
        <v>13649</v>
      </c>
    </row>
    <row r="20338" spans="1:8" s="681" customFormat="1" ht="15" x14ac:dyDescent="0.2">
      <c r="A20338" s="733">
        <v>45509</v>
      </c>
      <c r="B20338" s="40" t="s">
        <v>12172</v>
      </c>
      <c r="C20338" s="62" t="s">
        <v>10972</v>
      </c>
      <c r="D20338" s="107" t="s">
        <v>13701</v>
      </c>
      <c r="E20338" s="57">
        <v>19280</v>
      </c>
      <c r="F20338" s="57"/>
      <c r="G20338" s="125">
        <f t="shared" si="378"/>
        <v>-19280</v>
      </c>
      <c r="H20338" s="704" t="s">
        <v>13649</v>
      </c>
    </row>
    <row r="20339" spans="1:8" s="681" customFormat="1" ht="15" x14ac:dyDescent="0.2">
      <c r="A20339" s="733">
        <v>45509</v>
      </c>
      <c r="B20339" s="40" t="s">
        <v>13100</v>
      </c>
      <c r="C20339" s="62" t="s">
        <v>5740</v>
      </c>
      <c r="D20339" s="107" t="s">
        <v>369</v>
      </c>
      <c r="E20339" s="57">
        <v>3000</v>
      </c>
      <c r="F20339" s="57"/>
      <c r="G20339" s="125">
        <f t="shared" si="378"/>
        <v>-3000</v>
      </c>
      <c r="H20339" s="704" t="s">
        <v>13649</v>
      </c>
    </row>
    <row r="20340" spans="1:8" s="681" customFormat="1" ht="15" x14ac:dyDescent="0.2">
      <c r="A20340" s="733">
        <v>45509</v>
      </c>
      <c r="B20340" s="1069" t="s">
        <v>13215</v>
      </c>
      <c r="C20340" s="1048" t="s">
        <v>793</v>
      </c>
      <c r="D20340" s="1070" t="s">
        <v>10737</v>
      </c>
      <c r="E20340" s="1071">
        <v>100000</v>
      </c>
      <c r="F20340" s="57"/>
      <c r="G20340" s="125">
        <f t="shared" si="378"/>
        <v>-100000</v>
      </c>
      <c r="H20340" s="704" t="s">
        <v>13649</v>
      </c>
    </row>
    <row r="20341" spans="1:8" s="681" customFormat="1" ht="15" x14ac:dyDescent="0.2">
      <c r="A20341" s="733">
        <v>45509</v>
      </c>
      <c r="B20341" s="40" t="s">
        <v>13100</v>
      </c>
      <c r="C20341" s="62" t="s">
        <v>9859</v>
      </c>
      <c r="D20341" s="107" t="s">
        <v>13702</v>
      </c>
      <c r="E20341" s="57">
        <v>27580</v>
      </c>
      <c r="F20341" s="57"/>
      <c r="G20341" s="125">
        <f t="shared" si="378"/>
        <v>-27580</v>
      </c>
      <c r="H20341" s="704" t="s">
        <v>13649</v>
      </c>
    </row>
    <row r="20342" spans="1:8" s="681" customFormat="1" ht="15" x14ac:dyDescent="0.2">
      <c r="A20342" s="733">
        <v>45509</v>
      </c>
      <c r="B20342" s="40" t="s">
        <v>13215</v>
      </c>
      <c r="C20342" s="62" t="s">
        <v>5740</v>
      </c>
      <c r="D20342" s="107" t="s">
        <v>369</v>
      </c>
      <c r="E20342" s="57">
        <v>3000</v>
      </c>
      <c r="F20342" s="57"/>
      <c r="G20342" s="125">
        <f t="shared" si="378"/>
        <v>-3000</v>
      </c>
      <c r="H20342" s="704" t="s">
        <v>13649</v>
      </c>
    </row>
    <row r="20343" spans="1:8" s="681" customFormat="1" ht="15" x14ac:dyDescent="0.2">
      <c r="A20343" s="733">
        <v>45509</v>
      </c>
      <c r="B20343" s="40" t="s">
        <v>13426</v>
      </c>
      <c r="C20343" s="62" t="s">
        <v>5740</v>
      </c>
      <c r="D20343" s="107" t="s">
        <v>369</v>
      </c>
      <c r="E20343" s="57">
        <v>1100</v>
      </c>
      <c r="F20343" s="57"/>
      <c r="G20343" s="125">
        <f t="shared" si="378"/>
        <v>-1100</v>
      </c>
      <c r="H20343" s="704" t="s">
        <v>13649</v>
      </c>
    </row>
    <row r="20344" spans="1:8" s="681" customFormat="1" ht="15" x14ac:dyDescent="0.2">
      <c r="A20344" s="733">
        <v>45509</v>
      </c>
      <c r="B20344" s="1069" t="s">
        <v>11068</v>
      </c>
      <c r="C20344" s="1048" t="s">
        <v>793</v>
      </c>
      <c r="D20344" s="1070" t="s">
        <v>11820</v>
      </c>
      <c r="E20344" s="1071">
        <v>18620</v>
      </c>
      <c r="F20344" s="57"/>
      <c r="G20344" s="125">
        <f t="shared" si="378"/>
        <v>-18620</v>
      </c>
      <c r="H20344" s="704" t="s">
        <v>13649</v>
      </c>
    </row>
    <row r="20345" spans="1:8" s="681" customFormat="1" ht="15" x14ac:dyDescent="0.2">
      <c r="A20345" s="733">
        <v>45509</v>
      </c>
      <c r="B20345" s="1069" t="s">
        <v>13100</v>
      </c>
      <c r="C20345" s="1048" t="s">
        <v>793</v>
      </c>
      <c r="D20345" s="1070" t="s">
        <v>13452</v>
      </c>
      <c r="E20345" s="1071">
        <v>63650</v>
      </c>
      <c r="F20345" s="57"/>
      <c r="G20345" s="125">
        <f t="shared" si="378"/>
        <v>-63650</v>
      </c>
      <c r="H20345" s="704" t="s">
        <v>13649</v>
      </c>
    </row>
    <row r="20346" spans="1:8" s="681" customFormat="1" ht="15" x14ac:dyDescent="0.2">
      <c r="A20346" s="733">
        <v>45509</v>
      </c>
      <c r="B20346" s="1069" t="s">
        <v>12785</v>
      </c>
      <c r="C20346" s="1048" t="s">
        <v>793</v>
      </c>
      <c r="D20346" s="1070" t="s">
        <v>10105</v>
      </c>
      <c r="E20346" s="1071">
        <v>78831</v>
      </c>
      <c r="F20346" s="57"/>
      <c r="G20346" s="125">
        <f t="shared" si="378"/>
        <v>-78831</v>
      </c>
      <c r="H20346" s="704" t="s">
        <v>13649</v>
      </c>
    </row>
    <row r="20347" spans="1:8" s="681" customFormat="1" ht="15" x14ac:dyDescent="0.2">
      <c r="A20347" s="733">
        <v>45509</v>
      </c>
      <c r="B20347" s="40" t="s">
        <v>103</v>
      </c>
      <c r="C20347" s="62" t="s">
        <v>103</v>
      </c>
      <c r="D20347" s="107" t="s">
        <v>9413</v>
      </c>
      <c r="E20347" s="57">
        <v>5000</v>
      </c>
      <c r="F20347" s="57"/>
      <c r="G20347" s="125">
        <f t="shared" si="378"/>
        <v>-5000</v>
      </c>
      <c r="H20347" s="704" t="s">
        <v>13649</v>
      </c>
    </row>
    <row r="20348" spans="1:8" s="681" customFormat="1" ht="15" x14ac:dyDescent="0.2">
      <c r="A20348" s="733">
        <v>45509</v>
      </c>
      <c r="B20348" s="1069" t="s">
        <v>103</v>
      </c>
      <c r="C20348" s="1048" t="s">
        <v>793</v>
      </c>
      <c r="D20348" s="1070" t="s">
        <v>16</v>
      </c>
      <c r="E20348" s="1071">
        <v>200250</v>
      </c>
      <c r="F20348" s="57"/>
      <c r="G20348" s="125">
        <f t="shared" si="378"/>
        <v>-200250</v>
      </c>
      <c r="H20348" s="704" t="s">
        <v>13649</v>
      </c>
    </row>
    <row r="20349" spans="1:8" s="681" customFormat="1" ht="15" x14ac:dyDescent="0.2">
      <c r="A20349" s="733">
        <v>45509</v>
      </c>
      <c r="B20349" s="40" t="s">
        <v>13100</v>
      </c>
      <c r="C20349" s="62" t="s">
        <v>285</v>
      </c>
      <c r="D20349" s="107" t="s">
        <v>13678</v>
      </c>
      <c r="E20349" s="57">
        <v>1000</v>
      </c>
      <c r="F20349" s="57"/>
      <c r="G20349" s="125">
        <f t="shared" si="378"/>
        <v>-1000</v>
      </c>
      <c r="H20349" s="704" t="s">
        <v>13649</v>
      </c>
    </row>
    <row r="20350" spans="1:8" s="681" customFormat="1" ht="15" x14ac:dyDescent="0.2">
      <c r="A20350" s="733">
        <v>45509</v>
      </c>
      <c r="B20350" s="40" t="s">
        <v>12785</v>
      </c>
      <c r="C20350" s="62" t="s">
        <v>8384</v>
      </c>
      <c r="D20350" s="107" t="s">
        <v>13822</v>
      </c>
      <c r="E20350" s="57">
        <v>250000</v>
      </c>
      <c r="F20350" s="57"/>
      <c r="G20350" s="125">
        <f t="shared" ref="G20350:G20362" si="379">F20350-E20350</f>
        <v>-250000</v>
      </c>
      <c r="H20350" s="704" t="s">
        <v>13649</v>
      </c>
    </row>
    <row r="20351" spans="1:8" s="681" customFormat="1" ht="15" x14ac:dyDescent="0.2">
      <c r="A20351" s="733">
        <v>45509</v>
      </c>
      <c r="B20351" s="40" t="s">
        <v>12673</v>
      </c>
      <c r="C20351" s="62" t="s">
        <v>8384</v>
      </c>
      <c r="D20351" s="107" t="s">
        <v>13822</v>
      </c>
      <c r="E20351" s="57">
        <v>250000</v>
      </c>
      <c r="F20351" s="57"/>
      <c r="G20351" s="125">
        <f t="shared" si="379"/>
        <v>-250000</v>
      </c>
      <c r="H20351" s="704" t="s">
        <v>13649</v>
      </c>
    </row>
    <row r="20352" spans="1:8" s="681" customFormat="1" ht="15" x14ac:dyDescent="0.2">
      <c r="A20352" s="733">
        <v>45509</v>
      </c>
      <c r="B20352" s="40" t="s">
        <v>13243</v>
      </c>
      <c r="C20352" s="62" t="s">
        <v>437</v>
      </c>
      <c r="D20352" s="107" t="s">
        <v>13703</v>
      </c>
      <c r="E20352" s="57">
        <v>85600</v>
      </c>
      <c r="F20352" s="57"/>
      <c r="G20352" s="125">
        <f t="shared" si="379"/>
        <v>-85600</v>
      </c>
      <c r="H20352" s="704" t="s">
        <v>13649</v>
      </c>
    </row>
    <row r="20353" spans="1:8" s="681" customFormat="1" ht="15" x14ac:dyDescent="0.2">
      <c r="A20353" s="733">
        <v>45509</v>
      </c>
      <c r="B20353" s="40" t="s">
        <v>8329</v>
      </c>
      <c r="C20353" s="565" t="s">
        <v>1062</v>
      </c>
      <c r="D20353" s="893" t="s">
        <v>13889</v>
      </c>
      <c r="E20353" s="629">
        <v>16040</v>
      </c>
      <c r="F20353" s="57"/>
      <c r="G20353" s="125">
        <f t="shared" si="379"/>
        <v>-16040</v>
      </c>
      <c r="H20353" s="704" t="s">
        <v>13649</v>
      </c>
    </row>
    <row r="20354" spans="1:8" s="681" customFormat="1" ht="15" x14ac:dyDescent="0.2">
      <c r="A20354" s="733">
        <v>45509</v>
      </c>
      <c r="B20354" s="40" t="s">
        <v>11068</v>
      </c>
      <c r="C20354" s="565" t="s">
        <v>1062</v>
      </c>
      <c r="D20354" s="893" t="s">
        <v>13889</v>
      </c>
      <c r="E20354" s="629">
        <v>8865</v>
      </c>
      <c r="F20354" s="57"/>
      <c r="G20354" s="125">
        <f t="shared" ref="G20354:G20361" si="380">F20354-E20354</f>
        <v>-8865</v>
      </c>
      <c r="H20354" s="704" t="s">
        <v>13649</v>
      </c>
    </row>
    <row r="20355" spans="1:8" s="681" customFormat="1" ht="15" x14ac:dyDescent="0.2">
      <c r="A20355" s="733">
        <v>45509</v>
      </c>
      <c r="B20355" s="40" t="s">
        <v>11586</v>
      </c>
      <c r="C20355" s="565" t="s">
        <v>1062</v>
      </c>
      <c r="D20355" s="893" t="s">
        <v>13889</v>
      </c>
      <c r="E20355" s="629">
        <v>5650</v>
      </c>
      <c r="F20355" s="57"/>
      <c r="G20355" s="125">
        <f t="shared" si="380"/>
        <v>-5650</v>
      </c>
      <c r="H20355" s="704" t="s">
        <v>13649</v>
      </c>
    </row>
    <row r="20356" spans="1:8" s="681" customFormat="1" ht="15" x14ac:dyDescent="0.2">
      <c r="A20356" s="733">
        <v>45509</v>
      </c>
      <c r="B20356" s="40" t="s">
        <v>12596</v>
      </c>
      <c r="C20356" s="565" t="s">
        <v>1062</v>
      </c>
      <c r="D20356" s="893" t="s">
        <v>13889</v>
      </c>
      <c r="E20356" s="629">
        <v>54460</v>
      </c>
      <c r="F20356" s="57"/>
      <c r="G20356" s="125">
        <f t="shared" si="380"/>
        <v>-54460</v>
      </c>
      <c r="H20356" s="704" t="s">
        <v>13649</v>
      </c>
    </row>
    <row r="20357" spans="1:8" s="681" customFormat="1" ht="15" x14ac:dyDescent="0.2">
      <c r="A20357" s="733">
        <v>45509</v>
      </c>
      <c r="B20357" s="40" t="s">
        <v>12389</v>
      </c>
      <c r="C20357" s="565" t="s">
        <v>1062</v>
      </c>
      <c r="D20357" s="893" t="s">
        <v>13889</v>
      </c>
      <c r="E20357" s="629">
        <v>24884</v>
      </c>
      <c r="F20357" s="57"/>
      <c r="G20357" s="125">
        <f t="shared" si="380"/>
        <v>-24884</v>
      </c>
      <c r="H20357" s="704" t="s">
        <v>13649</v>
      </c>
    </row>
    <row r="20358" spans="1:8" s="681" customFormat="1" ht="15" x14ac:dyDescent="0.2">
      <c r="A20358" s="733">
        <v>45509</v>
      </c>
      <c r="B20358" s="40" t="s">
        <v>12673</v>
      </c>
      <c r="C20358" s="565" t="s">
        <v>1062</v>
      </c>
      <c r="D20358" s="893" t="s">
        <v>13889</v>
      </c>
      <c r="E20358" s="629">
        <v>51300</v>
      </c>
      <c r="F20358" s="57"/>
      <c r="G20358" s="125">
        <f t="shared" si="380"/>
        <v>-51300</v>
      </c>
      <c r="H20358" s="704" t="s">
        <v>13649</v>
      </c>
    </row>
    <row r="20359" spans="1:8" s="681" customFormat="1" ht="15" x14ac:dyDescent="0.2">
      <c r="A20359" s="733">
        <v>45509</v>
      </c>
      <c r="B20359" s="40" t="s">
        <v>13243</v>
      </c>
      <c r="C20359" s="565" t="s">
        <v>1062</v>
      </c>
      <c r="D20359" s="893" t="s">
        <v>13889</v>
      </c>
      <c r="E20359" s="629">
        <v>62465</v>
      </c>
      <c r="F20359" s="57"/>
      <c r="G20359" s="125">
        <f t="shared" si="380"/>
        <v>-62465</v>
      </c>
      <c r="H20359" s="704" t="s">
        <v>13649</v>
      </c>
    </row>
    <row r="20360" spans="1:8" s="681" customFormat="1" ht="15" x14ac:dyDescent="0.2">
      <c r="A20360" s="733">
        <v>45509</v>
      </c>
      <c r="B20360" s="40" t="s">
        <v>13426</v>
      </c>
      <c r="C20360" s="565" t="s">
        <v>1062</v>
      </c>
      <c r="D20360" s="893" t="s">
        <v>13889</v>
      </c>
      <c r="E20360" s="629">
        <v>32400</v>
      </c>
      <c r="F20360" s="57"/>
      <c r="G20360" s="125">
        <f t="shared" si="380"/>
        <v>-32400</v>
      </c>
      <c r="H20360" s="704" t="s">
        <v>13649</v>
      </c>
    </row>
    <row r="20361" spans="1:8" s="681" customFormat="1" ht="15" x14ac:dyDescent="0.2">
      <c r="A20361" s="733">
        <v>45509</v>
      </c>
      <c r="B20361" s="40" t="s">
        <v>13215</v>
      </c>
      <c r="C20361" s="565" t="s">
        <v>1062</v>
      </c>
      <c r="D20361" s="893" t="s">
        <v>13889</v>
      </c>
      <c r="E20361" s="629">
        <v>43936</v>
      </c>
      <c r="F20361" s="57"/>
      <c r="G20361" s="125">
        <f t="shared" si="380"/>
        <v>-43936</v>
      </c>
      <c r="H20361" s="704" t="s">
        <v>13649</v>
      </c>
    </row>
    <row r="20362" spans="1:8" s="681" customFormat="1" ht="15" x14ac:dyDescent="0.2">
      <c r="A20362" s="733">
        <v>45509</v>
      </c>
      <c r="B20362" s="40" t="s">
        <v>12172</v>
      </c>
      <c r="C20362" s="62" t="s">
        <v>11529</v>
      </c>
      <c r="D20362" s="107" t="s">
        <v>13704</v>
      </c>
      <c r="E20362" s="57">
        <v>441625</v>
      </c>
      <c r="F20362" s="57"/>
      <c r="G20362" s="125">
        <f t="shared" si="379"/>
        <v>-441625</v>
      </c>
      <c r="H20362" s="704" t="s">
        <v>13649</v>
      </c>
    </row>
    <row r="20363" spans="1:8" s="681" customFormat="1" ht="15" x14ac:dyDescent="0.2">
      <c r="A20363" s="733">
        <v>45510</v>
      </c>
      <c r="B20363" s="40" t="s">
        <v>11864</v>
      </c>
      <c r="C20363" s="62" t="s">
        <v>10972</v>
      </c>
      <c r="D20363" s="107" t="s">
        <v>13705</v>
      </c>
      <c r="E20363" s="57">
        <v>13000</v>
      </c>
      <c r="F20363" s="57"/>
      <c r="G20363" s="125">
        <f t="shared" ref="G20363:G20379" si="381">F20363-E20363</f>
        <v>-13000</v>
      </c>
      <c r="H20363" s="704" t="s">
        <v>13649</v>
      </c>
    </row>
    <row r="20364" spans="1:8" s="681" customFormat="1" ht="15" x14ac:dyDescent="0.2">
      <c r="A20364" s="733">
        <v>45510</v>
      </c>
      <c r="B20364" s="1069" t="s">
        <v>13215</v>
      </c>
      <c r="C20364" s="1048" t="s">
        <v>793</v>
      </c>
      <c r="D20364" s="1070" t="s">
        <v>13181</v>
      </c>
      <c r="E20364" s="1071">
        <v>65140</v>
      </c>
      <c r="F20364" s="57"/>
      <c r="G20364" s="125">
        <f t="shared" si="381"/>
        <v>-65140</v>
      </c>
      <c r="H20364" s="704" t="s">
        <v>13649</v>
      </c>
    </row>
    <row r="20365" spans="1:8" s="681" customFormat="1" ht="15" x14ac:dyDescent="0.2">
      <c r="A20365" s="733">
        <v>45510</v>
      </c>
      <c r="B20365" s="40" t="s">
        <v>103</v>
      </c>
      <c r="C20365" s="62" t="s">
        <v>103</v>
      </c>
      <c r="D20365" s="107" t="s">
        <v>10199</v>
      </c>
      <c r="E20365" s="57">
        <v>1500</v>
      </c>
      <c r="F20365" s="57"/>
      <c r="G20365" s="125">
        <f t="shared" si="381"/>
        <v>-1500</v>
      </c>
      <c r="H20365" s="704" t="s">
        <v>13649</v>
      </c>
    </row>
    <row r="20366" spans="1:8" s="681" customFormat="1" ht="15" x14ac:dyDescent="0.2">
      <c r="A20366" s="733">
        <v>45510</v>
      </c>
      <c r="B20366" s="40" t="s">
        <v>103</v>
      </c>
      <c r="C20366" s="62" t="s">
        <v>103</v>
      </c>
      <c r="D20366" s="107" t="s">
        <v>10199</v>
      </c>
      <c r="E20366" s="57">
        <v>1500</v>
      </c>
      <c r="F20366" s="57"/>
      <c r="G20366" s="125">
        <f t="shared" si="381"/>
        <v>-1500</v>
      </c>
      <c r="H20366" s="704" t="s">
        <v>13649</v>
      </c>
    </row>
    <row r="20367" spans="1:8" s="681" customFormat="1" ht="15" x14ac:dyDescent="0.2">
      <c r="A20367" s="733">
        <v>45510</v>
      </c>
      <c r="B20367" s="1069" t="s">
        <v>12785</v>
      </c>
      <c r="C20367" s="1048" t="s">
        <v>793</v>
      </c>
      <c r="D20367" s="1070" t="s">
        <v>10106</v>
      </c>
      <c r="E20367" s="1071">
        <v>50980</v>
      </c>
      <c r="F20367" s="57"/>
      <c r="G20367" s="125">
        <f t="shared" si="381"/>
        <v>-50980</v>
      </c>
      <c r="H20367" s="704" t="s">
        <v>13649</v>
      </c>
    </row>
    <row r="20368" spans="1:8" s="681" customFormat="1" ht="15" x14ac:dyDescent="0.2">
      <c r="A20368" s="733">
        <v>45510</v>
      </c>
      <c r="B20368" s="40" t="s">
        <v>25</v>
      </c>
      <c r="C20368" s="62" t="s">
        <v>4064</v>
      </c>
      <c r="D20368" s="107" t="s">
        <v>13422</v>
      </c>
      <c r="E20368" s="57">
        <v>2550</v>
      </c>
      <c r="F20368" s="57"/>
      <c r="G20368" s="125">
        <f t="shared" si="381"/>
        <v>-2550</v>
      </c>
      <c r="H20368" s="704" t="s">
        <v>13649</v>
      </c>
    </row>
    <row r="20369" spans="1:8" s="681" customFormat="1" ht="15" x14ac:dyDescent="0.2">
      <c r="A20369" s="733">
        <v>45510</v>
      </c>
      <c r="B20369" s="40" t="s">
        <v>13100</v>
      </c>
      <c r="C20369" s="62" t="s">
        <v>285</v>
      </c>
      <c r="D20369" s="107" t="s">
        <v>13678</v>
      </c>
      <c r="E20369" s="57">
        <v>2000</v>
      </c>
      <c r="F20369" s="57"/>
      <c r="G20369" s="125">
        <f t="shared" si="381"/>
        <v>-2000</v>
      </c>
      <c r="H20369" s="704" t="s">
        <v>13649</v>
      </c>
    </row>
    <row r="20370" spans="1:8" s="681" customFormat="1" ht="15" x14ac:dyDescent="0.2">
      <c r="A20370" s="733">
        <v>45510</v>
      </c>
      <c r="B20370" s="1069" t="s">
        <v>11707</v>
      </c>
      <c r="C20370" s="1048" t="s">
        <v>793</v>
      </c>
      <c r="D20370" s="1070" t="s">
        <v>12374</v>
      </c>
      <c r="E20370" s="1071">
        <v>865653</v>
      </c>
      <c r="F20370" s="57"/>
      <c r="G20370" s="125">
        <f t="shared" si="381"/>
        <v>-865653</v>
      </c>
      <c r="H20370" s="704" t="s">
        <v>13649</v>
      </c>
    </row>
    <row r="20371" spans="1:8" s="681" customFormat="1" ht="15" x14ac:dyDescent="0.2">
      <c r="A20371" s="733">
        <v>45510</v>
      </c>
      <c r="B20371" s="1069" t="s">
        <v>37</v>
      </c>
      <c r="C20371" s="1048" t="s">
        <v>793</v>
      </c>
      <c r="D20371" s="1070" t="s">
        <v>11813</v>
      </c>
      <c r="E20371" s="1071">
        <v>203198</v>
      </c>
      <c r="F20371" s="57"/>
      <c r="G20371" s="125">
        <f t="shared" si="381"/>
        <v>-203198</v>
      </c>
      <c r="H20371" s="704" t="s">
        <v>13649</v>
      </c>
    </row>
    <row r="20372" spans="1:8" s="681" customFormat="1" ht="15" x14ac:dyDescent="0.2">
      <c r="A20372" s="733">
        <v>45510</v>
      </c>
      <c r="B20372" s="1069" t="s">
        <v>13100</v>
      </c>
      <c r="C20372" s="1048" t="s">
        <v>793</v>
      </c>
      <c r="D20372" s="1070" t="s">
        <v>13706</v>
      </c>
      <c r="E20372" s="1071">
        <v>76300</v>
      </c>
      <c r="F20372" s="57"/>
      <c r="G20372" s="125">
        <f t="shared" si="381"/>
        <v>-76300</v>
      </c>
      <c r="H20372" s="704" t="s">
        <v>13649</v>
      </c>
    </row>
    <row r="20373" spans="1:8" s="681" customFormat="1" ht="15" x14ac:dyDescent="0.2">
      <c r="A20373" s="733">
        <v>45510</v>
      </c>
      <c r="B20373" s="40" t="s">
        <v>12673</v>
      </c>
      <c r="C20373" s="62" t="s">
        <v>391</v>
      </c>
      <c r="D20373" s="107" t="s">
        <v>13707</v>
      </c>
      <c r="E20373" s="57">
        <v>1700</v>
      </c>
      <c r="F20373" s="57"/>
      <c r="G20373" s="125">
        <f t="shared" si="381"/>
        <v>-1700</v>
      </c>
      <c r="H20373" s="704" t="s">
        <v>13649</v>
      </c>
    </row>
    <row r="20374" spans="1:8" s="681" customFormat="1" ht="15" x14ac:dyDescent="0.2">
      <c r="A20374" s="733">
        <v>45510</v>
      </c>
      <c r="B20374" s="40" t="s">
        <v>37</v>
      </c>
      <c r="C20374" s="62" t="s">
        <v>391</v>
      </c>
      <c r="D20374" s="107" t="s">
        <v>13708</v>
      </c>
      <c r="E20374" s="57">
        <v>4000</v>
      </c>
      <c r="F20374" s="57"/>
      <c r="G20374" s="125">
        <f t="shared" si="381"/>
        <v>-4000</v>
      </c>
      <c r="H20374" s="704" t="s">
        <v>13649</v>
      </c>
    </row>
    <row r="20375" spans="1:8" s="681" customFormat="1" ht="15" x14ac:dyDescent="0.2">
      <c r="A20375" s="733">
        <v>45510</v>
      </c>
      <c r="B20375" s="40" t="s">
        <v>13648</v>
      </c>
      <c r="C20375" s="62" t="s">
        <v>5740</v>
      </c>
      <c r="D20375" s="107" t="s">
        <v>369</v>
      </c>
      <c r="E20375" s="57">
        <v>1200</v>
      </c>
      <c r="F20375" s="57"/>
      <c r="G20375" s="125">
        <f t="shared" si="381"/>
        <v>-1200</v>
      </c>
      <c r="H20375" s="704" t="s">
        <v>13649</v>
      </c>
    </row>
    <row r="20376" spans="1:8" s="681" customFormat="1" ht="15" x14ac:dyDescent="0.2">
      <c r="A20376" s="733">
        <v>45510</v>
      </c>
      <c r="B20376" s="40" t="s">
        <v>12335</v>
      </c>
      <c r="C20376" s="62" t="s">
        <v>391</v>
      </c>
      <c r="D20376" s="107" t="s">
        <v>13709</v>
      </c>
      <c r="E20376" s="57">
        <v>1500</v>
      </c>
      <c r="F20376" s="57"/>
      <c r="G20376" s="125">
        <f t="shared" si="381"/>
        <v>-1500</v>
      </c>
      <c r="H20376" s="704" t="s">
        <v>13649</v>
      </c>
    </row>
    <row r="20377" spans="1:8" s="681" customFormat="1" ht="15" x14ac:dyDescent="0.2">
      <c r="A20377" s="733">
        <v>45510</v>
      </c>
      <c r="B20377" s="40" t="s">
        <v>103</v>
      </c>
      <c r="C20377" s="62" t="s">
        <v>391</v>
      </c>
      <c r="D20377" s="107" t="s">
        <v>13710</v>
      </c>
      <c r="E20377" s="57">
        <v>900</v>
      </c>
      <c r="F20377" s="57"/>
      <c r="G20377" s="125">
        <f t="shared" si="381"/>
        <v>-900</v>
      </c>
      <c r="H20377" s="704" t="s">
        <v>13649</v>
      </c>
    </row>
    <row r="20378" spans="1:8" s="681" customFormat="1" ht="15" x14ac:dyDescent="0.2">
      <c r="A20378" s="733">
        <v>45510</v>
      </c>
      <c r="B20378" s="40" t="s">
        <v>103</v>
      </c>
      <c r="C20378" s="62" t="s">
        <v>103</v>
      </c>
      <c r="D20378" s="107" t="s">
        <v>9413</v>
      </c>
      <c r="E20378" s="57">
        <v>5000</v>
      </c>
      <c r="F20378" s="57"/>
      <c r="G20378" s="125">
        <f t="shared" si="381"/>
        <v>-5000</v>
      </c>
      <c r="H20378" s="704" t="s">
        <v>13649</v>
      </c>
    </row>
    <row r="20379" spans="1:8" s="681" customFormat="1" ht="15" x14ac:dyDescent="0.2">
      <c r="A20379" s="733">
        <v>45510</v>
      </c>
      <c r="B20379" s="40" t="s">
        <v>11707</v>
      </c>
      <c r="C20379" s="62" t="s">
        <v>1494</v>
      </c>
      <c r="D20379" s="107" t="s">
        <v>13711</v>
      </c>
      <c r="E20379" s="57">
        <v>5560</v>
      </c>
      <c r="F20379" s="57"/>
      <c r="G20379" s="125">
        <f t="shared" si="381"/>
        <v>-5560</v>
      </c>
      <c r="H20379" s="704" t="s">
        <v>13649</v>
      </c>
    </row>
    <row r="20380" spans="1:8" s="681" customFormat="1" ht="15" x14ac:dyDescent="0.2">
      <c r="A20380" s="733">
        <v>45510</v>
      </c>
      <c r="B20380" s="40" t="s">
        <v>12389</v>
      </c>
      <c r="C20380" s="62" t="s">
        <v>11364</v>
      </c>
      <c r="D20380" s="107" t="s">
        <v>13712</v>
      </c>
      <c r="E20380" s="57">
        <v>60000</v>
      </c>
      <c r="F20380" s="57"/>
      <c r="G20380" s="125">
        <f t="shared" ref="G20380:G20381" si="382">F20380-E20380</f>
        <v>-60000</v>
      </c>
      <c r="H20380" s="704" t="s">
        <v>13649</v>
      </c>
    </row>
    <row r="20381" spans="1:8" s="681" customFormat="1" ht="15" x14ac:dyDescent="0.2">
      <c r="A20381" s="733">
        <v>45510</v>
      </c>
      <c r="B20381" s="40" t="s">
        <v>13100</v>
      </c>
      <c r="C20381" s="62" t="s">
        <v>12272</v>
      </c>
      <c r="D20381" s="107" t="s">
        <v>13713</v>
      </c>
      <c r="E20381" s="57">
        <v>60000</v>
      </c>
      <c r="F20381" s="57"/>
      <c r="G20381" s="125">
        <f t="shared" si="382"/>
        <v>-60000</v>
      </c>
      <c r="H20381" s="704" t="s">
        <v>13649</v>
      </c>
    </row>
    <row r="20382" spans="1:8" s="681" customFormat="1" ht="15" x14ac:dyDescent="0.2">
      <c r="A20382" s="733">
        <v>45510</v>
      </c>
      <c r="B20382" s="1069" t="s">
        <v>3945</v>
      </c>
      <c r="C20382" s="1048" t="s">
        <v>793</v>
      </c>
      <c r="D20382" s="1070" t="s">
        <v>12072</v>
      </c>
      <c r="E20382" s="1071">
        <v>160181</v>
      </c>
      <c r="F20382" s="57"/>
      <c r="G20382" s="125">
        <f t="shared" ref="G20382" si="383">F20382-E20382</f>
        <v>-160181</v>
      </c>
      <c r="H20382" s="704" t="s">
        <v>13649</v>
      </c>
    </row>
    <row r="20383" spans="1:8" s="681" customFormat="1" ht="15" x14ac:dyDescent="0.2">
      <c r="A20383" s="733">
        <v>45510</v>
      </c>
      <c r="B20383" s="40" t="s">
        <v>13426</v>
      </c>
      <c r="C20383" s="62" t="s">
        <v>13721</v>
      </c>
      <c r="D20383" s="107" t="s">
        <v>13722</v>
      </c>
      <c r="E20383" s="57">
        <v>150000</v>
      </c>
      <c r="F20383" s="57"/>
      <c r="G20383" s="125">
        <f t="shared" ref="G20383" si="384">F20383-E20383</f>
        <v>-150000</v>
      </c>
      <c r="H20383" s="704" t="s">
        <v>13649</v>
      </c>
    </row>
    <row r="20384" spans="1:8" s="681" customFormat="1" ht="15" x14ac:dyDescent="0.2">
      <c r="A20384" s="733">
        <v>45510</v>
      </c>
      <c r="B20384" s="40" t="s">
        <v>25</v>
      </c>
      <c r="C20384" s="62" t="s">
        <v>6927</v>
      </c>
      <c r="D20384" s="107" t="s">
        <v>13755</v>
      </c>
      <c r="E20384" s="57">
        <v>340000</v>
      </c>
      <c r="F20384" s="57"/>
      <c r="G20384" s="125">
        <f t="shared" ref="G20384:G20385" si="385">F20384-E20384</f>
        <v>-340000</v>
      </c>
      <c r="H20384" s="704" t="s">
        <v>13649</v>
      </c>
    </row>
    <row r="20385" spans="1:8" s="681" customFormat="1" ht="15" x14ac:dyDescent="0.2">
      <c r="A20385" s="733">
        <v>45510</v>
      </c>
      <c r="B20385" s="40" t="s">
        <v>25</v>
      </c>
      <c r="C20385" s="62" t="s">
        <v>13754</v>
      </c>
      <c r="D20385" s="107" t="s">
        <v>13756</v>
      </c>
      <c r="E20385" s="57">
        <v>45000</v>
      </c>
      <c r="F20385" s="57"/>
      <c r="G20385" s="125">
        <f t="shared" si="385"/>
        <v>-45000</v>
      </c>
      <c r="H20385" s="704" t="s">
        <v>13649</v>
      </c>
    </row>
    <row r="20386" spans="1:8" s="681" customFormat="1" ht="15" x14ac:dyDescent="0.2">
      <c r="A20386" s="733">
        <v>45511</v>
      </c>
      <c r="B20386" s="40" t="s">
        <v>13215</v>
      </c>
      <c r="C20386" s="62" t="s">
        <v>5740</v>
      </c>
      <c r="D20386" s="107" t="s">
        <v>13542</v>
      </c>
      <c r="E20386" s="57">
        <v>4000</v>
      </c>
      <c r="F20386" s="57"/>
      <c r="G20386" s="125">
        <f t="shared" ref="G20386:G20393" si="386">F20386-E20386</f>
        <v>-4000</v>
      </c>
      <c r="H20386" s="704" t="s">
        <v>13649</v>
      </c>
    </row>
    <row r="20387" spans="1:8" s="681" customFormat="1" ht="15" x14ac:dyDescent="0.2">
      <c r="A20387" s="733">
        <v>45511</v>
      </c>
      <c r="B20387" s="40" t="s">
        <v>13243</v>
      </c>
      <c r="C20387" s="62" t="s">
        <v>10972</v>
      </c>
      <c r="D20387" s="107" t="s">
        <v>13723</v>
      </c>
      <c r="E20387" s="57">
        <v>3000</v>
      </c>
      <c r="F20387" s="57"/>
      <c r="G20387" s="125">
        <f t="shared" si="386"/>
        <v>-3000</v>
      </c>
      <c r="H20387" s="704" t="s">
        <v>13649</v>
      </c>
    </row>
    <row r="20388" spans="1:8" s="681" customFormat="1" ht="15" x14ac:dyDescent="0.2">
      <c r="A20388" s="733">
        <v>45511</v>
      </c>
      <c r="B20388" s="40" t="s">
        <v>12389</v>
      </c>
      <c r="C20388" s="62" t="s">
        <v>10972</v>
      </c>
      <c r="D20388" s="107" t="s">
        <v>12499</v>
      </c>
      <c r="E20388" s="57">
        <v>1270</v>
      </c>
      <c r="F20388" s="57"/>
      <c r="G20388" s="125">
        <f t="shared" si="386"/>
        <v>-1270</v>
      </c>
      <c r="H20388" s="704" t="s">
        <v>13649</v>
      </c>
    </row>
    <row r="20389" spans="1:8" s="681" customFormat="1" ht="15" x14ac:dyDescent="0.2">
      <c r="A20389" s="733">
        <v>45511</v>
      </c>
      <c r="B20389" s="40" t="s">
        <v>13243</v>
      </c>
      <c r="C20389" s="62" t="s">
        <v>10972</v>
      </c>
      <c r="D20389" s="107" t="s">
        <v>13724</v>
      </c>
      <c r="E20389" s="57">
        <v>5660</v>
      </c>
      <c r="F20389" s="57"/>
      <c r="G20389" s="125">
        <f t="shared" si="386"/>
        <v>-5660</v>
      </c>
      <c r="H20389" s="704" t="s">
        <v>13649</v>
      </c>
    </row>
    <row r="20390" spans="1:8" s="681" customFormat="1" ht="15" x14ac:dyDescent="0.2">
      <c r="A20390" s="733">
        <v>45511</v>
      </c>
      <c r="B20390" s="40" t="s">
        <v>11068</v>
      </c>
      <c r="C20390" s="62" t="s">
        <v>391</v>
      </c>
      <c r="D20390" s="107" t="s">
        <v>13725</v>
      </c>
      <c r="E20390" s="57">
        <v>1000</v>
      </c>
      <c r="F20390" s="57"/>
      <c r="G20390" s="125">
        <f t="shared" si="386"/>
        <v>-1000</v>
      </c>
      <c r="H20390" s="704" t="s">
        <v>13649</v>
      </c>
    </row>
    <row r="20391" spans="1:8" s="681" customFormat="1" ht="15" x14ac:dyDescent="0.2">
      <c r="A20391" s="733">
        <v>45511</v>
      </c>
      <c r="B20391" s="1069" t="s">
        <v>11068</v>
      </c>
      <c r="C20391" s="1048" t="s">
        <v>793</v>
      </c>
      <c r="D20391" s="1070" t="s">
        <v>13726</v>
      </c>
      <c r="E20391" s="1071">
        <v>36532</v>
      </c>
      <c r="F20391" s="57"/>
      <c r="G20391" s="125">
        <f t="shared" si="386"/>
        <v>-36532</v>
      </c>
      <c r="H20391" s="704" t="s">
        <v>13649</v>
      </c>
    </row>
    <row r="20392" spans="1:8" s="681" customFormat="1" ht="15" x14ac:dyDescent="0.2">
      <c r="A20392" s="733">
        <v>45511</v>
      </c>
      <c r="B20392" s="1069" t="s">
        <v>103</v>
      </c>
      <c r="C20392" s="1048" t="s">
        <v>793</v>
      </c>
      <c r="D20392" s="1070" t="s">
        <v>13738</v>
      </c>
      <c r="E20392" s="1071">
        <v>75000</v>
      </c>
      <c r="F20392" s="57"/>
      <c r="G20392" s="125">
        <f t="shared" si="386"/>
        <v>-75000</v>
      </c>
      <c r="H20392" s="704" t="s">
        <v>13649</v>
      </c>
    </row>
    <row r="20393" spans="1:8" s="681" customFormat="1" ht="15" x14ac:dyDescent="0.2">
      <c r="A20393" s="733">
        <v>45511</v>
      </c>
      <c r="B20393" s="40" t="s">
        <v>13426</v>
      </c>
      <c r="C20393" s="62" t="s">
        <v>5740</v>
      </c>
      <c r="D20393" s="107" t="s">
        <v>369</v>
      </c>
      <c r="E20393" s="57">
        <v>3500</v>
      </c>
      <c r="F20393" s="57"/>
      <c r="G20393" s="125">
        <f t="shared" si="386"/>
        <v>-3500</v>
      </c>
      <c r="H20393" s="704" t="s">
        <v>13649</v>
      </c>
    </row>
    <row r="20394" spans="1:8" s="681" customFormat="1" ht="15" x14ac:dyDescent="0.2">
      <c r="A20394" s="733">
        <v>45511</v>
      </c>
      <c r="B20394" s="40" t="s">
        <v>13215</v>
      </c>
      <c r="C20394" s="62" t="s">
        <v>2856</v>
      </c>
      <c r="D20394" s="107" t="s">
        <v>13727</v>
      </c>
      <c r="E20394" s="57">
        <v>123300</v>
      </c>
      <c r="F20394" s="57"/>
      <c r="G20394" s="125">
        <f t="shared" ref="G20394:G20402" si="387">F20394-E20394</f>
        <v>-123300</v>
      </c>
      <c r="H20394" s="704" t="s">
        <v>13649</v>
      </c>
    </row>
    <row r="20395" spans="1:8" s="681" customFormat="1" ht="15" x14ac:dyDescent="0.2">
      <c r="A20395" s="733">
        <v>45511</v>
      </c>
      <c r="B20395" s="40" t="s">
        <v>13100</v>
      </c>
      <c r="C20395" s="62" t="s">
        <v>13728</v>
      </c>
      <c r="D20395" s="107" t="s">
        <v>13729</v>
      </c>
      <c r="E20395" s="57">
        <v>40800</v>
      </c>
      <c r="F20395" s="57"/>
      <c r="G20395" s="125">
        <f t="shared" si="387"/>
        <v>-40800</v>
      </c>
      <c r="H20395" s="704" t="s">
        <v>13649</v>
      </c>
    </row>
    <row r="20396" spans="1:8" s="681" customFormat="1" ht="15" x14ac:dyDescent="0.2">
      <c r="A20396" s="733">
        <v>45511</v>
      </c>
      <c r="B20396" s="40" t="s">
        <v>12596</v>
      </c>
      <c r="C20396" s="62" t="s">
        <v>14</v>
      </c>
      <c r="D20396" s="107" t="s">
        <v>13730</v>
      </c>
      <c r="E20396" s="57">
        <v>74000</v>
      </c>
      <c r="F20396" s="57"/>
      <c r="G20396" s="125">
        <f t="shared" si="387"/>
        <v>-74000</v>
      </c>
      <c r="H20396" s="704" t="s">
        <v>13649</v>
      </c>
    </row>
    <row r="20397" spans="1:8" s="681" customFormat="1" ht="15" x14ac:dyDescent="0.2">
      <c r="A20397" s="733">
        <v>45511</v>
      </c>
      <c r="B20397" s="40" t="s">
        <v>13285</v>
      </c>
      <c r="C20397" s="62" t="s">
        <v>3144</v>
      </c>
      <c r="D20397" s="107" t="s">
        <v>13731</v>
      </c>
      <c r="E20397" s="57">
        <v>8730</v>
      </c>
      <c r="F20397" s="57"/>
      <c r="G20397" s="125">
        <f t="shared" si="387"/>
        <v>-8730</v>
      </c>
      <c r="H20397" s="704" t="s">
        <v>13649</v>
      </c>
    </row>
    <row r="20398" spans="1:8" s="681" customFormat="1" ht="15" x14ac:dyDescent="0.2">
      <c r="A20398" s="733">
        <v>45511</v>
      </c>
      <c r="B20398" s="40" t="s">
        <v>11707</v>
      </c>
      <c r="C20398" s="62" t="s">
        <v>3144</v>
      </c>
      <c r="D20398" s="107" t="s">
        <v>13732</v>
      </c>
      <c r="E20398" s="57">
        <v>19800</v>
      </c>
      <c r="F20398" s="57"/>
      <c r="G20398" s="125">
        <f t="shared" si="387"/>
        <v>-19800</v>
      </c>
      <c r="H20398" s="704" t="s">
        <v>13649</v>
      </c>
    </row>
    <row r="20399" spans="1:8" s="681" customFormat="1" ht="15" x14ac:dyDescent="0.2">
      <c r="A20399" s="733">
        <v>45511</v>
      </c>
      <c r="B20399" s="40" t="s">
        <v>13215</v>
      </c>
      <c r="C20399" s="62" t="s">
        <v>13261</v>
      </c>
      <c r="D20399" s="107" t="s">
        <v>13733</v>
      </c>
      <c r="E20399" s="57">
        <v>100000</v>
      </c>
      <c r="F20399" s="57"/>
      <c r="G20399" s="125">
        <f t="shared" si="387"/>
        <v>-100000</v>
      </c>
      <c r="H20399" s="704" t="s">
        <v>13649</v>
      </c>
    </row>
    <row r="20400" spans="1:8" s="681" customFormat="1" ht="15" x14ac:dyDescent="0.2">
      <c r="A20400" s="733">
        <v>45511</v>
      </c>
      <c r="B20400" s="40" t="s">
        <v>13718</v>
      </c>
      <c r="C20400" s="62" t="s">
        <v>13086</v>
      </c>
      <c r="D20400" s="107" t="s">
        <v>13734</v>
      </c>
      <c r="E20400" s="57">
        <v>93000</v>
      </c>
      <c r="F20400" s="57"/>
      <c r="G20400" s="125">
        <f t="shared" si="387"/>
        <v>-93000</v>
      </c>
      <c r="H20400" s="704" t="s">
        <v>13649</v>
      </c>
    </row>
    <row r="20401" spans="1:8" s="681" customFormat="1" ht="15" x14ac:dyDescent="0.2">
      <c r="A20401" s="733">
        <v>45511</v>
      </c>
      <c r="B20401" s="40" t="s">
        <v>13100</v>
      </c>
      <c r="C20401" s="62" t="s">
        <v>10972</v>
      </c>
      <c r="D20401" s="107" t="s">
        <v>13735</v>
      </c>
      <c r="E20401" s="57">
        <v>49350</v>
      </c>
      <c r="F20401" s="57"/>
      <c r="G20401" s="125">
        <f t="shared" si="387"/>
        <v>-49350</v>
      </c>
      <c r="H20401" s="704" t="s">
        <v>13649</v>
      </c>
    </row>
    <row r="20402" spans="1:8" s="681" customFormat="1" ht="15" x14ac:dyDescent="0.2">
      <c r="A20402" s="733">
        <v>45511</v>
      </c>
      <c r="B20402" s="40" t="s">
        <v>13215</v>
      </c>
      <c r="C20402" s="62" t="s">
        <v>3144</v>
      </c>
      <c r="D20402" s="107" t="s">
        <v>13736</v>
      </c>
      <c r="E20402" s="57">
        <v>96668</v>
      </c>
      <c r="F20402" s="57"/>
      <c r="G20402" s="125">
        <f t="shared" si="387"/>
        <v>-96668</v>
      </c>
      <c r="H20402" s="704" t="s">
        <v>13649</v>
      </c>
    </row>
    <row r="20403" spans="1:8" s="681" customFormat="1" ht="15" x14ac:dyDescent="0.2">
      <c r="A20403" s="733">
        <v>45511</v>
      </c>
      <c r="B20403" s="1069" t="s">
        <v>12335</v>
      </c>
      <c r="C20403" s="1048" t="s">
        <v>793</v>
      </c>
      <c r="D20403" s="1070" t="s">
        <v>13741</v>
      </c>
      <c r="E20403" s="1071">
        <v>58500</v>
      </c>
      <c r="F20403" s="57"/>
      <c r="G20403" s="125">
        <f t="shared" ref="G20403:G20412" si="388">F20403-E20403</f>
        <v>-58500</v>
      </c>
      <c r="H20403" s="704" t="s">
        <v>13649</v>
      </c>
    </row>
    <row r="20404" spans="1:8" s="681" customFormat="1" ht="15" x14ac:dyDescent="0.2">
      <c r="A20404" s="733">
        <v>45511</v>
      </c>
      <c r="B20404" s="40" t="s">
        <v>103</v>
      </c>
      <c r="C20404" s="62" t="s">
        <v>103</v>
      </c>
      <c r="D20404" s="107" t="s">
        <v>9413</v>
      </c>
      <c r="E20404" s="57">
        <v>5000</v>
      </c>
      <c r="F20404" s="57"/>
      <c r="G20404" s="125">
        <f t="shared" si="388"/>
        <v>-5000</v>
      </c>
      <c r="H20404" s="704" t="s">
        <v>13649</v>
      </c>
    </row>
    <row r="20405" spans="1:8" s="681" customFormat="1" ht="15" x14ac:dyDescent="0.2">
      <c r="A20405" s="733">
        <v>45511</v>
      </c>
      <c r="B20405" s="1069" t="s">
        <v>11068</v>
      </c>
      <c r="C20405" s="1048" t="s">
        <v>793</v>
      </c>
      <c r="D20405" s="1070" t="s">
        <v>13742</v>
      </c>
      <c r="E20405" s="1071">
        <v>149270</v>
      </c>
      <c r="F20405" s="57"/>
      <c r="G20405" s="125">
        <f t="shared" si="388"/>
        <v>-149270</v>
      </c>
      <c r="H20405" s="704" t="s">
        <v>13649</v>
      </c>
    </row>
    <row r="20406" spans="1:8" s="681" customFormat="1" ht="15" x14ac:dyDescent="0.2">
      <c r="A20406" s="733">
        <v>45511</v>
      </c>
      <c r="B20406" s="40" t="s">
        <v>11068</v>
      </c>
      <c r="C20406" s="62" t="s">
        <v>5409</v>
      </c>
      <c r="D20406" s="107" t="s">
        <v>5398</v>
      </c>
      <c r="E20406" s="57">
        <v>2250</v>
      </c>
      <c r="F20406" s="57"/>
      <c r="G20406" s="125">
        <f t="shared" si="388"/>
        <v>-2250</v>
      </c>
      <c r="H20406" s="704" t="s">
        <v>13649</v>
      </c>
    </row>
    <row r="20407" spans="1:8" s="681" customFormat="1" ht="15" x14ac:dyDescent="0.2">
      <c r="A20407" s="733">
        <v>45511</v>
      </c>
      <c r="B20407" s="40" t="s">
        <v>103</v>
      </c>
      <c r="C20407" s="62" t="s">
        <v>285</v>
      </c>
      <c r="D20407" s="107" t="s">
        <v>13743</v>
      </c>
      <c r="E20407" s="57">
        <v>2000</v>
      </c>
      <c r="F20407" s="57"/>
      <c r="G20407" s="125">
        <f t="shared" si="388"/>
        <v>-2000</v>
      </c>
      <c r="H20407" s="704" t="s">
        <v>13649</v>
      </c>
    </row>
    <row r="20408" spans="1:8" s="681" customFormat="1" ht="15" x14ac:dyDescent="0.2">
      <c r="A20408" s="733">
        <v>45511</v>
      </c>
      <c r="B20408" s="1069" t="s">
        <v>11068</v>
      </c>
      <c r="C20408" s="1048" t="s">
        <v>793</v>
      </c>
      <c r="D20408" s="1070" t="s">
        <v>10092</v>
      </c>
      <c r="E20408" s="1071">
        <v>60200</v>
      </c>
      <c r="F20408" s="57"/>
      <c r="G20408" s="125">
        <f t="shared" si="388"/>
        <v>-60200</v>
      </c>
      <c r="H20408" s="704" t="s">
        <v>13649</v>
      </c>
    </row>
    <row r="20409" spans="1:8" s="681" customFormat="1" ht="15" x14ac:dyDescent="0.2">
      <c r="A20409" s="733">
        <v>45511</v>
      </c>
      <c r="B20409" s="1069" t="s">
        <v>103</v>
      </c>
      <c r="C20409" s="1048" t="s">
        <v>793</v>
      </c>
      <c r="D20409" s="1070" t="s">
        <v>11598</v>
      </c>
      <c r="E20409" s="1071">
        <v>55000</v>
      </c>
      <c r="F20409" s="57"/>
      <c r="G20409" s="125">
        <f t="shared" si="388"/>
        <v>-55000</v>
      </c>
      <c r="H20409" s="704" t="s">
        <v>13649</v>
      </c>
    </row>
    <row r="20410" spans="1:8" s="681" customFormat="1" ht="15" x14ac:dyDescent="0.2">
      <c r="A20410" s="733">
        <v>45511</v>
      </c>
      <c r="B20410" s="1069" t="s">
        <v>103</v>
      </c>
      <c r="C20410" s="1048" t="s">
        <v>793</v>
      </c>
      <c r="D20410" s="1070" t="s">
        <v>13744</v>
      </c>
      <c r="E20410" s="1071">
        <v>7260</v>
      </c>
      <c r="F20410" s="57"/>
      <c r="G20410" s="125">
        <f t="shared" si="388"/>
        <v>-7260</v>
      </c>
      <c r="H20410" s="704" t="s">
        <v>13649</v>
      </c>
    </row>
    <row r="20411" spans="1:8" s="681" customFormat="1" ht="15" x14ac:dyDescent="0.2">
      <c r="A20411" s="733">
        <v>45511</v>
      </c>
      <c r="B20411" s="40" t="s">
        <v>13243</v>
      </c>
      <c r="C20411" s="62" t="s">
        <v>391</v>
      </c>
      <c r="D20411" s="107" t="s">
        <v>6332</v>
      </c>
      <c r="E20411" s="57">
        <v>1000</v>
      </c>
      <c r="F20411" s="57"/>
      <c r="G20411" s="125">
        <f t="shared" si="388"/>
        <v>-1000</v>
      </c>
      <c r="H20411" s="704" t="s">
        <v>13649</v>
      </c>
    </row>
    <row r="20412" spans="1:8" s="681" customFormat="1" ht="15" x14ac:dyDescent="0.2">
      <c r="A20412" s="733">
        <v>45511</v>
      </c>
      <c r="B20412" s="40" t="s">
        <v>13100</v>
      </c>
      <c r="C20412" s="62" t="s">
        <v>391</v>
      </c>
      <c r="D20412" s="107" t="s">
        <v>4308</v>
      </c>
      <c r="E20412" s="57">
        <v>4800</v>
      </c>
      <c r="F20412" s="57"/>
      <c r="G20412" s="125">
        <f t="shared" si="388"/>
        <v>-4800</v>
      </c>
      <c r="H20412" s="704" t="s">
        <v>13649</v>
      </c>
    </row>
    <row r="20413" spans="1:8" s="681" customFormat="1" ht="15" x14ac:dyDescent="0.2">
      <c r="A20413" s="733">
        <v>45512</v>
      </c>
      <c r="B20413" s="1069" t="s">
        <v>10351</v>
      </c>
      <c r="C20413" s="1048" t="s">
        <v>793</v>
      </c>
      <c r="D20413" s="1070" t="s">
        <v>13760</v>
      </c>
      <c r="E20413" s="1071">
        <v>220455</v>
      </c>
      <c r="F20413" s="57"/>
      <c r="G20413" s="125">
        <f t="shared" ref="G20413:G20424" si="389">F20413-E20413</f>
        <v>-220455</v>
      </c>
      <c r="H20413" s="704" t="s">
        <v>13649</v>
      </c>
    </row>
    <row r="20414" spans="1:8" s="681" customFormat="1" ht="15" x14ac:dyDescent="0.2">
      <c r="A20414" s="733">
        <v>45512</v>
      </c>
      <c r="B20414" s="1069" t="s">
        <v>3944</v>
      </c>
      <c r="C20414" s="1048" t="s">
        <v>793</v>
      </c>
      <c r="D20414" s="1070" t="s">
        <v>12378</v>
      </c>
      <c r="E20414" s="1071">
        <v>145550</v>
      </c>
      <c r="F20414" s="57"/>
      <c r="G20414" s="125">
        <f t="shared" si="389"/>
        <v>-145550</v>
      </c>
      <c r="H20414" s="704" t="s">
        <v>13649</v>
      </c>
    </row>
    <row r="20415" spans="1:8" s="681" customFormat="1" ht="15" x14ac:dyDescent="0.2">
      <c r="A20415" s="733">
        <v>45512</v>
      </c>
      <c r="B20415" s="40" t="s">
        <v>103</v>
      </c>
      <c r="C20415" s="62" t="s">
        <v>103</v>
      </c>
      <c r="D20415" s="107" t="s">
        <v>9413</v>
      </c>
      <c r="E20415" s="57">
        <v>5000</v>
      </c>
      <c r="F20415" s="57"/>
      <c r="G20415" s="125">
        <f t="shared" si="389"/>
        <v>-5000</v>
      </c>
      <c r="H20415" s="704" t="s">
        <v>13649</v>
      </c>
    </row>
    <row r="20416" spans="1:8" s="681" customFormat="1" ht="15" x14ac:dyDescent="0.2">
      <c r="A20416" s="733">
        <v>45512</v>
      </c>
      <c r="B20416" s="40" t="s">
        <v>3944</v>
      </c>
      <c r="C20416" s="62" t="s">
        <v>10972</v>
      </c>
      <c r="D20416" s="107" t="s">
        <v>13745</v>
      </c>
      <c r="E20416" s="57">
        <v>300</v>
      </c>
      <c r="F20416" s="57"/>
      <c r="G20416" s="125">
        <f t="shared" si="389"/>
        <v>-300</v>
      </c>
      <c r="H20416" s="704" t="s">
        <v>13649</v>
      </c>
    </row>
    <row r="20417" spans="1:8" s="681" customFormat="1" ht="15" x14ac:dyDescent="0.2">
      <c r="A20417" s="733">
        <v>45512</v>
      </c>
      <c r="B20417" s="40" t="s">
        <v>12785</v>
      </c>
      <c r="C20417" s="62" t="s">
        <v>10972</v>
      </c>
      <c r="D20417" s="107" t="s">
        <v>13746</v>
      </c>
      <c r="E20417" s="57">
        <v>10450</v>
      </c>
      <c r="F20417" s="57"/>
      <c r="G20417" s="125">
        <f t="shared" si="389"/>
        <v>-10450</v>
      </c>
      <c r="H20417" s="704" t="s">
        <v>13649</v>
      </c>
    </row>
    <row r="20418" spans="1:8" s="681" customFormat="1" ht="15" x14ac:dyDescent="0.2">
      <c r="A20418" s="733">
        <v>45512</v>
      </c>
      <c r="B20418" s="40" t="s">
        <v>13426</v>
      </c>
      <c r="C20418" s="62" t="s">
        <v>10972</v>
      </c>
      <c r="D20418" s="107" t="s">
        <v>13747</v>
      </c>
      <c r="E20418" s="57">
        <v>3300</v>
      </c>
      <c r="F20418" s="57"/>
      <c r="G20418" s="125">
        <f t="shared" si="389"/>
        <v>-3300</v>
      </c>
      <c r="H20418" s="704" t="s">
        <v>13649</v>
      </c>
    </row>
    <row r="20419" spans="1:8" s="681" customFormat="1" ht="15" x14ac:dyDescent="0.2">
      <c r="A20419" s="733">
        <v>45512</v>
      </c>
      <c r="B20419" s="40" t="s">
        <v>13426</v>
      </c>
      <c r="C20419" s="62" t="s">
        <v>10972</v>
      </c>
      <c r="D20419" s="107" t="s">
        <v>12664</v>
      </c>
      <c r="E20419" s="57">
        <v>300</v>
      </c>
      <c r="F20419" s="57"/>
      <c r="G20419" s="125">
        <f t="shared" si="389"/>
        <v>-300</v>
      </c>
      <c r="H20419" s="704" t="s">
        <v>13649</v>
      </c>
    </row>
    <row r="20420" spans="1:8" s="681" customFormat="1" ht="15" x14ac:dyDescent="0.2">
      <c r="A20420" s="733">
        <v>45512</v>
      </c>
      <c r="B20420" s="40" t="s">
        <v>11068</v>
      </c>
      <c r="C20420" s="62" t="s">
        <v>10972</v>
      </c>
      <c r="D20420" s="107" t="s">
        <v>13748</v>
      </c>
      <c r="E20420" s="57">
        <v>900</v>
      </c>
      <c r="F20420" s="57"/>
      <c r="G20420" s="125">
        <f t="shared" si="389"/>
        <v>-900</v>
      </c>
      <c r="H20420" s="704" t="s">
        <v>13649</v>
      </c>
    </row>
    <row r="20421" spans="1:8" s="681" customFormat="1" ht="15" x14ac:dyDescent="0.2">
      <c r="A20421" s="733">
        <v>45512</v>
      </c>
      <c r="B20421" s="40" t="s">
        <v>13100</v>
      </c>
      <c r="C20421" s="62" t="s">
        <v>5740</v>
      </c>
      <c r="D20421" s="107" t="s">
        <v>369</v>
      </c>
      <c r="E20421" s="57">
        <v>2000</v>
      </c>
      <c r="F20421" s="57"/>
      <c r="G20421" s="125">
        <f t="shared" si="389"/>
        <v>-2000</v>
      </c>
      <c r="H20421" s="704" t="s">
        <v>13649</v>
      </c>
    </row>
    <row r="20422" spans="1:8" s="681" customFormat="1" ht="15" x14ac:dyDescent="0.2">
      <c r="A20422" s="733">
        <v>45512</v>
      </c>
      <c r="B20422" s="40" t="s">
        <v>13303</v>
      </c>
      <c r="C20422" s="62" t="s">
        <v>5409</v>
      </c>
      <c r="D20422" s="107" t="s">
        <v>13414</v>
      </c>
      <c r="E20422" s="57">
        <v>5000</v>
      </c>
      <c r="F20422" s="57"/>
      <c r="G20422" s="125">
        <f t="shared" ref="G20422:G20423" si="390">F20422-E20422</f>
        <v>-5000</v>
      </c>
      <c r="H20422" s="704" t="s">
        <v>13649</v>
      </c>
    </row>
    <row r="20423" spans="1:8" s="681" customFormat="1" ht="15" x14ac:dyDescent="0.2">
      <c r="A20423" s="733">
        <v>45512</v>
      </c>
      <c r="B20423" s="40" t="s">
        <v>3945</v>
      </c>
      <c r="C20423" s="62" t="s">
        <v>391</v>
      </c>
      <c r="D20423" s="107" t="s">
        <v>13749</v>
      </c>
      <c r="E20423" s="57">
        <v>7000</v>
      </c>
      <c r="F20423" s="57"/>
      <c r="G20423" s="125">
        <f t="shared" si="390"/>
        <v>-7000</v>
      </c>
      <c r="H20423" s="704" t="s">
        <v>13649</v>
      </c>
    </row>
    <row r="20424" spans="1:8" s="681" customFormat="1" ht="15" x14ac:dyDescent="0.2">
      <c r="A20424" s="733">
        <v>45512</v>
      </c>
      <c r="B20424" s="40" t="s">
        <v>13426</v>
      </c>
      <c r="C20424" s="62" t="s">
        <v>5740</v>
      </c>
      <c r="D20424" s="107" t="s">
        <v>369</v>
      </c>
      <c r="E20424" s="57">
        <v>900</v>
      </c>
      <c r="F20424" s="57"/>
      <c r="G20424" s="125">
        <f t="shared" si="389"/>
        <v>-900</v>
      </c>
      <c r="H20424" s="704" t="s">
        <v>13649</v>
      </c>
    </row>
    <row r="20425" spans="1:8" s="681" customFormat="1" ht="15" x14ac:dyDescent="0.2">
      <c r="A20425" s="733">
        <v>45512</v>
      </c>
      <c r="B20425" s="40" t="s">
        <v>12596</v>
      </c>
      <c r="C20425" s="62" t="s">
        <v>13750</v>
      </c>
      <c r="D20425" s="107" t="s">
        <v>13751</v>
      </c>
      <c r="E20425" s="57">
        <v>32000</v>
      </c>
      <c r="F20425" s="57"/>
      <c r="G20425" s="125">
        <f t="shared" ref="G20425:G20432" si="391">F20425-E20425</f>
        <v>-32000</v>
      </c>
      <c r="H20425" s="704" t="s">
        <v>13649</v>
      </c>
    </row>
    <row r="20426" spans="1:8" s="681" customFormat="1" ht="15" x14ac:dyDescent="0.2">
      <c r="A20426" s="733">
        <v>45512</v>
      </c>
      <c r="B20426" s="40" t="s">
        <v>13215</v>
      </c>
      <c r="C20426" s="62" t="s">
        <v>3144</v>
      </c>
      <c r="D20426" s="107" t="s">
        <v>13752</v>
      </c>
      <c r="E20426" s="57">
        <v>34000</v>
      </c>
      <c r="F20426" s="57"/>
      <c r="G20426" s="125">
        <f t="shared" si="391"/>
        <v>-34000</v>
      </c>
      <c r="H20426" s="704" t="s">
        <v>13649</v>
      </c>
    </row>
    <row r="20427" spans="1:8" s="681" customFormat="1" ht="15" x14ac:dyDescent="0.2">
      <c r="A20427" s="733">
        <v>45512</v>
      </c>
      <c r="B20427" s="40" t="s">
        <v>13215</v>
      </c>
      <c r="C20427" s="62" t="s">
        <v>3144</v>
      </c>
      <c r="D20427" s="107" t="s">
        <v>13753</v>
      </c>
      <c r="E20427" s="57">
        <v>49870</v>
      </c>
      <c r="F20427" s="57"/>
      <c r="G20427" s="125">
        <f t="shared" si="391"/>
        <v>-49870</v>
      </c>
      <c r="H20427" s="704" t="s">
        <v>13649</v>
      </c>
    </row>
    <row r="20428" spans="1:8" s="681" customFormat="1" ht="15" x14ac:dyDescent="0.2">
      <c r="A20428" s="733">
        <v>45512</v>
      </c>
      <c r="B20428" s="40" t="s">
        <v>13530</v>
      </c>
      <c r="C20428" s="62" t="s">
        <v>3144</v>
      </c>
      <c r="D20428" s="107" t="s">
        <v>13762</v>
      </c>
      <c r="E20428" s="57">
        <v>300000</v>
      </c>
      <c r="F20428" s="57"/>
      <c r="G20428" s="125">
        <f t="shared" si="391"/>
        <v>-300000</v>
      </c>
      <c r="H20428" s="704" t="s">
        <v>13649</v>
      </c>
    </row>
    <row r="20429" spans="1:8" s="681" customFormat="1" ht="15" x14ac:dyDescent="0.2">
      <c r="A20429" s="733">
        <v>45512</v>
      </c>
      <c r="B20429" s="40" t="s">
        <v>13215</v>
      </c>
      <c r="C20429" s="633" t="s">
        <v>3148</v>
      </c>
      <c r="D20429" s="916" t="s">
        <v>13864</v>
      </c>
      <c r="E20429" s="734">
        <v>10500</v>
      </c>
      <c r="F20429" s="57"/>
      <c r="G20429" s="125">
        <f t="shared" si="391"/>
        <v>-10500</v>
      </c>
      <c r="H20429" s="704" t="s">
        <v>13649</v>
      </c>
    </row>
    <row r="20430" spans="1:8" s="681" customFormat="1" ht="15" x14ac:dyDescent="0.2">
      <c r="A20430" s="733">
        <v>45512</v>
      </c>
      <c r="B20430" s="40" t="s">
        <v>13100</v>
      </c>
      <c r="C20430" s="633" t="s">
        <v>3148</v>
      </c>
      <c r="D20430" s="916" t="s">
        <v>13864</v>
      </c>
      <c r="E20430" s="734">
        <v>10500</v>
      </c>
      <c r="F20430" s="57"/>
      <c r="G20430" s="125">
        <f t="shared" si="391"/>
        <v>-10500</v>
      </c>
      <c r="H20430" s="704" t="s">
        <v>13649</v>
      </c>
    </row>
    <row r="20431" spans="1:8" s="681" customFormat="1" ht="15" x14ac:dyDescent="0.2">
      <c r="A20431" s="733">
        <v>45512</v>
      </c>
      <c r="B20431" s="40" t="s">
        <v>10220</v>
      </c>
      <c r="C20431" s="633" t="s">
        <v>3148</v>
      </c>
      <c r="D20431" s="916" t="s">
        <v>13864</v>
      </c>
      <c r="E20431" s="734">
        <v>10500</v>
      </c>
      <c r="F20431" s="57"/>
      <c r="G20431" s="125">
        <f t="shared" si="391"/>
        <v>-10500</v>
      </c>
      <c r="H20431" s="704" t="s">
        <v>13649</v>
      </c>
    </row>
    <row r="20432" spans="1:8" s="681" customFormat="1" ht="15" x14ac:dyDescent="0.2">
      <c r="A20432" s="733">
        <v>45512</v>
      </c>
      <c r="B20432" s="40" t="s">
        <v>12389</v>
      </c>
      <c r="C20432" s="633" t="s">
        <v>3148</v>
      </c>
      <c r="D20432" s="916" t="s">
        <v>13864</v>
      </c>
      <c r="E20432" s="734">
        <v>10500</v>
      </c>
      <c r="F20432" s="57"/>
      <c r="G20432" s="125">
        <f t="shared" si="391"/>
        <v>-10500</v>
      </c>
      <c r="H20432" s="704" t="s">
        <v>13649</v>
      </c>
    </row>
    <row r="20433" spans="1:8" s="681" customFormat="1" ht="15" x14ac:dyDescent="0.2">
      <c r="A20433" s="733">
        <v>45513</v>
      </c>
      <c r="B20433" s="40" t="s">
        <v>13426</v>
      </c>
      <c r="C20433" s="62" t="s">
        <v>5740</v>
      </c>
      <c r="D20433" s="107" t="s">
        <v>369</v>
      </c>
      <c r="E20433" s="57">
        <v>2300</v>
      </c>
      <c r="F20433" s="57"/>
      <c r="G20433" s="125">
        <f t="shared" ref="G20433:G20441" si="392">F20433-E20433</f>
        <v>-2300</v>
      </c>
      <c r="H20433" s="704" t="s">
        <v>13649</v>
      </c>
    </row>
    <row r="20434" spans="1:8" s="681" customFormat="1" ht="15" x14ac:dyDescent="0.2">
      <c r="A20434" s="733">
        <v>45513</v>
      </c>
      <c r="B20434" s="40" t="s">
        <v>13243</v>
      </c>
      <c r="C20434" s="62" t="s">
        <v>5740</v>
      </c>
      <c r="D20434" s="107" t="s">
        <v>369</v>
      </c>
      <c r="E20434" s="57">
        <v>2300</v>
      </c>
      <c r="F20434" s="57"/>
      <c r="G20434" s="125">
        <f t="shared" si="392"/>
        <v>-2300</v>
      </c>
      <c r="H20434" s="704" t="s">
        <v>13649</v>
      </c>
    </row>
    <row r="20435" spans="1:8" s="681" customFormat="1" ht="15" x14ac:dyDescent="0.2">
      <c r="A20435" s="733">
        <v>45513</v>
      </c>
      <c r="B20435" s="40" t="s">
        <v>11068</v>
      </c>
      <c r="C20435" s="62" t="s">
        <v>10972</v>
      </c>
      <c r="D20435" s="107" t="s">
        <v>13763</v>
      </c>
      <c r="E20435" s="57">
        <v>26600</v>
      </c>
      <c r="F20435" s="57"/>
      <c r="G20435" s="125">
        <f t="shared" si="392"/>
        <v>-26600</v>
      </c>
      <c r="H20435" s="704" t="s">
        <v>13649</v>
      </c>
    </row>
    <row r="20436" spans="1:8" s="681" customFormat="1" ht="15" x14ac:dyDescent="0.2">
      <c r="A20436" s="733">
        <v>45513</v>
      </c>
      <c r="B20436" s="40" t="s">
        <v>103</v>
      </c>
      <c r="C20436" s="62" t="s">
        <v>103</v>
      </c>
      <c r="D20436" s="107" t="s">
        <v>13764</v>
      </c>
      <c r="E20436" s="57">
        <v>2000</v>
      </c>
      <c r="F20436" s="57"/>
      <c r="G20436" s="125">
        <f t="shared" si="392"/>
        <v>-2000</v>
      </c>
      <c r="H20436" s="704" t="s">
        <v>13649</v>
      </c>
    </row>
    <row r="20437" spans="1:8" s="681" customFormat="1" ht="15" x14ac:dyDescent="0.2">
      <c r="A20437" s="733">
        <v>45513</v>
      </c>
      <c r="B20437" s="40" t="s">
        <v>13100</v>
      </c>
      <c r="C20437" s="62" t="s">
        <v>10972</v>
      </c>
      <c r="D20437" s="107" t="s">
        <v>13765</v>
      </c>
      <c r="E20437" s="57">
        <v>7880</v>
      </c>
      <c r="F20437" s="57"/>
      <c r="G20437" s="125">
        <f t="shared" si="392"/>
        <v>-7880</v>
      </c>
      <c r="H20437" s="704" t="s">
        <v>13649</v>
      </c>
    </row>
    <row r="20438" spans="1:8" s="681" customFormat="1" ht="15" x14ac:dyDescent="0.2">
      <c r="A20438" s="733">
        <v>45513</v>
      </c>
      <c r="B20438" s="40" t="s">
        <v>11068</v>
      </c>
      <c r="C20438" s="62" t="s">
        <v>10972</v>
      </c>
      <c r="D20438" s="107" t="s">
        <v>13766</v>
      </c>
      <c r="E20438" s="57">
        <v>8000</v>
      </c>
      <c r="F20438" s="57"/>
      <c r="G20438" s="125">
        <f t="shared" si="392"/>
        <v>-8000</v>
      </c>
      <c r="H20438" s="704" t="s">
        <v>13649</v>
      </c>
    </row>
    <row r="20439" spans="1:8" s="681" customFormat="1" ht="15" x14ac:dyDescent="0.2">
      <c r="A20439" s="733">
        <v>45513</v>
      </c>
      <c r="B20439" s="40" t="s">
        <v>13648</v>
      </c>
      <c r="C20439" s="62" t="s">
        <v>10972</v>
      </c>
      <c r="D20439" s="107" t="s">
        <v>13767</v>
      </c>
      <c r="E20439" s="57">
        <v>2250</v>
      </c>
      <c r="F20439" s="57"/>
      <c r="G20439" s="125">
        <f t="shared" si="392"/>
        <v>-2250</v>
      </c>
      <c r="H20439" s="704" t="s">
        <v>13649</v>
      </c>
    </row>
    <row r="20440" spans="1:8" s="681" customFormat="1" ht="15" x14ac:dyDescent="0.2">
      <c r="A20440" s="733">
        <v>45513</v>
      </c>
      <c r="B20440" s="40" t="s">
        <v>13100</v>
      </c>
      <c r="C20440" s="62" t="s">
        <v>5740</v>
      </c>
      <c r="D20440" s="107" t="s">
        <v>9904</v>
      </c>
      <c r="E20440" s="57">
        <v>2000</v>
      </c>
      <c r="F20440" s="57"/>
      <c r="G20440" s="125">
        <f t="shared" si="392"/>
        <v>-2000</v>
      </c>
      <c r="H20440" s="704" t="s">
        <v>13649</v>
      </c>
    </row>
    <row r="20441" spans="1:8" s="681" customFormat="1" ht="15" x14ac:dyDescent="0.2">
      <c r="A20441" s="733">
        <v>45513</v>
      </c>
      <c r="B20441" s="40" t="s">
        <v>103</v>
      </c>
      <c r="C20441" s="62" t="s">
        <v>103</v>
      </c>
      <c r="D20441" s="107" t="s">
        <v>9413</v>
      </c>
      <c r="E20441" s="57">
        <v>4000</v>
      </c>
      <c r="F20441" s="57"/>
      <c r="G20441" s="125">
        <f t="shared" si="392"/>
        <v>-4000</v>
      </c>
      <c r="H20441" s="704" t="s">
        <v>13649</v>
      </c>
    </row>
    <row r="20442" spans="1:8" s="681" customFormat="1" ht="15" x14ac:dyDescent="0.2">
      <c r="A20442" s="733">
        <v>45513</v>
      </c>
      <c r="B20442" s="40" t="s">
        <v>13426</v>
      </c>
      <c r="C20442" s="62" t="s">
        <v>13768</v>
      </c>
      <c r="D20442" s="107" t="s">
        <v>13769</v>
      </c>
      <c r="E20442" s="57">
        <v>32000</v>
      </c>
      <c r="F20442" s="57"/>
      <c r="G20442" s="125">
        <f t="shared" ref="G20442" si="393">F20442-E20442</f>
        <v>-32000</v>
      </c>
      <c r="H20442" s="704" t="s">
        <v>13649</v>
      </c>
    </row>
    <row r="20443" spans="1:8" s="681" customFormat="1" ht="15" x14ac:dyDescent="0.2">
      <c r="A20443" s="733">
        <v>45513</v>
      </c>
      <c r="B20443" s="40" t="s">
        <v>12673</v>
      </c>
      <c r="C20443" s="62" t="s">
        <v>14</v>
      </c>
      <c r="D20443" s="107" t="s">
        <v>13770</v>
      </c>
      <c r="E20443" s="57">
        <v>40000</v>
      </c>
      <c r="F20443" s="57"/>
      <c r="G20443" s="125">
        <f t="shared" ref="G20443:G20445" si="394">F20443-E20443</f>
        <v>-40000</v>
      </c>
      <c r="H20443" s="704" t="s">
        <v>13649</v>
      </c>
    </row>
    <row r="20444" spans="1:8" s="681" customFormat="1" ht="15" x14ac:dyDescent="0.2">
      <c r="A20444" s="733">
        <v>45513</v>
      </c>
      <c r="B20444" s="40" t="s">
        <v>13167</v>
      </c>
      <c r="C20444" s="62" t="s">
        <v>3144</v>
      </c>
      <c r="D20444" s="107" t="s">
        <v>13868</v>
      </c>
      <c r="E20444" s="57">
        <v>10500</v>
      </c>
      <c r="F20444" s="57"/>
      <c r="G20444" s="125">
        <f t="shared" si="394"/>
        <v>-10500</v>
      </c>
      <c r="H20444" s="704" t="s">
        <v>13649</v>
      </c>
    </row>
    <row r="20445" spans="1:8" s="681" customFormat="1" ht="15" x14ac:dyDescent="0.2">
      <c r="A20445" s="733">
        <v>45513</v>
      </c>
      <c r="B20445" s="40" t="s">
        <v>8856</v>
      </c>
      <c r="C20445" s="633" t="s">
        <v>13772</v>
      </c>
      <c r="D20445" s="916" t="s">
        <v>13865</v>
      </c>
      <c r="E20445" s="734">
        <v>15600</v>
      </c>
      <c r="F20445" s="57"/>
      <c r="G20445" s="125">
        <f t="shared" si="394"/>
        <v>-15600</v>
      </c>
      <c r="H20445" s="704" t="s">
        <v>13649</v>
      </c>
    </row>
    <row r="20446" spans="1:8" s="681" customFormat="1" ht="15" x14ac:dyDescent="0.2">
      <c r="A20446" s="733">
        <v>45513</v>
      </c>
      <c r="B20446" s="40" t="s">
        <v>10459</v>
      </c>
      <c r="C20446" s="633" t="s">
        <v>13772</v>
      </c>
      <c r="D20446" s="916" t="s">
        <v>13865</v>
      </c>
      <c r="E20446" s="734">
        <v>4500</v>
      </c>
      <c r="F20446" s="57"/>
      <c r="G20446" s="125">
        <f t="shared" ref="G20446:G20450" si="395">F20446-E20446</f>
        <v>-4500</v>
      </c>
      <c r="H20446" s="704" t="s">
        <v>13649</v>
      </c>
    </row>
    <row r="20447" spans="1:8" s="681" customFormat="1" ht="15" x14ac:dyDescent="0.2">
      <c r="A20447" s="733">
        <v>45513</v>
      </c>
      <c r="B20447" s="40" t="s">
        <v>10220</v>
      </c>
      <c r="C20447" s="633" t="s">
        <v>13772</v>
      </c>
      <c r="D20447" s="916" t="s">
        <v>13865</v>
      </c>
      <c r="E20447" s="734">
        <v>86852</v>
      </c>
      <c r="F20447" s="57"/>
      <c r="G20447" s="125">
        <f t="shared" si="395"/>
        <v>-86852</v>
      </c>
      <c r="H20447" s="704" t="s">
        <v>13649</v>
      </c>
    </row>
    <row r="20448" spans="1:8" s="681" customFormat="1" ht="15" x14ac:dyDescent="0.2">
      <c r="A20448" s="733">
        <v>45513</v>
      </c>
      <c r="B20448" s="40" t="s">
        <v>10559</v>
      </c>
      <c r="C20448" s="633" t="s">
        <v>13772</v>
      </c>
      <c r="D20448" s="916" t="s">
        <v>13865</v>
      </c>
      <c r="E20448" s="734">
        <v>33900</v>
      </c>
      <c r="F20448" s="57"/>
      <c r="G20448" s="125">
        <f t="shared" si="395"/>
        <v>-33900</v>
      </c>
      <c r="H20448" s="704" t="s">
        <v>13649</v>
      </c>
    </row>
    <row r="20449" spans="1:8" s="681" customFormat="1" ht="15" x14ac:dyDescent="0.2">
      <c r="A20449" s="733">
        <v>45513</v>
      </c>
      <c r="B20449" s="40" t="s">
        <v>9344</v>
      </c>
      <c r="C20449" s="633" t="s">
        <v>13772</v>
      </c>
      <c r="D20449" s="916" t="s">
        <v>13865</v>
      </c>
      <c r="E20449" s="734">
        <v>29000</v>
      </c>
      <c r="F20449" s="57"/>
      <c r="G20449" s="125">
        <f t="shared" si="395"/>
        <v>-29000</v>
      </c>
      <c r="H20449" s="704" t="s">
        <v>13649</v>
      </c>
    </row>
    <row r="20450" spans="1:8" s="681" customFormat="1" ht="15" x14ac:dyDescent="0.2">
      <c r="A20450" s="733">
        <v>45513</v>
      </c>
      <c r="B20450" s="40" t="s">
        <v>11488</v>
      </c>
      <c r="C20450" s="633" t="s">
        <v>13772</v>
      </c>
      <c r="D20450" s="916" t="s">
        <v>13865</v>
      </c>
      <c r="E20450" s="734">
        <v>30148</v>
      </c>
      <c r="F20450" s="57"/>
      <c r="G20450" s="125">
        <f t="shared" si="395"/>
        <v>-30148</v>
      </c>
      <c r="H20450" s="704" t="s">
        <v>13649</v>
      </c>
    </row>
    <row r="20451" spans="1:8" s="681" customFormat="1" ht="15" x14ac:dyDescent="0.2">
      <c r="A20451" s="733">
        <v>45514</v>
      </c>
      <c r="B20451" s="40" t="s">
        <v>13243</v>
      </c>
      <c r="C20451" s="62" t="s">
        <v>9537</v>
      </c>
      <c r="D20451" s="107" t="s">
        <v>13775</v>
      </c>
      <c r="E20451" s="57">
        <v>50000</v>
      </c>
      <c r="F20451" s="57"/>
      <c r="G20451" s="125">
        <f t="shared" ref="G20451:G20462" si="396">F20451-E20451</f>
        <v>-50000</v>
      </c>
      <c r="H20451" s="704" t="s">
        <v>13649</v>
      </c>
    </row>
    <row r="20452" spans="1:8" s="681" customFormat="1" ht="15" x14ac:dyDescent="0.2">
      <c r="A20452" s="733">
        <v>45514</v>
      </c>
      <c r="B20452" s="1069" t="s">
        <v>13243</v>
      </c>
      <c r="C20452" s="1048" t="s">
        <v>793</v>
      </c>
      <c r="D20452" s="1070" t="s">
        <v>13777</v>
      </c>
      <c r="E20452" s="1071">
        <v>70000</v>
      </c>
      <c r="F20452" s="57"/>
      <c r="G20452" s="125">
        <f t="shared" si="396"/>
        <v>-70000</v>
      </c>
      <c r="H20452" s="704" t="s">
        <v>13649</v>
      </c>
    </row>
    <row r="20453" spans="1:8" s="681" customFormat="1" ht="15" x14ac:dyDescent="0.2">
      <c r="A20453" s="733">
        <v>45514</v>
      </c>
      <c r="B20453" s="1069" t="s">
        <v>13530</v>
      </c>
      <c r="C20453" s="1048" t="s">
        <v>793</v>
      </c>
      <c r="D20453" s="1070" t="s">
        <v>13776</v>
      </c>
      <c r="E20453" s="1071">
        <v>58065</v>
      </c>
      <c r="F20453" s="57"/>
      <c r="G20453" s="125">
        <f t="shared" si="396"/>
        <v>-58065</v>
      </c>
      <c r="H20453" s="704" t="s">
        <v>13649</v>
      </c>
    </row>
    <row r="20454" spans="1:8" s="681" customFormat="1" ht="15" x14ac:dyDescent="0.2">
      <c r="A20454" s="733">
        <v>45514</v>
      </c>
      <c r="B20454" s="1069" t="s">
        <v>3945</v>
      </c>
      <c r="C20454" s="1048" t="s">
        <v>793</v>
      </c>
      <c r="D20454" s="1070" t="s">
        <v>8420</v>
      </c>
      <c r="E20454" s="1071">
        <v>28000</v>
      </c>
      <c r="F20454" s="57"/>
      <c r="G20454" s="125">
        <f t="shared" si="396"/>
        <v>-28000</v>
      </c>
      <c r="H20454" s="704" t="s">
        <v>13649</v>
      </c>
    </row>
    <row r="20455" spans="1:8" s="681" customFormat="1" ht="15" x14ac:dyDescent="0.2">
      <c r="A20455" s="733">
        <v>45514</v>
      </c>
      <c r="B20455" s="40" t="s">
        <v>13215</v>
      </c>
      <c r="C20455" s="62" t="s">
        <v>285</v>
      </c>
      <c r="D20455" s="107" t="s">
        <v>9883</v>
      </c>
      <c r="E20455" s="57">
        <v>1000</v>
      </c>
      <c r="F20455" s="57"/>
      <c r="G20455" s="125">
        <f t="shared" si="396"/>
        <v>-1000</v>
      </c>
      <c r="H20455" s="704" t="s">
        <v>13649</v>
      </c>
    </row>
    <row r="20456" spans="1:8" s="681" customFormat="1" ht="15" x14ac:dyDescent="0.2">
      <c r="A20456" s="733">
        <v>45514</v>
      </c>
      <c r="B20456" s="40" t="s">
        <v>13426</v>
      </c>
      <c r="C20456" s="62" t="s">
        <v>5740</v>
      </c>
      <c r="D20456" s="107" t="s">
        <v>369</v>
      </c>
      <c r="E20456" s="57">
        <v>1700</v>
      </c>
      <c r="F20456" s="57"/>
      <c r="G20456" s="125">
        <f t="shared" si="396"/>
        <v>-1700</v>
      </c>
      <c r="H20456" s="704" t="s">
        <v>13649</v>
      </c>
    </row>
    <row r="20457" spans="1:8" s="681" customFormat="1" ht="15" x14ac:dyDescent="0.2">
      <c r="A20457" s="733">
        <v>45514</v>
      </c>
      <c r="B20457" s="40" t="s">
        <v>13648</v>
      </c>
      <c r="C20457" s="62" t="s">
        <v>5740</v>
      </c>
      <c r="D20457" s="107" t="s">
        <v>369</v>
      </c>
      <c r="E20457" s="57">
        <v>800</v>
      </c>
      <c r="F20457" s="57"/>
      <c r="G20457" s="125">
        <f t="shared" si="396"/>
        <v>-800</v>
      </c>
      <c r="H20457" s="704" t="s">
        <v>13649</v>
      </c>
    </row>
    <row r="20458" spans="1:8" s="681" customFormat="1" ht="15" x14ac:dyDescent="0.2">
      <c r="A20458" s="733">
        <v>45514</v>
      </c>
      <c r="B20458" s="40" t="s">
        <v>12596</v>
      </c>
      <c r="C20458" s="62" t="s">
        <v>5740</v>
      </c>
      <c r="D20458" s="107" t="s">
        <v>369</v>
      </c>
      <c r="E20458" s="57">
        <v>500</v>
      </c>
      <c r="F20458" s="57"/>
      <c r="G20458" s="125">
        <f t="shared" si="396"/>
        <v>-500</v>
      </c>
      <c r="H20458" s="704" t="s">
        <v>13649</v>
      </c>
    </row>
    <row r="20459" spans="1:8" s="681" customFormat="1" ht="15" x14ac:dyDescent="0.2">
      <c r="A20459" s="733">
        <v>45514</v>
      </c>
      <c r="B20459" s="40" t="s">
        <v>12785</v>
      </c>
      <c r="C20459" s="62" t="s">
        <v>13551</v>
      </c>
      <c r="D20459" s="107" t="s">
        <v>13778</v>
      </c>
      <c r="E20459" s="57">
        <v>30000</v>
      </c>
      <c r="F20459" s="57"/>
      <c r="G20459" s="125">
        <f t="shared" si="396"/>
        <v>-30000</v>
      </c>
      <c r="H20459" s="704" t="s">
        <v>13649</v>
      </c>
    </row>
    <row r="20460" spans="1:8" s="681" customFormat="1" ht="15" x14ac:dyDescent="0.2">
      <c r="A20460" s="733">
        <v>45514</v>
      </c>
      <c r="B20460" s="40" t="s">
        <v>13426</v>
      </c>
      <c r="C20460" s="62" t="s">
        <v>13779</v>
      </c>
      <c r="D20460" s="107" t="s">
        <v>13778</v>
      </c>
      <c r="E20460" s="57">
        <v>10000</v>
      </c>
      <c r="F20460" s="57"/>
      <c r="G20460" s="125">
        <f t="shared" si="396"/>
        <v>-10000</v>
      </c>
      <c r="H20460" s="704" t="s">
        <v>13649</v>
      </c>
    </row>
    <row r="20461" spans="1:8" s="681" customFormat="1" ht="15" x14ac:dyDescent="0.2">
      <c r="A20461" s="733">
        <v>45514</v>
      </c>
      <c r="B20461" s="40" t="s">
        <v>13100</v>
      </c>
      <c r="C20461" s="62" t="s">
        <v>5740</v>
      </c>
      <c r="D20461" s="107" t="s">
        <v>13613</v>
      </c>
      <c r="E20461" s="57">
        <v>800</v>
      </c>
      <c r="F20461" s="57"/>
      <c r="G20461" s="125">
        <f t="shared" si="396"/>
        <v>-800</v>
      </c>
      <c r="H20461" s="704" t="s">
        <v>13649</v>
      </c>
    </row>
    <row r="20462" spans="1:8" s="681" customFormat="1" ht="15" x14ac:dyDescent="0.2">
      <c r="A20462" s="733">
        <v>45514</v>
      </c>
      <c r="B20462" s="40" t="s">
        <v>13426</v>
      </c>
      <c r="C20462" s="62" t="s">
        <v>391</v>
      </c>
      <c r="D20462" s="107" t="s">
        <v>13780</v>
      </c>
      <c r="E20462" s="57">
        <v>200</v>
      </c>
      <c r="F20462" s="57"/>
      <c r="G20462" s="125">
        <f t="shared" si="396"/>
        <v>-200</v>
      </c>
      <c r="H20462" s="704" t="s">
        <v>13649</v>
      </c>
    </row>
    <row r="20463" spans="1:8" s="681" customFormat="1" ht="15" x14ac:dyDescent="0.2">
      <c r="A20463" s="733">
        <v>45514</v>
      </c>
      <c r="B20463" s="40" t="s">
        <v>13243</v>
      </c>
      <c r="C20463" s="62" t="s">
        <v>10972</v>
      </c>
      <c r="D20463" s="107" t="s">
        <v>13773</v>
      </c>
      <c r="E20463" s="57">
        <v>20000</v>
      </c>
      <c r="F20463" s="57"/>
      <c r="G20463" s="125">
        <f t="shared" ref="G20463:G20464" si="397">F20463-E20463</f>
        <v>-20000</v>
      </c>
      <c r="H20463" s="704" t="s">
        <v>13649</v>
      </c>
    </row>
    <row r="20464" spans="1:8" s="681" customFormat="1" ht="15" x14ac:dyDescent="0.2">
      <c r="A20464" s="733">
        <v>45514</v>
      </c>
      <c r="B20464" s="40" t="s">
        <v>12596</v>
      </c>
      <c r="C20464" s="62" t="s">
        <v>12337</v>
      </c>
      <c r="D20464" s="107" t="s">
        <v>13774</v>
      </c>
      <c r="E20464" s="57">
        <v>30000</v>
      </c>
      <c r="F20464" s="57"/>
      <c r="G20464" s="125">
        <f t="shared" si="397"/>
        <v>-30000</v>
      </c>
      <c r="H20464" s="704" t="s">
        <v>13649</v>
      </c>
    </row>
    <row r="20465" spans="1:8" s="681" customFormat="1" ht="15" x14ac:dyDescent="0.2">
      <c r="A20465" s="733">
        <v>45514</v>
      </c>
      <c r="B20465" s="1069" t="s">
        <v>13530</v>
      </c>
      <c r="C20465" s="1048" t="s">
        <v>1229</v>
      </c>
      <c r="D20465" s="1070" t="s">
        <v>13771</v>
      </c>
      <c r="E20465" s="1071">
        <v>110550</v>
      </c>
      <c r="F20465" s="57"/>
      <c r="G20465" s="125">
        <f>F20465-E20465</f>
        <v>-110550</v>
      </c>
      <c r="H20465" s="704" t="s">
        <v>13649</v>
      </c>
    </row>
    <row r="20466" spans="1:8" s="681" customFormat="1" ht="15" x14ac:dyDescent="0.2">
      <c r="A20466" s="733">
        <v>45514</v>
      </c>
      <c r="B20466" s="40" t="s">
        <v>13215</v>
      </c>
      <c r="C20466" s="62" t="s">
        <v>5740</v>
      </c>
      <c r="D20466" s="107" t="s">
        <v>369</v>
      </c>
      <c r="E20466" s="57">
        <v>500</v>
      </c>
      <c r="F20466" s="57"/>
      <c r="G20466" s="125">
        <f t="shared" ref="G20466:G20467" si="398">F20466-E20466</f>
        <v>-500</v>
      </c>
      <c r="H20466" s="704" t="s">
        <v>13649</v>
      </c>
    </row>
    <row r="20467" spans="1:8" s="681" customFormat="1" ht="15" x14ac:dyDescent="0.2">
      <c r="A20467" s="733">
        <v>45514</v>
      </c>
      <c r="B20467" s="1069" t="s">
        <v>10889</v>
      </c>
      <c r="C20467" s="1048" t="s">
        <v>793</v>
      </c>
      <c r="D20467" s="1070" t="s">
        <v>13790</v>
      </c>
      <c r="E20467" s="1071">
        <v>15600</v>
      </c>
      <c r="F20467" s="57"/>
      <c r="G20467" s="125">
        <f t="shared" si="398"/>
        <v>-15600</v>
      </c>
      <c r="H20467" s="704" t="s">
        <v>13649</v>
      </c>
    </row>
    <row r="20468" spans="1:8" s="681" customFormat="1" ht="15" x14ac:dyDescent="0.2">
      <c r="A20468" s="733">
        <v>45514</v>
      </c>
      <c r="B20468" s="40" t="s">
        <v>13100</v>
      </c>
      <c r="C20468" s="62" t="s">
        <v>13781</v>
      </c>
      <c r="D20468" s="107" t="s">
        <v>13782</v>
      </c>
      <c r="E20468" s="57">
        <v>100000</v>
      </c>
      <c r="F20468" s="57"/>
      <c r="G20468" s="125">
        <f>F20468-E20468</f>
        <v>-100000</v>
      </c>
      <c r="H20468" s="704" t="s">
        <v>13649</v>
      </c>
    </row>
    <row r="20469" spans="1:8" s="681" customFormat="1" ht="15" x14ac:dyDescent="0.2">
      <c r="A20469" s="733">
        <v>45514</v>
      </c>
      <c r="B20469" s="40" t="s">
        <v>13215</v>
      </c>
      <c r="C20469" s="62" t="s">
        <v>13781</v>
      </c>
      <c r="D20469" s="107" t="s">
        <v>13782</v>
      </c>
      <c r="E20469" s="57">
        <v>100000</v>
      </c>
      <c r="F20469" s="57"/>
      <c r="G20469" s="125">
        <f>F20469-E20469</f>
        <v>-100000</v>
      </c>
      <c r="H20469" s="704" t="s">
        <v>13649</v>
      </c>
    </row>
    <row r="20470" spans="1:8" s="681" customFormat="1" ht="15" x14ac:dyDescent="0.2">
      <c r="A20470" s="733">
        <v>45514</v>
      </c>
      <c r="B20470" s="40" t="s">
        <v>13243</v>
      </c>
      <c r="C20470" s="62" t="s">
        <v>11602</v>
      </c>
      <c r="D20470" s="107" t="s">
        <v>13787</v>
      </c>
      <c r="E20470" s="57">
        <v>65000</v>
      </c>
      <c r="F20470" s="57"/>
      <c r="G20470" s="125">
        <f t="shared" ref="G20470:G20473" si="399">F20470-E20470</f>
        <v>-65000</v>
      </c>
      <c r="H20470" s="704" t="s">
        <v>13649</v>
      </c>
    </row>
    <row r="20471" spans="1:8" s="681" customFormat="1" ht="15" x14ac:dyDescent="0.2">
      <c r="A20471" s="733">
        <v>45514</v>
      </c>
      <c r="B20471" s="40" t="s">
        <v>13426</v>
      </c>
      <c r="C20471" s="62" t="s">
        <v>13427</v>
      </c>
      <c r="D20471" s="107" t="s">
        <v>10709</v>
      </c>
      <c r="E20471" s="57">
        <v>100000</v>
      </c>
      <c r="F20471" s="57"/>
      <c r="G20471" s="125">
        <f t="shared" si="399"/>
        <v>-100000</v>
      </c>
      <c r="H20471" s="704" t="s">
        <v>13649</v>
      </c>
    </row>
    <row r="20472" spans="1:8" s="681" customFormat="1" ht="15" x14ac:dyDescent="0.2">
      <c r="A20472" s="733">
        <v>45515</v>
      </c>
      <c r="B20472" s="40" t="s">
        <v>13530</v>
      </c>
      <c r="C20472" s="62" t="s">
        <v>3144</v>
      </c>
      <c r="D20472" s="107" t="s">
        <v>13788</v>
      </c>
      <c r="E20472" s="57">
        <v>50000</v>
      </c>
      <c r="F20472" s="57"/>
      <c r="G20472" s="125">
        <f t="shared" si="399"/>
        <v>-50000</v>
      </c>
      <c r="H20472" s="704" t="s">
        <v>13649</v>
      </c>
    </row>
    <row r="20473" spans="1:8" s="681" customFormat="1" ht="15" x14ac:dyDescent="0.2">
      <c r="A20473" s="733">
        <v>45515</v>
      </c>
      <c r="B20473" s="40" t="s">
        <v>13303</v>
      </c>
      <c r="C20473" s="62" t="s">
        <v>3144</v>
      </c>
      <c r="D20473" s="107" t="s">
        <v>13789</v>
      </c>
      <c r="E20473" s="57">
        <v>61675</v>
      </c>
      <c r="F20473" s="57"/>
      <c r="G20473" s="125">
        <f t="shared" si="399"/>
        <v>-61675</v>
      </c>
      <c r="H20473" s="704" t="s">
        <v>13649</v>
      </c>
    </row>
    <row r="20474" spans="1:8" s="681" customFormat="1" ht="15" x14ac:dyDescent="0.2">
      <c r="A20474" s="733">
        <v>45516</v>
      </c>
      <c r="B20474" s="40" t="s">
        <v>103</v>
      </c>
      <c r="C20474" s="62" t="s">
        <v>103</v>
      </c>
      <c r="D20474" s="107" t="s">
        <v>9413</v>
      </c>
      <c r="E20474" s="57">
        <v>5000</v>
      </c>
      <c r="F20474" s="57"/>
      <c r="G20474" s="125">
        <f>F20474-E20474</f>
        <v>-5000</v>
      </c>
      <c r="H20474" s="704" t="s">
        <v>13649</v>
      </c>
    </row>
    <row r="20475" spans="1:8" s="681" customFormat="1" ht="15" x14ac:dyDescent="0.2">
      <c r="A20475" s="733">
        <v>45516</v>
      </c>
      <c r="B20475" s="40" t="s">
        <v>13243</v>
      </c>
      <c r="C20475" s="62" t="s">
        <v>10972</v>
      </c>
      <c r="D20475" s="107" t="s">
        <v>13791</v>
      </c>
      <c r="E20475" s="57">
        <v>9000</v>
      </c>
      <c r="F20475" s="57"/>
      <c r="G20475" s="125">
        <f t="shared" ref="G20475:G20483" si="400">F20475-E20475</f>
        <v>-9000</v>
      </c>
      <c r="H20475" s="704" t="s">
        <v>13649</v>
      </c>
    </row>
    <row r="20476" spans="1:8" s="681" customFormat="1" ht="15" x14ac:dyDescent="0.2">
      <c r="A20476" s="733">
        <v>45516</v>
      </c>
      <c r="B20476" s="40" t="s">
        <v>13426</v>
      </c>
      <c r="C20476" s="62" t="s">
        <v>10972</v>
      </c>
      <c r="D20476" s="107" t="s">
        <v>13792</v>
      </c>
      <c r="E20476" s="57">
        <v>18200</v>
      </c>
      <c r="F20476" s="57"/>
      <c r="G20476" s="125">
        <f t="shared" si="400"/>
        <v>-18200</v>
      </c>
      <c r="H20476" s="704" t="s">
        <v>13649</v>
      </c>
    </row>
    <row r="20477" spans="1:8" s="681" customFormat="1" ht="15" x14ac:dyDescent="0.2">
      <c r="A20477" s="733">
        <v>45516</v>
      </c>
      <c r="B20477" s="40" t="s">
        <v>12785</v>
      </c>
      <c r="C20477" s="62" t="s">
        <v>10972</v>
      </c>
      <c r="D20477" s="107" t="s">
        <v>13793</v>
      </c>
      <c r="E20477" s="57">
        <v>3000</v>
      </c>
      <c r="F20477" s="57"/>
      <c r="G20477" s="125">
        <f t="shared" si="400"/>
        <v>-3000</v>
      </c>
      <c r="H20477" s="704" t="s">
        <v>13649</v>
      </c>
    </row>
    <row r="20478" spans="1:8" s="681" customFormat="1" ht="15" x14ac:dyDescent="0.2">
      <c r="A20478" s="733">
        <v>45516</v>
      </c>
      <c r="B20478" s="40" t="s">
        <v>12785</v>
      </c>
      <c r="C20478" s="62" t="s">
        <v>5740</v>
      </c>
      <c r="D20478" s="107" t="s">
        <v>369</v>
      </c>
      <c r="E20478" s="57">
        <v>2000</v>
      </c>
      <c r="F20478" s="57"/>
      <c r="G20478" s="125">
        <f t="shared" si="400"/>
        <v>-2000</v>
      </c>
      <c r="H20478" s="704" t="s">
        <v>13649</v>
      </c>
    </row>
    <row r="20479" spans="1:8" s="681" customFormat="1" ht="15" x14ac:dyDescent="0.2">
      <c r="A20479" s="733">
        <v>45516</v>
      </c>
      <c r="B20479" s="40" t="s">
        <v>11068</v>
      </c>
      <c r="C20479" s="62" t="s">
        <v>5740</v>
      </c>
      <c r="D20479" s="107" t="s">
        <v>369</v>
      </c>
      <c r="E20479" s="57">
        <v>2000</v>
      </c>
      <c r="F20479" s="57"/>
      <c r="G20479" s="125">
        <f t="shared" si="400"/>
        <v>-2000</v>
      </c>
      <c r="H20479" s="704" t="s">
        <v>13649</v>
      </c>
    </row>
    <row r="20480" spans="1:8" s="681" customFormat="1" ht="15" x14ac:dyDescent="0.2">
      <c r="A20480" s="733">
        <v>45516</v>
      </c>
      <c r="B20480" s="40" t="s">
        <v>13215</v>
      </c>
      <c r="C20480" s="62" t="s">
        <v>5740</v>
      </c>
      <c r="D20480" s="107" t="s">
        <v>369</v>
      </c>
      <c r="E20480" s="57">
        <v>3500</v>
      </c>
      <c r="F20480" s="57"/>
      <c r="G20480" s="125">
        <f t="shared" si="400"/>
        <v>-3500</v>
      </c>
      <c r="H20480" s="704" t="s">
        <v>13649</v>
      </c>
    </row>
    <row r="20481" spans="1:8" s="681" customFormat="1" ht="15" x14ac:dyDescent="0.2">
      <c r="A20481" s="733">
        <v>45516</v>
      </c>
      <c r="B20481" s="1069" t="s">
        <v>11068</v>
      </c>
      <c r="C20481" s="1048" t="s">
        <v>793</v>
      </c>
      <c r="D20481" s="1070" t="s">
        <v>13794</v>
      </c>
      <c r="E20481" s="1071">
        <v>4400</v>
      </c>
      <c r="F20481" s="57"/>
      <c r="G20481" s="125">
        <f t="shared" si="400"/>
        <v>-4400</v>
      </c>
      <c r="H20481" s="704" t="s">
        <v>13649</v>
      </c>
    </row>
    <row r="20482" spans="1:8" s="681" customFormat="1" ht="15" x14ac:dyDescent="0.2">
      <c r="A20482" s="733">
        <v>45516</v>
      </c>
      <c r="B20482" s="40" t="s">
        <v>13100</v>
      </c>
      <c r="C20482" s="62" t="s">
        <v>10972</v>
      </c>
      <c r="D20482" s="107" t="s">
        <v>13795</v>
      </c>
      <c r="E20482" s="57">
        <v>3840</v>
      </c>
      <c r="F20482" s="57"/>
      <c r="G20482" s="125">
        <f t="shared" si="400"/>
        <v>-3840</v>
      </c>
      <c r="H20482" s="704" t="s">
        <v>13649</v>
      </c>
    </row>
    <row r="20483" spans="1:8" s="681" customFormat="1" ht="15" x14ac:dyDescent="0.2">
      <c r="A20483" s="733">
        <v>45516</v>
      </c>
      <c r="B20483" s="40" t="s">
        <v>13215</v>
      </c>
      <c r="C20483" s="62" t="s">
        <v>5740</v>
      </c>
      <c r="D20483" s="107" t="s">
        <v>10325</v>
      </c>
      <c r="E20483" s="57">
        <v>350</v>
      </c>
      <c r="F20483" s="57"/>
      <c r="G20483" s="125">
        <f t="shared" si="400"/>
        <v>-350</v>
      </c>
      <c r="H20483" s="704" t="s">
        <v>13649</v>
      </c>
    </row>
    <row r="20484" spans="1:8" s="681" customFormat="1" ht="15" x14ac:dyDescent="0.2">
      <c r="A20484" s="733">
        <v>45516</v>
      </c>
      <c r="B20484" s="40" t="s">
        <v>13100</v>
      </c>
      <c r="C20484" s="62" t="s">
        <v>8223</v>
      </c>
      <c r="D20484" s="107" t="s">
        <v>13796</v>
      </c>
      <c r="E20484" s="57">
        <v>10000</v>
      </c>
      <c r="F20484" s="57"/>
      <c r="G20484" s="125">
        <f t="shared" ref="G20484:G20487" si="401">F20484-E20484</f>
        <v>-10000</v>
      </c>
      <c r="H20484" s="704" t="s">
        <v>13649</v>
      </c>
    </row>
    <row r="20485" spans="1:8" s="681" customFormat="1" ht="15" x14ac:dyDescent="0.2">
      <c r="A20485" s="733">
        <v>45517</v>
      </c>
      <c r="B20485" s="40" t="s">
        <v>13215</v>
      </c>
      <c r="C20485" s="62" t="s">
        <v>5740</v>
      </c>
      <c r="D20485" s="107" t="s">
        <v>369</v>
      </c>
      <c r="E20485" s="57">
        <v>3000</v>
      </c>
      <c r="F20485" s="57"/>
      <c r="G20485" s="125">
        <f t="shared" si="401"/>
        <v>-3000</v>
      </c>
      <c r="H20485" s="704" t="s">
        <v>13649</v>
      </c>
    </row>
    <row r="20486" spans="1:8" s="681" customFormat="1" ht="15" x14ac:dyDescent="0.2">
      <c r="A20486" s="733">
        <v>45517</v>
      </c>
      <c r="B20486" s="40" t="s">
        <v>13426</v>
      </c>
      <c r="C20486" s="62" t="s">
        <v>13768</v>
      </c>
      <c r="D20486" s="107" t="s">
        <v>13797</v>
      </c>
      <c r="E20486" s="57">
        <v>25000</v>
      </c>
      <c r="F20486" s="57"/>
      <c r="G20486" s="125">
        <f t="shared" si="401"/>
        <v>-25000</v>
      </c>
      <c r="H20486" s="704" t="s">
        <v>13649</v>
      </c>
    </row>
    <row r="20487" spans="1:8" s="681" customFormat="1" ht="15" x14ac:dyDescent="0.2">
      <c r="A20487" s="733">
        <v>45517</v>
      </c>
      <c r="B20487" s="40" t="s">
        <v>13426</v>
      </c>
      <c r="C20487" s="62" t="s">
        <v>13768</v>
      </c>
      <c r="D20487" s="107" t="s">
        <v>13769</v>
      </c>
      <c r="E20487" s="57">
        <v>45000</v>
      </c>
      <c r="F20487" s="57"/>
      <c r="G20487" s="125">
        <f t="shared" si="401"/>
        <v>-45000</v>
      </c>
      <c r="H20487" s="704" t="s">
        <v>13649</v>
      </c>
    </row>
    <row r="20488" spans="1:8" s="681" customFormat="1" ht="15" x14ac:dyDescent="0.2">
      <c r="A20488" s="733">
        <v>45517</v>
      </c>
      <c r="B20488" s="40" t="s">
        <v>103</v>
      </c>
      <c r="C20488" s="62" t="s">
        <v>103</v>
      </c>
      <c r="D20488" s="107" t="s">
        <v>9413</v>
      </c>
      <c r="E20488" s="57">
        <v>5000</v>
      </c>
      <c r="F20488" s="57"/>
      <c r="G20488" s="125">
        <f t="shared" ref="G20488" si="402">F20488-E20488</f>
        <v>-5000</v>
      </c>
      <c r="H20488" s="704" t="s">
        <v>13649</v>
      </c>
    </row>
    <row r="20489" spans="1:8" s="681" customFormat="1" ht="15" x14ac:dyDescent="0.2">
      <c r="A20489" s="733">
        <v>45517</v>
      </c>
      <c r="B20489" s="40" t="s">
        <v>3945</v>
      </c>
      <c r="C20489" s="62" t="s">
        <v>5740</v>
      </c>
      <c r="D20489" s="107" t="s">
        <v>369</v>
      </c>
      <c r="E20489" s="57">
        <v>450</v>
      </c>
      <c r="F20489" s="57"/>
      <c r="G20489" s="125">
        <f t="shared" ref="G20489:G20491" si="403">F20489-E20489</f>
        <v>-450</v>
      </c>
      <c r="H20489" s="704" t="s">
        <v>13649</v>
      </c>
    </row>
    <row r="20490" spans="1:8" s="681" customFormat="1" ht="15" x14ac:dyDescent="0.2">
      <c r="A20490" s="733">
        <v>45517</v>
      </c>
      <c r="B20490" s="40" t="s">
        <v>103</v>
      </c>
      <c r="C20490" s="62" t="s">
        <v>103</v>
      </c>
      <c r="D20490" s="107" t="s">
        <v>13834</v>
      </c>
      <c r="E20490" s="57">
        <v>1000</v>
      </c>
      <c r="F20490" s="57"/>
      <c r="G20490" s="125">
        <f t="shared" si="403"/>
        <v>-1000</v>
      </c>
      <c r="H20490" s="704" t="s">
        <v>13649</v>
      </c>
    </row>
    <row r="20491" spans="1:8" s="681" customFormat="1" ht="15" x14ac:dyDescent="0.2">
      <c r="A20491" s="733">
        <v>45517</v>
      </c>
      <c r="B20491" s="40" t="s">
        <v>103</v>
      </c>
      <c r="C20491" s="62" t="s">
        <v>103</v>
      </c>
      <c r="D20491" s="107" t="s">
        <v>13835</v>
      </c>
      <c r="E20491" s="57">
        <v>500</v>
      </c>
      <c r="F20491" s="57"/>
      <c r="G20491" s="125">
        <f t="shared" si="403"/>
        <v>-500</v>
      </c>
      <c r="H20491" s="704" t="s">
        <v>13649</v>
      </c>
    </row>
    <row r="20492" spans="1:8" s="681" customFormat="1" ht="15" x14ac:dyDescent="0.2">
      <c r="A20492" s="733">
        <v>45517</v>
      </c>
      <c r="B20492" s="40" t="s">
        <v>11068</v>
      </c>
      <c r="C20492" s="62" t="s">
        <v>12435</v>
      </c>
      <c r="D20492" s="107" t="s">
        <v>13836</v>
      </c>
      <c r="E20492" s="57">
        <v>15000</v>
      </c>
      <c r="F20492" s="57"/>
      <c r="G20492" s="125">
        <f t="shared" ref="G20492:G20493" si="404">F20492-E20492</f>
        <v>-15000</v>
      </c>
      <c r="H20492" s="704" t="s">
        <v>13649</v>
      </c>
    </row>
    <row r="20493" spans="1:8" s="681" customFormat="1" ht="15" x14ac:dyDescent="0.2">
      <c r="A20493" s="733">
        <v>45517</v>
      </c>
      <c r="B20493" s="40" t="s">
        <v>12335</v>
      </c>
      <c r="C20493" s="62" t="s">
        <v>10972</v>
      </c>
      <c r="D20493" s="107" t="s">
        <v>13837</v>
      </c>
      <c r="E20493" s="57">
        <v>2000</v>
      </c>
      <c r="F20493" s="57"/>
      <c r="G20493" s="125">
        <f t="shared" si="404"/>
        <v>-2000</v>
      </c>
      <c r="H20493" s="704" t="s">
        <v>13649</v>
      </c>
    </row>
    <row r="20494" spans="1:8" s="681" customFormat="1" ht="15" x14ac:dyDescent="0.2">
      <c r="A20494" s="733">
        <v>45517</v>
      </c>
      <c r="B20494" s="40" t="s">
        <v>3945</v>
      </c>
      <c r="C20494" s="62" t="s">
        <v>3144</v>
      </c>
      <c r="D20494" s="107" t="s">
        <v>13838</v>
      </c>
      <c r="E20494" s="57">
        <v>47000</v>
      </c>
      <c r="F20494" s="57"/>
      <c r="G20494" s="125">
        <f t="shared" ref="G20494:G20497" si="405">F20494-E20494</f>
        <v>-47000</v>
      </c>
      <c r="H20494" s="704" t="s">
        <v>13649</v>
      </c>
    </row>
    <row r="20495" spans="1:8" s="681" customFormat="1" ht="15" x14ac:dyDescent="0.2">
      <c r="A20495" s="733">
        <v>45518</v>
      </c>
      <c r="B20495" s="40" t="s">
        <v>13215</v>
      </c>
      <c r="C20495" s="62" t="s">
        <v>13261</v>
      </c>
      <c r="D20495" s="107" t="s">
        <v>13841</v>
      </c>
      <c r="E20495" s="57">
        <v>200000</v>
      </c>
      <c r="F20495" s="57"/>
      <c r="G20495" s="125">
        <f t="shared" si="405"/>
        <v>-200000</v>
      </c>
      <c r="H20495" s="704" t="s">
        <v>13649</v>
      </c>
    </row>
    <row r="20496" spans="1:8" s="681" customFormat="1" ht="15" x14ac:dyDescent="0.2">
      <c r="A20496" s="733">
        <v>45518</v>
      </c>
      <c r="B20496" s="40" t="s">
        <v>13167</v>
      </c>
      <c r="C20496" s="62" t="s">
        <v>3144</v>
      </c>
      <c r="D20496" s="107" t="s">
        <v>13839</v>
      </c>
      <c r="E20496" s="57">
        <v>32750</v>
      </c>
      <c r="F20496" s="57"/>
      <c r="G20496" s="125">
        <f t="shared" si="405"/>
        <v>-32750</v>
      </c>
      <c r="H20496" s="704" t="s">
        <v>13649</v>
      </c>
    </row>
    <row r="20497" spans="1:8" s="681" customFormat="1" ht="15" x14ac:dyDescent="0.2">
      <c r="A20497" s="733">
        <v>45518</v>
      </c>
      <c r="B20497" s="40" t="s">
        <v>13243</v>
      </c>
      <c r="C20497" s="62" t="s">
        <v>14</v>
      </c>
      <c r="D20497" s="107" t="s">
        <v>13840</v>
      </c>
      <c r="E20497" s="57">
        <v>130000</v>
      </c>
      <c r="F20497" s="57"/>
      <c r="G20497" s="125">
        <f t="shared" si="405"/>
        <v>-130000</v>
      </c>
      <c r="H20497" s="704" t="s">
        <v>13649</v>
      </c>
    </row>
    <row r="20498" spans="1:8" s="681" customFormat="1" ht="15" x14ac:dyDescent="0.2">
      <c r="A20498" s="733">
        <v>45519</v>
      </c>
      <c r="B20498" s="40" t="s">
        <v>103</v>
      </c>
      <c r="C20498" s="62" t="s">
        <v>103</v>
      </c>
      <c r="D20498" s="107" t="s">
        <v>13842</v>
      </c>
      <c r="E20498" s="57">
        <v>1000</v>
      </c>
      <c r="F20498" s="57"/>
      <c r="G20498" s="125">
        <f t="shared" ref="G20498" si="406">F20498-E20498</f>
        <v>-1000</v>
      </c>
      <c r="H20498" s="704" t="s">
        <v>13649</v>
      </c>
    </row>
    <row r="20499" spans="1:8" s="681" customFormat="1" ht="15" x14ac:dyDescent="0.2">
      <c r="A20499" s="733">
        <v>45519</v>
      </c>
      <c r="B20499" s="40" t="s">
        <v>13167</v>
      </c>
      <c r="C20499" s="62" t="s">
        <v>3144</v>
      </c>
      <c r="D20499" s="107" t="s">
        <v>13843</v>
      </c>
      <c r="E20499" s="57">
        <v>187482</v>
      </c>
      <c r="F20499" s="57"/>
      <c r="G20499" s="125">
        <f t="shared" ref="G20499:G20510" si="407">F20499-E20499</f>
        <v>-187482</v>
      </c>
      <c r="H20499" s="704" t="s">
        <v>13649</v>
      </c>
    </row>
    <row r="20500" spans="1:8" s="681" customFormat="1" ht="15" x14ac:dyDescent="0.2">
      <c r="A20500" s="733">
        <v>45519</v>
      </c>
      <c r="B20500" s="40" t="s">
        <v>13167</v>
      </c>
      <c r="C20500" s="62" t="s">
        <v>3144</v>
      </c>
      <c r="D20500" s="107" t="s">
        <v>13844</v>
      </c>
      <c r="E20500" s="57">
        <v>21750</v>
      </c>
      <c r="F20500" s="57"/>
      <c r="G20500" s="125">
        <f t="shared" si="407"/>
        <v>-21750</v>
      </c>
      <c r="H20500" s="704" t="s">
        <v>13649</v>
      </c>
    </row>
    <row r="20501" spans="1:8" s="681" customFormat="1" ht="15" x14ac:dyDescent="0.2">
      <c r="A20501" s="733">
        <v>45519</v>
      </c>
      <c r="B20501" s="40" t="s">
        <v>13530</v>
      </c>
      <c r="C20501" s="62" t="s">
        <v>3144</v>
      </c>
      <c r="D20501" s="107" t="s">
        <v>13845</v>
      </c>
      <c r="E20501" s="57">
        <v>43500</v>
      </c>
      <c r="F20501" s="57"/>
      <c r="G20501" s="125">
        <f t="shared" si="407"/>
        <v>-43500</v>
      </c>
      <c r="H20501" s="704" t="s">
        <v>13649</v>
      </c>
    </row>
    <row r="20502" spans="1:8" s="681" customFormat="1" ht="15" x14ac:dyDescent="0.2">
      <c r="A20502" s="733">
        <v>45519</v>
      </c>
      <c r="B20502" s="40" t="s">
        <v>13243</v>
      </c>
      <c r="C20502" s="62" t="s">
        <v>3144</v>
      </c>
      <c r="D20502" s="107" t="s">
        <v>13846</v>
      </c>
      <c r="E20502" s="57">
        <v>31500</v>
      </c>
      <c r="F20502" s="57"/>
      <c r="G20502" s="125">
        <f t="shared" si="407"/>
        <v>-31500</v>
      </c>
      <c r="H20502" s="704" t="s">
        <v>13649</v>
      </c>
    </row>
    <row r="20503" spans="1:8" s="681" customFormat="1" ht="15" x14ac:dyDescent="0.2">
      <c r="A20503" s="733">
        <v>45519</v>
      </c>
      <c r="B20503" s="40" t="s">
        <v>13648</v>
      </c>
      <c r="C20503" s="62" t="s">
        <v>10972</v>
      </c>
      <c r="D20503" s="107" t="s">
        <v>4308</v>
      </c>
      <c r="E20503" s="57">
        <v>5650</v>
      </c>
      <c r="F20503" s="57"/>
      <c r="G20503" s="125">
        <f t="shared" si="407"/>
        <v>-5650</v>
      </c>
      <c r="H20503" s="704" t="s">
        <v>13649</v>
      </c>
    </row>
    <row r="20504" spans="1:8" s="681" customFormat="1" ht="15" x14ac:dyDescent="0.2">
      <c r="A20504" s="733">
        <v>45519</v>
      </c>
      <c r="B20504" s="40" t="s">
        <v>13282</v>
      </c>
      <c r="C20504" s="62" t="s">
        <v>10972</v>
      </c>
      <c r="D20504" s="107" t="s">
        <v>13909</v>
      </c>
      <c r="E20504" s="57">
        <v>159040</v>
      </c>
      <c r="F20504" s="57"/>
      <c r="G20504" s="125">
        <f t="shared" si="407"/>
        <v>-159040</v>
      </c>
      <c r="H20504" s="704" t="s">
        <v>13649</v>
      </c>
    </row>
    <row r="20505" spans="1:8" s="681" customFormat="1" ht="15" x14ac:dyDescent="0.2">
      <c r="A20505" s="733">
        <v>45520</v>
      </c>
      <c r="B20505" s="40" t="s">
        <v>103</v>
      </c>
      <c r="C20505" s="62" t="s">
        <v>103</v>
      </c>
      <c r="D20505" s="107" t="s">
        <v>9413</v>
      </c>
      <c r="E20505" s="57">
        <v>4000</v>
      </c>
      <c r="F20505" s="57"/>
      <c r="G20505" s="125">
        <f t="shared" ref="G20505:G20509" si="408">F20505-E20505</f>
        <v>-4000</v>
      </c>
      <c r="H20505" s="704" t="s">
        <v>13649</v>
      </c>
    </row>
    <row r="20506" spans="1:8" s="681" customFormat="1" ht="15" x14ac:dyDescent="0.2">
      <c r="A20506" s="733">
        <v>45520</v>
      </c>
      <c r="B20506" s="40" t="s">
        <v>13215</v>
      </c>
      <c r="C20506" s="62" t="s">
        <v>5740</v>
      </c>
      <c r="D20506" s="107" t="s">
        <v>1156</v>
      </c>
      <c r="E20506" s="57">
        <v>3000</v>
      </c>
      <c r="F20506" s="57"/>
      <c r="G20506" s="125">
        <f t="shared" si="408"/>
        <v>-3000</v>
      </c>
      <c r="H20506" s="704" t="s">
        <v>13649</v>
      </c>
    </row>
    <row r="20507" spans="1:8" s="681" customFormat="1" ht="15" x14ac:dyDescent="0.2">
      <c r="A20507" s="733">
        <v>45520</v>
      </c>
      <c r="B20507" s="40" t="s">
        <v>103</v>
      </c>
      <c r="C20507" s="62" t="s">
        <v>103</v>
      </c>
      <c r="D20507" s="107" t="s">
        <v>13870</v>
      </c>
      <c r="E20507" s="57">
        <v>5000</v>
      </c>
      <c r="F20507" s="57"/>
      <c r="G20507" s="125">
        <f t="shared" si="408"/>
        <v>-5000</v>
      </c>
      <c r="H20507" s="704" t="s">
        <v>13649</v>
      </c>
    </row>
    <row r="20508" spans="1:8" s="681" customFormat="1" ht="15" x14ac:dyDescent="0.2">
      <c r="A20508" s="733">
        <v>45520</v>
      </c>
      <c r="B20508" s="40" t="s">
        <v>13243</v>
      </c>
      <c r="C20508" s="62" t="s">
        <v>10972</v>
      </c>
      <c r="D20508" s="107" t="s">
        <v>13871</v>
      </c>
      <c r="E20508" s="57">
        <v>2300</v>
      </c>
      <c r="F20508" s="57"/>
      <c r="G20508" s="125">
        <f t="shared" si="408"/>
        <v>-2300</v>
      </c>
      <c r="H20508" s="704" t="s">
        <v>13649</v>
      </c>
    </row>
    <row r="20509" spans="1:8" s="681" customFormat="1" ht="15" x14ac:dyDescent="0.2">
      <c r="A20509" s="733">
        <v>45520</v>
      </c>
      <c r="B20509" s="40" t="s">
        <v>13100</v>
      </c>
      <c r="C20509" s="62" t="s">
        <v>5740</v>
      </c>
      <c r="D20509" s="107" t="s">
        <v>369</v>
      </c>
      <c r="E20509" s="57">
        <v>2400</v>
      </c>
      <c r="F20509" s="57"/>
      <c r="G20509" s="125">
        <f t="shared" si="408"/>
        <v>-2400</v>
      </c>
      <c r="H20509" s="704" t="s">
        <v>13649</v>
      </c>
    </row>
    <row r="20510" spans="1:8" s="681" customFormat="1" ht="15" x14ac:dyDescent="0.2">
      <c r="A20510" s="733">
        <v>45520</v>
      </c>
      <c r="B20510" s="40" t="s">
        <v>13167</v>
      </c>
      <c r="C20510" s="62" t="s">
        <v>3144</v>
      </c>
      <c r="D20510" s="107" t="s">
        <v>13848</v>
      </c>
      <c r="E20510" s="57">
        <v>100000</v>
      </c>
      <c r="F20510" s="57"/>
      <c r="G20510" s="125">
        <f t="shared" si="407"/>
        <v>-100000</v>
      </c>
      <c r="H20510" s="704" t="s">
        <v>13649</v>
      </c>
    </row>
    <row r="20511" spans="1:8" s="681" customFormat="1" ht="15" x14ac:dyDescent="0.2">
      <c r="A20511" s="733">
        <v>45520</v>
      </c>
      <c r="B20511" s="40" t="s">
        <v>12673</v>
      </c>
      <c r="C20511" s="62" t="s">
        <v>3144</v>
      </c>
      <c r="D20511" s="107" t="s">
        <v>13872</v>
      </c>
      <c r="E20511" s="57">
        <v>56026</v>
      </c>
      <c r="F20511" s="57"/>
      <c r="G20511" s="125">
        <f t="shared" ref="G20511:G20513" si="409">F20511-E20511</f>
        <v>-56026</v>
      </c>
      <c r="H20511" s="704" t="s">
        <v>13649</v>
      </c>
    </row>
    <row r="20512" spans="1:8" s="681" customFormat="1" ht="15" x14ac:dyDescent="0.2">
      <c r="A20512" s="733">
        <v>45520</v>
      </c>
      <c r="B20512" s="40" t="s">
        <v>13243</v>
      </c>
      <c r="C20512" s="62" t="s">
        <v>3144</v>
      </c>
      <c r="D20512" s="107" t="s">
        <v>13873</v>
      </c>
      <c r="E20512" s="57">
        <v>63720</v>
      </c>
      <c r="F20512" s="57"/>
      <c r="G20512" s="125">
        <f t="shared" si="409"/>
        <v>-63720</v>
      </c>
      <c r="H20512" s="704" t="s">
        <v>13649</v>
      </c>
    </row>
    <row r="20513" spans="1:8" s="681" customFormat="1" ht="15" x14ac:dyDescent="0.2">
      <c r="A20513" s="733">
        <v>45520</v>
      </c>
      <c r="B20513" s="40" t="s">
        <v>13530</v>
      </c>
      <c r="C20513" s="62" t="s">
        <v>3144</v>
      </c>
      <c r="D20513" s="107" t="s">
        <v>13874</v>
      </c>
      <c r="E20513" s="57">
        <v>50000</v>
      </c>
      <c r="F20513" s="57"/>
      <c r="G20513" s="125">
        <f t="shared" si="409"/>
        <v>-50000</v>
      </c>
      <c r="H20513" s="704" t="s">
        <v>13649</v>
      </c>
    </row>
    <row r="20514" spans="1:8" s="681" customFormat="1" ht="15" x14ac:dyDescent="0.2">
      <c r="A20514" s="733">
        <v>45520</v>
      </c>
      <c r="B20514" s="40" t="s">
        <v>103</v>
      </c>
      <c r="C20514" s="62" t="s">
        <v>103</v>
      </c>
      <c r="D20514" s="107" t="s">
        <v>13894</v>
      </c>
      <c r="E20514" s="57">
        <v>2000</v>
      </c>
      <c r="F20514" s="57"/>
      <c r="G20514" s="125">
        <f t="shared" ref="G20514" si="410">F20514-E20514</f>
        <v>-2000</v>
      </c>
      <c r="H20514" s="704" t="s">
        <v>13649</v>
      </c>
    </row>
    <row r="20515" spans="1:8" s="681" customFormat="1" ht="15" x14ac:dyDescent="0.2">
      <c r="A20515" s="733">
        <v>45521</v>
      </c>
      <c r="B20515" s="40" t="s">
        <v>13100</v>
      </c>
      <c r="C20515" s="62" t="s">
        <v>10972</v>
      </c>
      <c r="D20515" s="107" t="s">
        <v>13869</v>
      </c>
      <c r="E20515" s="57">
        <v>8000</v>
      </c>
      <c r="F20515" s="57"/>
      <c r="G20515" s="125">
        <f t="shared" ref="G20515:G20528" si="411">F20515-E20515</f>
        <v>-8000</v>
      </c>
      <c r="H20515" s="704" t="s">
        <v>13649</v>
      </c>
    </row>
    <row r="20516" spans="1:8" s="681" customFormat="1" ht="15" x14ac:dyDescent="0.2">
      <c r="A20516" s="733">
        <v>45521</v>
      </c>
      <c r="B20516" s="40" t="s">
        <v>8864</v>
      </c>
      <c r="C20516" s="62" t="s">
        <v>5740</v>
      </c>
      <c r="D20516" s="107" t="s">
        <v>369</v>
      </c>
      <c r="E20516" s="57">
        <v>2000</v>
      </c>
      <c r="F20516" s="57"/>
      <c r="G20516" s="125">
        <f t="shared" si="411"/>
        <v>-2000</v>
      </c>
      <c r="H20516" s="704" t="s">
        <v>13649</v>
      </c>
    </row>
    <row r="20517" spans="1:8" s="681" customFormat="1" ht="15" x14ac:dyDescent="0.2">
      <c r="A20517" s="733">
        <v>45521</v>
      </c>
      <c r="B20517" s="40" t="s">
        <v>103</v>
      </c>
      <c r="C20517" s="62" t="s">
        <v>103</v>
      </c>
      <c r="D20517" s="107" t="s">
        <v>9413</v>
      </c>
      <c r="E20517" s="57">
        <v>2000</v>
      </c>
      <c r="F20517" s="57"/>
      <c r="G20517" s="125">
        <f t="shared" si="411"/>
        <v>-2000</v>
      </c>
      <c r="H20517" s="704" t="s">
        <v>13649</v>
      </c>
    </row>
    <row r="20518" spans="1:8" s="681" customFormat="1" ht="15" x14ac:dyDescent="0.2">
      <c r="A20518" s="733">
        <v>45521</v>
      </c>
      <c r="B20518" s="40" t="s">
        <v>13100</v>
      </c>
      <c r="C20518" s="550" t="s">
        <v>3144</v>
      </c>
      <c r="D20518" s="891" t="s">
        <v>13898</v>
      </c>
      <c r="E20518" s="582">
        <f>51000/3</f>
        <v>17000</v>
      </c>
      <c r="F20518" s="57"/>
      <c r="G20518" s="125">
        <f t="shared" si="411"/>
        <v>-17000</v>
      </c>
      <c r="H20518" s="704" t="s">
        <v>13649</v>
      </c>
    </row>
    <row r="20519" spans="1:8" s="681" customFormat="1" ht="15" x14ac:dyDescent="0.2">
      <c r="A20519" s="733">
        <v>45521</v>
      </c>
      <c r="B20519" s="40" t="s">
        <v>13215</v>
      </c>
      <c r="C20519" s="550" t="s">
        <v>3144</v>
      </c>
      <c r="D20519" s="891" t="s">
        <v>13898</v>
      </c>
      <c r="E20519" s="582">
        <f>51000/3</f>
        <v>17000</v>
      </c>
      <c r="F20519" s="57"/>
      <c r="G20519" s="125">
        <f t="shared" ref="G20519:G20520" si="412">F20519-E20519</f>
        <v>-17000</v>
      </c>
      <c r="H20519" s="704" t="s">
        <v>13649</v>
      </c>
    </row>
    <row r="20520" spans="1:8" s="681" customFormat="1" ht="15" x14ac:dyDescent="0.2">
      <c r="A20520" s="733">
        <v>45521</v>
      </c>
      <c r="B20520" s="40" t="s">
        <v>12389</v>
      </c>
      <c r="C20520" s="550" t="s">
        <v>3144</v>
      </c>
      <c r="D20520" s="891" t="s">
        <v>13898</v>
      </c>
      <c r="E20520" s="582">
        <f>51000/3</f>
        <v>17000</v>
      </c>
      <c r="F20520" s="57"/>
      <c r="G20520" s="125">
        <f t="shared" si="412"/>
        <v>-17000</v>
      </c>
      <c r="H20520" s="704" t="s">
        <v>13649</v>
      </c>
    </row>
    <row r="20521" spans="1:8" s="681" customFormat="1" ht="24" x14ac:dyDescent="0.2">
      <c r="A20521" s="733">
        <v>45521</v>
      </c>
      <c r="B20521" s="62" t="s">
        <v>13100</v>
      </c>
      <c r="C20521" s="645" t="s">
        <v>3144</v>
      </c>
      <c r="D20521" s="900" t="s">
        <v>13899</v>
      </c>
      <c r="E20521" s="646">
        <v>47850</v>
      </c>
      <c r="F20521" s="57"/>
      <c r="G20521" s="125">
        <f t="shared" si="411"/>
        <v>-47850</v>
      </c>
      <c r="H20521" s="704" t="s">
        <v>13649</v>
      </c>
    </row>
    <row r="20522" spans="1:8" s="681" customFormat="1" ht="24" x14ac:dyDescent="0.2">
      <c r="A20522" s="733">
        <v>45521</v>
      </c>
      <c r="B20522" s="62" t="s">
        <v>13215</v>
      </c>
      <c r="C20522" s="645" t="s">
        <v>3144</v>
      </c>
      <c r="D20522" s="900" t="s">
        <v>13899</v>
      </c>
      <c r="E20522" s="646">
        <v>47850</v>
      </c>
      <c r="F20522" s="57"/>
      <c r="G20522" s="125">
        <f t="shared" si="411"/>
        <v>-47850</v>
      </c>
      <c r="H20522" s="704" t="s">
        <v>13649</v>
      </c>
    </row>
    <row r="20523" spans="1:8" s="681" customFormat="1" ht="24" x14ac:dyDescent="0.2">
      <c r="A20523" s="733">
        <v>45521</v>
      </c>
      <c r="B20523" s="62" t="s">
        <v>13648</v>
      </c>
      <c r="C20523" s="645" t="s">
        <v>3144</v>
      </c>
      <c r="D20523" s="900" t="s">
        <v>13899</v>
      </c>
      <c r="E20523" s="646">
        <v>47850</v>
      </c>
      <c r="F20523" s="57"/>
      <c r="G20523" s="125">
        <f t="shared" si="411"/>
        <v>-47850</v>
      </c>
      <c r="H20523" s="704" t="s">
        <v>13649</v>
      </c>
    </row>
    <row r="20524" spans="1:8" s="681" customFormat="1" ht="24" x14ac:dyDescent="0.2">
      <c r="A20524" s="733">
        <v>45521</v>
      </c>
      <c r="B20524" s="62" t="s">
        <v>11068</v>
      </c>
      <c r="C20524" s="565" t="s">
        <v>3144</v>
      </c>
      <c r="D20524" s="873" t="s">
        <v>13900</v>
      </c>
      <c r="E20524" s="566">
        <v>76000</v>
      </c>
      <c r="F20524" s="57"/>
      <c r="G20524" s="125">
        <f t="shared" si="411"/>
        <v>-76000</v>
      </c>
      <c r="H20524" s="704" t="s">
        <v>13649</v>
      </c>
    </row>
    <row r="20525" spans="1:8" s="681" customFormat="1" ht="24" x14ac:dyDescent="0.2">
      <c r="A20525" s="733">
        <v>45521</v>
      </c>
      <c r="B20525" s="62" t="s">
        <v>13215</v>
      </c>
      <c r="C20525" s="565" t="s">
        <v>3144</v>
      </c>
      <c r="D20525" s="873" t="s">
        <v>13900</v>
      </c>
      <c r="E20525" s="566">
        <v>78715</v>
      </c>
      <c r="F20525" s="57"/>
      <c r="G20525" s="125">
        <f t="shared" si="411"/>
        <v>-78715</v>
      </c>
      <c r="H20525" s="704" t="s">
        <v>13649</v>
      </c>
    </row>
    <row r="20526" spans="1:8" s="681" customFormat="1" ht="24" x14ac:dyDescent="0.2">
      <c r="A20526" s="733">
        <v>45521</v>
      </c>
      <c r="B20526" s="62" t="s">
        <v>13648</v>
      </c>
      <c r="C20526" s="565" t="s">
        <v>3144</v>
      </c>
      <c r="D20526" s="873" t="s">
        <v>13900</v>
      </c>
      <c r="E20526" s="566">
        <v>10000</v>
      </c>
      <c r="F20526" s="57"/>
      <c r="G20526" s="125">
        <f t="shared" si="411"/>
        <v>-10000</v>
      </c>
      <c r="H20526" s="704" t="s">
        <v>13649</v>
      </c>
    </row>
    <row r="20527" spans="1:8" s="681" customFormat="1" ht="24" x14ac:dyDescent="0.2">
      <c r="A20527" s="733">
        <v>45521</v>
      </c>
      <c r="B20527" s="62" t="s">
        <v>10284</v>
      </c>
      <c r="C20527" s="62" t="s">
        <v>13895</v>
      </c>
      <c r="D20527" s="128" t="s">
        <v>13896</v>
      </c>
      <c r="E20527" s="125">
        <v>121520</v>
      </c>
      <c r="F20527" s="57"/>
      <c r="G20527" s="125">
        <f t="shared" si="411"/>
        <v>-121520</v>
      </c>
      <c r="H20527" s="704" t="s">
        <v>13649</v>
      </c>
    </row>
    <row r="20528" spans="1:8" s="681" customFormat="1" ht="24" x14ac:dyDescent="0.25">
      <c r="A20528" s="733">
        <v>45521</v>
      </c>
      <c r="B20528" s="62" t="s">
        <v>13426</v>
      </c>
      <c r="C20528" s="62" t="s">
        <v>3144</v>
      </c>
      <c r="D20528" s="182" t="s">
        <v>13897</v>
      </c>
      <c r="E20528" s="125">
        <v>18000</v>
      </c>
      <c r="F20528" s="125"/>
      <c r="G20528" s="125">
        <f t="shared" si="411"/>
        <v>-18000</v>
      </c>
      <c r="H20528" s="704" t="s">
        <v>13649</v>
      </c>
    </row>
    <row r="20529" spans="1:8" s="681" customFormat="1" ht="15" x14ac:dyDescent="0.25">
      <c r="A20529" s="733">
        <v>45521</v>
      </c>
      <c r="B20529" s="62" t="s">
        <v>12673</v>
      </c>
      <c r="C20529" s="62" t="s">
        <v>10972</v>
      </c>
      <c r="D20529" s="182" t="s">
        <v>13907</v>
      </c>
      <c r="E20529" s="125">
        <v>11200</v>
      </c>
      <c r="F20529" s="125"/>
      <c r="G20529" s="125">
        <f t="shared" ref="G20529:G20530" si="413">F20529-E20529</f>
        <v>-11200</v>
      </c>
      <c r="H20529" s="704" t="s">
        <v>13649</v>
      </c>
    </row>
    <row r="20530" spans="1:8" s="681" customFormat="1" ht="15" x14ac:dyDescent="0.25">
      <c r="A20530" s="733">
        <v>45521</v>
      </c>
      <c r="B20530" s="62" t="s">
        <v>13215</v>
      </c>
      <c r="C20530" s="62" t="s">
        <v>10972</v>
      </c>
      <c r="D20530" s="182" t="s">
        <v>13907</v>
      </c>
      <c r="E20530" s="125">
        <v>51500</v>
      </c>
      <c r="F20530" s="125"/>
      <c r="G20530" s="125">
        <f t="shared" si="413"/>
        <v>-51500</v>
      </c>
      <c r="H20530" s="704" t="s">
        <v>13649</v>
      </c>
    </row>
    <row r="20531" spans="1:8" s="681" customFormat="1" ht="15" x14ac:dyDescent="0.25">
      <c r="A20531" s="733">
        <v>45522</v>
      </c>
      <c r="B20531" s="62" t="s">
        <v>103</v>
      </c>
      <c r="C20531" s="62" t="s">
        <v>103</v>
      </c>
      <c r="D20531" s="182" t="s">
        <v>9413</v>
      </c>
      <c r="E20531" s="125">
        <v>4000</v>
      </c>
      <c r="F20531" s="125"/>
      <c r="G20531" s="125">
        <f t="shared" ref="G20531:G20532" si="414">F20531-E20531</f>
        <v>-4000</v>
      </c>
      <c r="H20531" s="704" t="s">
        <v>13649</v>
      </c>
    </row>
    <row r="20532" spans="1:8" s="681" customFormat="1" ht="15" x14ac:dyDescent="0.25">
      <c r="A20532" s="733">
        <v>45522</v>
      </c>
      <c r="B20532" s="62" t="s">
        <v>13243</v>
      </c>
      <c r="C20532" s="62" t="s">
        <v>5740</v>
      </c>
      <c r="D20532" s="182" t="s">
        <v>13908</v>
      </c>
      <c r="E20532" s="125">
        <v>2000</v>
      </c>
      <c r="F20532" s="125"/>
      <c r="G20532" s="125">
        <f t="shared" si="414"/>
        <v>-2000</v>
      </c>
      <c r="H20532" s="704" t="s">
        <v>13649</v>
      </c>
    </row>
    <row r="20533" spans="1:8" s="681" customFormat="1" ht="15" x14ac:dyDescent="0.25">
      <c r="A20533" s="733">
        <v>45523</v>
      </c>
      <c r="B20533" s="62" t="s">
        <v>11068</v>
      </c>
      <c r="C20533" s="62" t="s">
        <v>10972</v>
      </c>
      <c r="D20533" s="182" t="s">
        <v>13910</v>
      </c>
      <c r="E20533" s="125">
        <v>41000</v>
      </c>
      <c r="F20533" s="125"/>
      <c r="G20533" s="125">
        <f t="shared" ref="G20533:G20542" si="415">F20533-E20533</f>
        <v>-41000</v>
      </c>
      <c r="H20533" s="704" t="s">
        <v>13649</v>
      </c>
    </row>
    <row r="20534" spans="1:8" s="681" customFormat="1" ht="15" x14ac:dyDescent="0.25">
      <c r="A20534" s="733">
        <v>45523</v>
      </c>
      <c r="B20534" s="62" t="s">
        <v>13215</v>
      </c>
      <c r="C20534" s="62" t="s">
        <v>10972</v>
      </c>
      <c r="D20534" s="182" t="s">
        <v>2750</v>
      </c>
      <c r="E20534" s="125">
        <v>2800</v>
      </c>
      <c r="F20534" s="125"/>
      <c r="G20534" s="125">
        <f t="shared" si="415"/>
        <v>-2800</v>
      </c>
      <c r="H20534" s="704" t="s">
        <v>13649</v>
      </c>
    </row>
    <row r="20535" spans="1:8" s="681" customFormat="1" ht="15" x14ac:dyDescent="0.25">
      <c r="A20535" s="733">
        <v>45523</v>
      </c>
      <c r="B20535" s="62" t="s">
        <v>11068</v>
      </c>
      <c r="C20535" s="62" t="s">
        <v>5740</v>
      </c>
      <c r="D20535" s="182" t="s">
        <v>369</v>
      </c>
      <c r="E20535" s="125">
        <v>1000</v>
      </c>
      <c r="F20535" s="125"/>
      <c r="G20535" s="125">
        <f t="shared" si="415"/>
        <v>-1000</v>
      </c>
      <c r="H20535" s="704" t="s">
        <v>13649</v>
      </c>
    </row>
    <row r="20536" spans="1:8" s="681" customFormat="1" ht="15" x14ac:dyDescent="0.25">
      <c r="A20536" s="733">
        <v>45523</v>
      </c>
      <c r="B20536" s="62" t="s">
        <v>103</v>
      </c>
      <c r="C20536" s="62" t="s">
        <v>103</v>
      </c>
      <c r="D20536" s="182" t="s">
        <v>13911</v>
      </c>
      <c r="E20536" s="125">
        <v>1500</v>
      </c>
      <c r="F20536" s="125"/>
      <c r="G20536" s="125">
        <f t="shared" si="415"/>
        <v>-1500</v>
      </c>
      <c r="H20536" s="704" t="s">
        <v>13649</v>
      </c>
    </row>
    <row r="20537" spans="1:8" s="681" customFormat="1" ht="15" x14ac:dyDescent="0.25">
      <c r="A20537" s="733">
        <v>45523</v>
      </c>
      <c r="B20537" s="62" t="s">
        <v>11068</v>
      </c>
      <c r="C20537" s="62" t="s">
        <v>5740</v>
      </c>
      <c r="D20537" s="182" t="s">
        <v>369</v>
      </c>
      <c r="E20537" s="125">
        <v>2100</v>
      </c>
      <c r="F20537" s="125"/>
      <c r="G20537" s="125">
        <f t="shared" si="415"/>
        <v>-2100</v>
      </c>
      <c r="H20537" s="704" t="s">
        <v>13649</v>
      </c>
    </row>
    <row r="20538" spans="1:8" s="681" customFormat="1" ht="15" x14ac:dyDescent="0.25">
      <c r="A20538" s="733">
        <v>45523</v>
      </c>
      <c r="B20538" s="62" t="s">
        <v>13243</v>
      </c>
      <c r="C20538" s="62" t="s">
        <v>5740</v>
      </c>
      <c r="D20538" s="182" t="s">
        <v>369</v>
      </c>
      <c r="E20538" s="125">
        <v>2100</v>
      </c>
      <c r="F20538" s="125"/>
      <c r="G20538" s="125">
        <f t="shared" si="415"/>
        <v>-2100</v>
      </c>
      <c r="H20538" s="704" t="s">
        <v>13649</v>
      </c>
    </row>
    <row r="20539" spans="1:8" s="681" customFormat="1" ht="15" x14ac:dyDescent="0.25">
      <c r="A20539" s="733">
        <v>45523</v>
      </c>
      <c r="B20539" s="62" t="s">
        <v>103</v>
      </c>
      <c r="C20539" s="62" t="s">
        <v>103</v>
      </c>
      <c r="D20539" s="182" t="s">
        <v>13912</v>
      </c>
      <c r="E20539" s="125">
        <v>1500</v>
      </c>
      <c r="F20539" s="125"/>
      <c r="G20539" s="125">
        <f t="shared" si="415"/>
        <v>-1500</v>
      </c>
      <c r="H20539" s="704" t="s">
        <v>13649</v>
      </c>
    </row>
    <row r="20540" spans="1:8" s="681" customFormat="1" ht="15" x14ac:dyDescent="0.25">
      <c r="A20540" s="733">
        <v>45523</v>
      </c>
      <c r="B20540" s="62" t="s">
        <v>103</v>
      </c>
      <c r="C20540" s="62" t="s">
        <v>103</v>
      </c>
      <c r="D20540" s="182" t="s">
        <v>13913</v>
      </c>
      <c r="E20540" s="125">
        <v>1050</v>
      </c>
      <c r="F20540" s="125"/>
      <c r="G20540" s="125">
        <f t="shared" si="415"/>
        <v>-1050</v>
      </c>
      <c r="H20540" s="704" t="s">
        <v>13649</v>
      </c>
    </row>
    <row r="20541" spans="1:8" s="681" customFormat="1" ht="15" x14ac:dyDescent="0.25">
      <c r="A20541" s="733">
        <v>45523</v>
      </c>
      <c r="B20541" s="62" t="s">
        <v>12785</v>
      </c>
      <c r="C20541" s="62" t="s">
        <v>5740</v>
      </c>
      <c r="D20541" s="182" t="s">
        <v>369</v>
      </c>
      <c r="E20541" s="125">
        <v>1000</v>
      </c>
      <c r="F20541" s="125"/>
      <c r="G20541" s="125">
        <f t="shared" si="415"/>
        <v>-1000</v>
      </c>
      <c r="H20541" s="704" t="s">
        <v>13649</v>
      </c>
    </row>
    <row r="20542" spans="1:8" s="681" customFormat="1" ht="15" x14ac:dyDescent="0.25">
      <c r="A20542" s="733">
        <v>45523</v>
      </c>
      <c r="B20542" s="62" t="s">
        <v>103</v>
      </c>
      <c r="C20542" s="62" t="s">
        <v>103</v>
      </c>
      <c r="D20542" s="182" t="s">
        <v>13894</v>
      </c>
      <c r="E20542" s="125">
        <v>2000</v>
      </c>
      <c r="F20542" s="125"/>
      <c r="G20542" s="125">
        <f t="shared" si="415"/>
        <v>-2000</v>
      </c>
      <c r="H20542" s="704" t="s">
        <v>13649</v>
      </c>
    </row>
    <row r="20543" spans="1:8" s="681" customFormat="1" ht="24" x14ac:dyDescent="0.25">
      <c r="A20543" s="733">
        <v>45523</v>
      </c>
      <c r="B20543" s="62" t="s">
        <v>13100</v>
      </c>
      <c r="C20543" s="62" t="s">
        <v>13917</v>
      </c>
      <c r="D20543" s="182" t="s">
        <v>13914</v>
      </c>
      <c r="E20543" s="125">
        <v>65250</v>
      </c>
      <c r="F20543" s="125"/>
      <c r="G20543" s="125">
        <f t="shared" ref="G20543:G20546" si="416">F20543-E20543</f>
        <v>-65250</v>
      </c>
      <c r="H20543" s="704" t="s">
        <v>13649</v>
      </c>
    </row>
    <row r="20544" spans="1:8" s="681" customFormat="1" ht="15" x14ac:dyDescent="0.25">
      <c r="A20544" s="733">
        <v>45523</v>
      </c>
      <c r="B20544" s="62" t="s">
        <v>12785</v>
      </c>
      <c r="C20544" s="62" t="s">
        <v>13551</v>
      </c>
      <c r="D20544" s="182" t="s">
        <v>13915</v>
      </c>
      <c r="E20544" s="125">
        <v>50000</v>
      </c>
      <c r="F20544" s="125"/>
      <c r="G20544" s="125">
        <f t="shared" si="416"/>
        <v>-50000</v>
      </c>
      <c r="H20544" s="704" t="s">
        <v>13649</v>
      </c>
    </row>
    <row r="20545" spans="1:8" s="681" customFormat="1" ht="15" x14ac:dyDescent="0.25">
      <c r="A20545" s="733">
        <v>45523</v>
      </c>
      <c r="B20545" s="62" t="s">
        <v>13167</v>
      </c>
      <c r="C20545" s="62" t="s">
        <v>4724</v>
      </c>
      <c r="D20545" s="182" t="s">
        <v>13916</v>
      </c>
      <c r="E20545" s="125">
        <v>300000</v>
      </c>
      <c r="F20545" s="125"/>
      <c r="G20545" s="125">
        <f t="shared" si="416"/>
        <v>-300000</v>
      </c>
      <c r="H20545" s="704" t="s">
        <v>13649</v>
      </c>
    </row>
    <row r="20546" spans="1:8" s="681" customFormat="1" ht="15" x14ac:dyDescent="0.25">
      <c r="A20546" s="733">
        <v>45523</v>
      </c>
      <c r="B20546" s="62" t="s">
        <v>13215</v>
      </c>
      <c r="C20546" s="62" t="s">
        <v>14</v>
      </c>
      <c r="D20546" s="182" t="s">
        <v>13928</v>
      </c>
      <c r="E20546" s="125">
        <v>15000</v>
      </c>
      <c r="F20546" s="125"/>
      <c r="G20546" s="125">
        <f t="shared" si="416"/>
        <v>-15000</v>
      </c>
      <c r="H20546" s="704" t="s">
        <v>13649</v>
      </c>
    </row>
    <row r="20547" spans="1:8" s="681" customFormat="1" ht="15" x14ac:dyDescent="0.25">
      <c r="A20547" s="733">
        <v>45524</v>
      </c>
      <c r="B20547" s="62" t="s">
        <v>12673</v>
      </c>
      <c r="C20547" s="62" t="s">
        <v>5740</v>
      </c>
      <c r="D20547" s="182" t="s">
        <v>369</v>
      </c>
      <c r="E20547" s="125">
        <v>2500</v>
      </c>
      <c r="F20547" s="125"/>
      <c r="G20547" s="125">
        <f t="shared" ref="G20547:G20556" si="417">F20547-E20547</f>
        <v>-2500</v>
      </c>
      <c r="H20547" s="704" t="s">
        <v>13649</v>
      </c>
    </row>
    <row r="20548" spans="1:8" s="681" customFormat="1" ht="15" x14ac:dyDescent="0.25">
      <c r="A20548" s="733">
        <v>45524</v>
      </c>
      <c r="B20548" s="62" t="s">
        <v>13100</v>
      </c>
      <c r="C20548" s="62" t="s">
        <v>391</v>
      </c>
      <c r="D20548" s="182" t="s">
        <v>10294</v>
      </c>
      <c r="E20548" s="125">
        <v>1250</v>
      </c>
      <c r="F20548" s="125"/>
      <c r="G20548" s="125">
        <f t="shared" si="417"/>
        <v>-1250</v>
      </c>
      <c r="H20548" s="704" t="s">
        <v>13649</v>
      </c>
    </row>
    <row r="20549" spans="1:8" s="681" customFormat="1" ht="15" x14ac:dyDescent="0.25">
      <c r="A20549" s="733">
        <v>45524</v>
      </c>
      <c r="B20549" s="62" t="s">
        <v>3945</v>
      </c>
      <c r="C20549" s="62" t="s">
        <v>5386</v>
      </c>
      <c r="D20549" s="182" t="s">
        <v>13918</v>
      </c>
      <c r="E20549" s="125">
        <v>6000</v>
      </c>
      <c r="F20549" s="125"/>
      <c r="G20549" s="125">
        <f t="shared" si="417"/>
        <v>-6000</v>
      </c>
      <c r="H20549" s="704" t="s">
        <v>13649</v>
      </c>
    </row>
    <row r="20550" spans="1:8" s="681" customFormat="1" ht="15" x14ac:dyDescent="0.25">
      <c r="A20550" s="733">
        <v>45524</v>
      </c>
      <c r="B20550" s="62" t="s">
        <v>3945</v>
      </c>
      <c r="C20550" s="62" t="s">
        <v>10972</v>
      </c>
      <c r="D20550" s="182" t="s">
        <v>13919</v>
      </c>
      <c r="E20550" s="125">
        <v>1000</v>
      </c>
      <c r="F20550" s="125"/>
      <c r="G20550" s="125">
        <f t="shared" si="417"/>
        <v>-1000</v>
      </c>
      <c r="H20550" s="704" t="s">
        <v>13649</v>
      </c>
    </row>
    <row r="20551" spans="1:8" s="681" customFormat="1" ht="15" x14ac:dyDescent="0.25">
      <c r="A20551" s="733">
        <v>45524</v>
      </c>
      <c r="B20551" s="62" t="s">
        <v>13426</v>
      </c>
      <c r="C20551" s="62" t="s">
        <v>10972</v>
      </c>
      <c r="D20551" s="182" t="s">
        <v>13920</v>
      </c>
      <c r="E20551" s="125">
        <v>263000</v>
      </c>
      <c r="F20551" s="125"/>
      <c r="G20551" s="125">
        <f t="shared" si="417"/>
        <v>-263000</v>
      </c>
      <c r="H20551" s="704" t="s">
        <v>13649</v>
      </c>
    </row>
    <row r="20552" spans="1:8" s="681" customFormat="1" ht="15" x14ac:dyDescent="0.25">
      <c r="A20552" s="733">
        <v>45524</v>
      </c>
      <c r="B20552" s="62" t="s">
        <v>103</v>
      </c>
      <c r="C20552" s="62" t="s">
        <v>103</v>
      </c>
      <c r="D20552" s="182" t="s">
        <v>9413</v>
      </c>
      <c r="E20552" s="125">
        <v>3000</v>
      </c>
      <c r="F20552" s="125"/>
      <c r="G20552" s="125">
        <f t="shared" si="417"/>
        <v>-3000</v>
      </c>
      <c r="H20552" s="704" t="s">
        <v>13649</v>
      </c>
    </row>
    <row r="20553" spans="1:8" s="681" customFormat="1" ht="15" x14ac:dyDescent="0.25">
      <c r="A20553" s="733">
        <v>45524</v>
      </c>
      <c r="B20553" s="62" t="s">
        <v>103</v>
      </c>
      <c r="C20553" s="62" t="s">
        <v>8141</v>
      </c>
      <c r="D20553" s="182" t="s">
        <v>6342</v>
      </c>
      <c r="E20553" s="125">
        <v>6900</v>
      </c>
      <c r="F20553" s="125"/>
      <c r="G20553" s="125">
        <f t="shared" si="417"/>
        <v>-6900</v>
      </c>
      <c r="H20553" s="704" t="s">
        <v>13649</v>
      </c>
    </row>
    <row r="20554" spans="1:8" s="681" customFormat="1" ht="15" x14ac:dyDescent="0.25">
      <c r="A20554" s="733">
        <v>45524</v>
      </c>
      <c r="B20554" s="62" t="s">
        <v>25</v>
      </c>
      <c r="C20554" s="62" t="s">
        <v>8141</v>
      </c>
      <c r="D20554" s="182" t="s">
        <v>6342</v>
      </c>
      <c r="E20554" s="125">
        <v>1230</v>
      </c>
      <c r="F20554" s="125"/>
      <c r="G20554" s="125">
        <f t="shared" si="417"/>
        <v>-1230</v>
      </c>
      <c r="H20554" s="704" t="s">
        <v>13649</v>
      </c>
    </row>
    <row r="20555" spans="1:8" s="681" customFormat="1" ht="15" x14ac:dyDescent="0.25">
      <c r="A20555" s="733">
        <v>45524</v>
      </c>
      <c r="B20555" s="62" t="s">
        <v>13282</v>
      </c>
      <c r="C20555" s="62" t="s">
        <v>5740</v>
      </c>
      <c r="D20555" s="182" t="s">
        <v>13921</v>
      </c>
      <c r="E20555" s="125">
        <v>500</v>
      </c>
      <c r="F20555" s="125"/>
      <c r="G20555" s="125">
        <f t="shared" si="417"/>
        <v>-500</v>
      </c>
      <c r="H20555" s="704" t="s">
        <v>13649</v>
      </c>
    </row>
    <row r="20556" spans="1:8" s="681" customFormat="1" ht="15" x14ac:dyDescent="0.25">
      <c r="A20556" s="733">
        <v>45524</v>
      </c>
      <c r="B20556" s="62" t="s">
        <v>13215</v>
      </c>
      <c r="C20556" s="62" t="s">
        <v>5740</v>
      </c>
      <c r="D20556" s="182" t="s">
        <v>369</v>
      </c>
      <c r="E20556" s="125">
        <v>400</v>
      </c>
      <c r="F20556" s="125"/>
      <c r="G20556" s="125">
        <f t="shared" si="417"/>
        <v>-400</v>
      </c>
      <c r="H20556" s="704" t="s">
        <v>13649</v>
      </c>
    </row>
    <row r="20557" spans="1:8" s="681" customFormat="1" ht="24" x14ac:dyDescent="0.25">
      <c r="A20557" s="733">
        <v>45524</v>
      </c>
      <c r="B20557" s="62" t="s">
        <v>13922</v>
      </c>
      <c r="C20557" s="565" t="s">
        <v>3144</v>
      </c>
      <c r="D20557" s="873" t="s">
        <v>13925</v>
      </c>
      <c r="E20557" s="566">
        <v>500000</v>
      </c>
      <c r="F20557" s="125"/>
      <c r="G20557" s="125">
        <f t="shared" ref="G20557:G20562" si="418">F20557-E20557</f>
        <v>-500000</v>
      </c>
      <c r="H20557" s="704" t="s">
        <v>13649</v>
      </c>
    </row>
    <row r="20558" spans="1:8" s="681" customFormat="1" ht="24" x14ac:dyDescent="0.25">
      <c r="A20558" s="733">
        <v>45524</v>
      </c>
      <c r="B20558" s="62" t="s">
        <v>13285</v>
      </c>
      <c r="C20558" s="565" t="s">
        <v>3144</v>
      </c>
      <c r="D20558" s="873" t="s">
        <v>13925</v>
      </c>
      <c r="E20558" s="566">
        <v>65808</v>
      </c>
      <c r="F20558" s="125"/>
      <c r="G20558" s="125">
        <f t="shared" si="418"/>
        <v>-65808</v>
      </c>
      <c r="H20558" s="704" t="s">
        <v>13649</v>
      </c>
    </row>
    <row r="20559" spans="1:8" s="681" customFormat="1" ht="15" x14ac:dyDescent="0.25">
      <c r="A20559" s="733">
        <v>45524</v>
      </c>
      <c r="B20559" s="62" t="s">
        <v>13285</v>
      </c>
      <c r="C20559" s="62" t="s">
        <v>3144</v>
      </c>
      <c r="D20559" s="182" t="s">
        <v>13932</v>
      </c>
      <c r="E20559" s="125">
        <v>25000</v>
      </c>
      <c r="F20559" s="125"/>
      <c r="G20559" s="125">
        <f t="shared" si="418"/>
        <v>-25000</v>
      </c>
      <c r="H20559" s="704" t="s">
        <v>13649</v>
      </c>
    </row>
    <row r="20560" spans="1:8" s="681" customFormat="1" ht="15" x14ac:dyDescent="0.25">
      <c r="A20560" s="733">
        <v>45524</v>
      </c>
      <c r="B20560" s="62" t="s">
        <v>13922</v>
      </c>
      <c r="C20560" s="62" t="s">
        <v>3144</v>
      </c>
      <c r="D20560" s="182" t="s">
        <v>13923</v>
      </c>
      <c r="E20560" s="125">
        <v>44000</v>
      </c>
      <c r="F20560" s="125"/>
      <c r="G20560" s="125">
        <f t="shared" si="418"/>
        <v>-44000</v>
      </c>
      <c r="H20560" s="704" t="s">
        <v>13649</v>
      </c>
    </row>
    <row r="20561" spans="1:8" s="681" customFormat="1" ht="15" x14ac:dyDescent="0.25">
      <c r="A20561" s="733">
        <v>45524</v>
      </c>
      <c r="B20561" s="62" t="s">
        <v>13426</v>
      </c>
      <c r="C20561" s="62" t="s">
        <v>763</v>
      </c>
      <c r="D20561" s="182" t="s">
        <v>13924</v>
      </c>
      <c r="E20561" s="125">
        <v>400000</v>
      </c>
      <c r="F20561" s="125"/>
      <c r="G20561" s="125">
        <f t="shared" si="418"/>
        <v>-400000</v>
      </c>
      <c r="H20561" s="704" t="s">
        <v>13649</v>
      </c>
    </row>
    <row r="20562" spans="1:8" s="681" customFormat="1" ht="15" x14ac:dyDescent="0.25">
      <c r="A20562" s="733">
        <v>45524</v>
      </c>
      <c r="B20562" s="62" t="s">
        <v>13243</v>
      </c>
      <c r="C20562" s="62" t="s">
        <v>6475</v>
      </c>
      <c r="D20562" s="182" t="s">
        <v>13929</v>
      </c>
      <c r="E20562" s="125">
        <v>25000</v>
      </c>
      <c r="F20562" s="125"/>
      <c r="G20562" s="125">
        <f t="shared" si="418"/>
        <v>-25000</v>
      </c>
      <c r="H20562" s="704" t="s">
        <v>13649</v>
      </c>
    </row>
    <row r="20563" spans="1:8" s="681" customFormat="1" ht="15" x14ac:dyDescent="0.25">
      <c r="A20563" s="733">
        <v>45525</v>
      </c>
      <c r="B20563" s="62" t="s">
        <v>13215</v>
      </c>
      <c r="C20563" s="62" t="s">
        <v>5740</v>
      </c>
      <c r="D20563" s="182" t="s">
        <v>369</v>
      </c>
      <c r="E20563" s="125">
        <v>500</v>
      </c>
      <c r="F20563" s="125"/>
      <c r="G20563" s="125">
        <f t="shared" ref="G20563:G20564" si="419">F20563-E20563</f>
        <v>-500</v>
      </c>
      <c r="H20563" s="704" t="s">
        <v>13649</v>
      </c>
    </row>
    <row r="20564" spans="1:8" s="681" customFormat="1" ht="15" x14ac:dyDescent="0.25">
      <c r="A20564" s="733">
        <v>45525</v>
      </c>
      <c r="B20564" s="62" t="s">
        <v>13282</v>
      </c>
      <c r="C20564" s="62" t="s">
        <v>10972</v>
      </c>
      <c r="D20564" s="182" t="s">
        <v>13926</v>
      </c>
      <c r="E20564" s="125">
        <v>5000</v>
      </c>
      <c r="F20564" s="125"/>
      <c r="G20564" s="125">
        <f t="shared" si="419"/>
        <v>-5000</v>
      </c>
      <c r="H20564" s="704" t="s">
        <v>13649</v>
      </c>
    </row>
    <row r="20565" spans="1:8" s="681" customFormat="1" ht="15" x14ac:dyDescent="0.25">
      <c r="A20565" s="733">
        <v>45525</v>
      </c>
      <c r="B20565" s="62" t="s">
        <v>11068</v>
      </c>
      <c r="C20565" s="62" t="s">
        <v>10972</v>
      </c>
      <c r="D20565" s="182" t="s">
        <v>13927</v>
      </c>
      <c r="E20565" s="125">
        <v>20622</v>
      </c>
      <c r="F20565" s="125"/>
      <c r="G20565" s="125">
        <f t="shared" ref="G20565:G20568" si="420">F20565-E20565</f>
        <v>-20622</v>
      </c>
      <c r="H20565" s="704" t="s">
        <v>13649</v>
      </c>
    </row>
    <row r="20566" spans="1:8" s="681" customFormat="1" ht="15" x14ac:dyDescent="0.25">
      <c r="A20566" s="733">
        <v>45525</v>
      </c>
      <c r="B20566" s="62" t="s">
        <v>13215</v>
      </c>
      <c r="C20566" s="62" t="s">
        <v>10972</v>
      </c>
      <c r="D20566" s="182" t="s">
        <v>13927</v>
      </c>
      <c r="E20566" s="125">
        <v>11650</v>
      </c>
      <c r="F20566" s="125"/>
      <c r="G20566" s="125">
        <f t="shared" si="420"/>
        <v>-11650</v>
      </c>
      <c r="H20566" s="704" t="s">
        <v>13649</v>
      </c>
    </row>
    <row r="20567" spans="1:8" s="681" customFormat="1" ht="15" x14ac:dyDescent="0.25">
      <c r="A20567" s="733">
        <v>45525</v>
      </c>
      <c r="B20567" s="62" t="s">
        <v>13100</v>
      </c>
      <c r="C20567" s="62" t="s">
        <v>10972</v>
      </c>
      <c r="D20567" s="182" t="s">
        <v>13927</v>
      </c>
      <c r="E20567" s="125">
        <v>2750</v>
      </c>
      <c r="F20567" s="125"/>
      <c r="G20567" s="125">
        <f t="shared" si="420"/>
        <v>-2750</v>
      </c>
      <c r="H20567" s="704" t="s">
        <v>13649</v>
      </c>
    </row>
    <row r="20568" spans="1:8" s="681" customFormat="1" ht="15" x14ac:dyDescent="0.25">
      <c r="A20568" s="733">
        <v>45525</v>
      </c>
      <c r="B20568" s="62" t="s">
        <v>25</v>
      </c>
      <c r="C20568" s="62" t="s">
        <v>6927</v>
      </c>
      <c r="D20568" s="182" t="s">
        <v>13930</v>
      </c>
      <c r="E20568" s="125">
        <v>98983</v>
      </c>
      <c r="F20568" s="125"/>
      <c r="G20568" s="125">
        <f t="shared" si="420"/>
        <v>-98983</v>
      </c>
      <c r="H20568" s="704" t="s">
        <v>13649</v>
      </c>
    </row>
    <row r="20569" spans="1:8" s="681" customFormat="1" ht="15" x14ac:dyDescent="0.25">
      <c r="A20569" s="733">
        <v>45525</v>
      </c>
      <c r="B20569" s="62" t="s">
        <v>12673</v>
      </c>
      <c r="C20569" s="62" t="s">
        <v>10972</v>
      </c>
      <c r="D20569" s="182" t="s">
        <v>13933</v>
      </c>
      <c r="E20569" s="125">
        <v>8500</v>
      </c>
      <c r="F20569" s="125"/>
      <c r="G20569" s="125">
        <f t="shared" ref="G20569:G20575" si="421">F20569-E20569</f>
        <v>-8500</v>
      </c>
      <c r="H20569" s="704" t="s">
        <v>13649</v>
      </c>
    </row>
    <row r="20570" spans="1:8" s="681" customFormat="1" ht="15" x14ac:dyDescent="0.25">
      <c r="A20570" s="733">
        <v>45525</v>
      </c>
      <c r="B20570" s="62" t="s">
        <v>103</v>
      </c>
      <c r="C20570" s="62" t="s">
        <v>103</v>
      </c>
      <c r="D20570" s="182" t="s">
        <v>13934</v>
      </c>
      <c r="E20570" s="125">
        <v>1000</v>
      </c>
      <c r="F20570" s="125"/>
      <c r="G20570" s="125">
        <f t="shared" si="421"/>
        <v>-1000</v>
      </c>
      <c r="H20570" s="704" t="s">
        <v>13649</v>
      </c>
    </row>
    <row r="20571" spans="1:8" s="681" customFormat="1" ht="15" x14ac:dyDescent="0.25">
      <c r="A20571" s="733">
        <v>45525</v>
      </c>
      <c r="B20571" s="62" t="s">
        <v>12389</v>
      </c>
      <c r="C20571" s="62" t="s">
        <v>10972</v>
      </c>
      <c r="D20571" s="182" t="s">
        <v>13935</v>
      </c>
      <c r="E20571" s="125">
        <v>1050</v>
      </c>
      <c r="F20571" s="125"/>
      <c r="G20571" s="125">
        <f t="shared" si="421"/>
        <v>-1050</v>
      </c>
      <c r="H20571" s="704" t="s">
        <v>13649</v>
      </c>
    </row>
    <row r="20572" spans="1:8" s="681" customFormat="1" ht="15" x14ac:dyDescent="0.25">
      <c r="A20572" s="733">
        <v>45525</v>
      </c>
      <c r="B20572" s="62" t="s">
        <v>13243</v>
      </c>
      <c r="C20572" s="62" t="s">
        <v>9537</v>
      </c>
      <c r="D20572" s="182" t="s">
        <v>13936</v>
      </c>
      <c r="E20572" s="125">
        <v>50000</v>
      </c>
      <c r="F20572" s="125"/>
      <c r="G20572" s="125">
        <f t="shared" si="421"/>
        <v>-50000</v>
      </c>
      <c r="H20572" s="704" t="s">
        <v>13649</v>
      </c>
    </row>
    <row r="20573" spans="1:8" s="681" customFormat="1" ht="15" x14ac:dyDescent="0.25">
      <c r="A20573" s="733">
        <v>45525</v>
      </c>
      <c r="B20573" s="62" t="s">
        <v>103</v>
      </c>
      <c r="C20573" s="62" t="s">
        <v>103</v>
      </c>
      <c r="D20573" s="182" t="s">
        <v>9413</v>
      </c>
      <c r="E20573" s="125">
        <v>4000</v>
      </c>
      <c r="F20573" s="125"/>
      <c r="G20573" s="125">
        <f t="shared" si="421"/>
        <v>-4000</v>
      </c>
      <c r="H20573" s="704" t="s">
        <v>13649</v>
      </c>
    </row>
    <row r="20574" spans="1:8" s="681" customFormat="1" ht="15" x14ac:dyDescent="0.25">
      <c r="A20574" s="733">
        <v>45525</v>
      </c>
      <c r="B20574" s="62" t="s">
        <v>13243</v>
      </c>
      <c r="C20574" s="62" t="s">
        <v>10972</v>
      </c>
      <c r="D20574" s="182" t="s">
        <v>13937</v>
      </c>
      <c r="E20574" s="125">
        <v>420</v>
      </c>
      <c r="F20574" s="125"/>
      <c r="G20574" s="125">
        <f t="shared" si="421"/>
        <v>-420</v>
      </c>
      <c r="H20574" s="704" t="s">
        <v>13649</v>
      </c>
    </row>
    <row r="20575" spans="1:8" s="681" customFormat="1" ht="15" x14ac:dyDescent="0.25">
      <c r="A20575" s="733">
        <v>45525</v>
      </c>
      <c r="B20575" s="62" t="s">
        <v>12389</v>
      </c>
      <c r="C20575" s="62" t="s">
        <v>5740</v>
      </c>
      <c r="D20575" s="182" t="s">
        <v>369</v>
      </c>
      <c r="E20575" s="125">
        <v>1000</v>
      </c>
      <c r="F20575" s="125"/>
      <c r="G20575" s="125">
        <f t="shared" si="421"/>
        <v>-1000</v>
      </c>
      <c r="H20575" s="704" t="s">
        <v>13649</v>
      </c>
    </row>
    <row r="20576" spans="1:8" s="681" customFormat="1" ht="24" x14ac:dyDescent="0.25">
      <c r="A20576" s="733">
        <v>45525</v>
      </c>
      <c r="B20576" s="62" t="s">
        <v>3945</v>
      </c>
      <c r="C20576" s="62" t="s">
        <v>3680</v>
      </c>
      <c r="D20576" s="182" t="s">
        <v>13938</v>
      </c>
      <c r="E20576" s="125">
        <v>20000</v>
      </c>
      <c r="F20576" s="125"/>
      <c r="G20576" s="125">
        <f t="shared" ref="G20576:G20579" si="422">F20576-E20576</f>
        <v>-20000</v>
      </c>
      <c r="H20576" s="704" t="s">
        <v>13649</v>
      </c>
    </row>
    <row r="20577" spans="1:8" s="681" customFormat="1" ht="15" x14ac:dyDescent="0.25">
      <c r="A20577" s="733">
        <v>45525</v>
      </c>
      <c r="B20577" s="62" t="s">
        <v>13426</v>
      </c>
      <c r="C20577" s="62" t="s">
        <v>13427</v>
      </c>
      <c r="D20577" s="182" t="s">
        <v>13939</v>
      </c>
      <c r="E20577" s="125">
        <v>100000</v>
      </c>
      <c r="F20577" s="125"/>
      <c r="G20577" s="125">
        <f t="shared" si="422"/>
        <v>-100000</v>
      </c>
      <c r="H20577" s="704" t="s">
        <v>13649</v>
      </c>
    </row>
    <row r="20578" spans="1:8" s="681" customFormat="1" ht="15" x14ac:dyDescent="0.25">
      <c r="A20578" s="733">
        <v>45525</v>
      </c>
      <c r="B20578" s="62" t="s">
        <v>13953</v>
      </c>
      <c r="C20578" s="62" t="s">
        <v>14</v>
      </c>
      <c r="D20578" s="182" t="s">
        <v>13954</v>
      </c>
      <c r="E20578" s="125">
        <v>49900</v>
      </c>
      <c r="F20578" s="125"/>
      <c r="G20578" s="125">
        <f t="shared" si="422"/>
        <v>-49900</v>
      </c>
      <c r="H20578" s="704" t="s">
        <v>13649</v>
      </c>
    </row>
    <row r="20579" spans="1:8" s="681" customFormat="1" ht="15" x14ac:dyDescent="0.25">
      <c r="A20579" s="733">
        <v>45526</v>
      </c>
      <c r="B20579" s="62" t="s">
        <v>11707</v>
      </c>
      <c r="C20579" s="62" t="s">
        <v>12916</v>
      </c>
      <c r="D20579" s="182" t="s">
        <v>13964</v>
      </c>
      <c r="E20579" s="125">
        <v>400000</v>
      </c>
      <c r="F20579" s="125"/>
      <c r="G20579" s="125">
        <f t="shared" si="422"/>
        <v>-400000</v>
      </c>
      <c r="H20579" s="704" t="s">
        <v>13649</v>
      </c>
    </row>
    <row r="20580" spans="1:8" s="681" customFormat="1" ht="15" x14ac:dyDescent="0.25">
      <c r="A20580" s="733">
        <v>45525</v>
      </c>
      <c r="B20580" s="62" t="s">
        <v>13215</v>
      </c>
      <c r="C20580" s="62" t="s">
        <v>5740</v>
      </c>
      <c r="D20580" s="182" t="s">
        <v>369</v>
      </c>
      <c r="E20580" s="125">
        <v>2000</v>
      </c>
      <c r="F20580" s="125"/>
      <c r="G20580" s="125">
        <f t="shared" ref="G20580" si="423">F20580-E20580</f>
        <v>-2000</v>
      </c>
      <c r="H20580" s="704" t="s">
        <v>13649</v>
      </c>
    </row>
    <row r="20581" spans="1:8" s="681" customFormat="1" ht="15" x14ac:dyDescent="0.25">
      <c r="A20581" s="733">
        <v>45526</v>
      </c>
      <c r="B20581" s="62" t="s">
        <v>13426</v>
      </c>
      <c r="C20581" s="62" t="s">
        <v>13779</v>
      </c>
      <c r="D20581" s="182" t="s">
        <v>6925</v>
      </c>
      <c r="E20581" s="125">
        <v>10000</v>
      </c>
      <c r="F20581" s="125"/>
      <c r="G20581" s="125">
        <f t="shared" ref="G20581" si="424">F20581-E20581</f>
        <v>-10000</v>
      </c>
      <c r="H20581" s="704" t="s">
        <v>13649</v>
      </c>
    </row>
    <row r="20582" spans="1:8" s="681" customFormat="1" ht="15" x14ac:dyDescent="0.25">
      <c r="A20582" s="733">
        <v>45526</v>
      </c>
      <c r="B20582" s="62" t="s">
        <v>13426</v>
      </c>
      <c r="C20582" s="62" t="s">
        <v>285</v>
      </c>
      <c r="D20582" s="182" t="s">
        <v>13969</v>
      </c>
      <c r="E20582" s="125">
        <v>400</v>
      </c>
      <c r="F20582" s="125"/>
      <c r="G20582" s="125">
        <f t="shared" ref="G20582:G20591" si="425">F20582-E20582</f>
        <v>-400</v>
      </c>
      <c r="H20582" s="704" t="s">
        <v>13649</v>
      </c>
    </row>
    <row r="20583" spans="1:8" s="681" customFormat="1" ht="15" x14ac:dyDescent="0.25">
      <c r="A20583" s="733">
        <v>45526</v>
      </c>
      <c r="B20583" s="62" t="s">
        <v>13215</v>
      </c>
      <c r="C20583" s="62" t="s">
        <v>5740</v>
      </c>
      <c r="D20583" s="182" t="s">
        <v>13970</v>
      </c>
      <c r="E20583" s="125">
        <v>7000</v>
      </c>
      <c r="F20583" s="125"/>
      <c r="G20583" s="125">
        <f t="shared" si="425"/>
        <v>-7000</v>
      </c>
      <c r="H20583" s="704" t="s">
        <v>13649</v>
      </c>
    </row>
    <row r="20584" spans="1:8" s="681" customFormat="1" ht="15" x14ac:dyDescent="0.25">
      <c r="A20584" s="733">
        <v>45526</v>
      </c>
      <c r="B20584" s="62" t="s">
        <v>13100</v>
      </c>
      <c r="C20584" s="62" t="s">
        <v>5740</v>
      </c>
      <c r="D20584" s="182" t="s">
        <v>369</v>
      </c>
      <c r="E20584" s="125">
        <v>800</v>
      </c>
      <c r="F20584" s="125"/>
      <c r="G20584" s="125">
        <f t="shared" si="425"/>
        <v>-800</v>
      </c>
      <c r="H20584" s="704" t="s">
        <v>13649</v>
      </c>
    </row>
    <row r="20585" spans="1:8" s="681" customFormat="1" ht="15" x14ac:dyDescent="0.25">
      <c r="A20585" s="733">
        <v>45526</v>
      </c>
      <c r="B20585" s="62" t="s">
        <v>103</v>
      </c>
      <c r="C20585" s="62" t="s">
        <v>103</v>
      </c>
      <c r="D20585" s="182" t="s">
        <v>13894</v>
      </c>
      <c r="E20585" s="125">
        <v>2000</v>
      </c>
      <c r="F20585" s="125"/>
      <c r="G20585" s="125">
        <f t="shared" si="425"/>
        <v>-2000</v>
      </c>
      <c r="H20585" s="704" t="s">
        <v>13649</v>
      </c>
    </row>
    <row r="20586" spans="1:8" s="681" customFormat="1" ht="15" x14ac:dyDescent="0.25">
      <c r="A20586" s="733">
        <v>45526</v>
      </c>
      <c r="B20586" s="62" t="s">
        <v>13215</v>
      </c>
      <c r="C20586" s="62" t="s">
        <v>10972</v>
      </c>
      <c r="D20586" s="182" t="s">
        <v>13971</v>
      </c>
      <c r="E20586" s="125">
        <v>4550</v>
      </c>
      <c r="F20586" s="125"/>
      <c r="G20586" s="125">
        <f t="shared" si="425"/>
        <v>-4550</v>
      </c>
      <c r="H20586" s="704" t="s">
        <v>13649</v>
      </c>
    </row>
    <row r="20587" spans="1:8" s="681" customFormat="1" ht="15" x14ac:dyDescent="0.25">
      <c r="A20587" s="733">
        <v>45526</v>
      </c>
      <c r="B20587" s="62" t="s">
        <v>12785</v>
      </c>
      <c r="C20587" s="62" t="s">
        <v>10972</v>
      </c>
      <c r="D20587" s="182" t="s">
        <v>13972</v>
      </c>
      <c r="E20587" s="125">
        <v>14400</v>
      </c>
      <c r="F20587" s="125"/>
      <c r="G20587" s="125">
        <f t="shared" si="425"/>
        <v>-14400</v>
      </c>
      <c r="H20587" s="704" t="s">
        <v>13649</v>
      </c>
    </row>
    <row r="20588" spans="1:8" s="681" customFormat="1" ht="15" x14ac:dyDescent="0.25">
      <c r="A20588" s="733">
        <v>45526</v>
      </c>
      <c r="B20588" s="62" t="s">
        <v>103</v>
      </c>
      <c r="C20588" s="62" t="s">
        <v>3469</v>
      </c>
      <c r="D20588" s="182" t="s">
        <v>13973</v>
      </c>
      <c r="E20588" s="125">
        <v>30000</v>
      </c>
      <c r="F20588" s="125"/>
      <c r="G20588" s="125">
        <f t="shared" si="425"/>
        <v>-30000</v>
      </c>
      <c r="H20588" s="704" t="s">
        <v>13649</v>
      </c>
    </row>
    <row r="20589" spans="1:8" s="681" customFormat="1" ht="15" x14ac:dyDescent="0.25">
      <c r="A20589" s="733">
        <v>45526</v>
      </c>
      <c r="B20589" s="62" t="s">
        <v>12389</v>
      </c>
      <c r="C20589" s="62" t="s">
        <v>5740</v>
      </c>
      <c r="D20589" s="182" t="s">
        <v>369</v>
      </c>
      <c r="E20589" s="125">
        <v>2500</v>
      </c>
      <c r="F20589" s="125"/>
      <c r="G20589" s="125">
        <f t="shared" si="425"/>
        <v>-2500</v>
      </c>
      <c r="H20589" s="704" t="s">
        <v>13649</v>
      </c>
    </row>
    <row r="20590" spans="1:8" s="681" customFormat="1" ht="15" x14ac:dyDescent="0.25">
      <c r="A20590" s="733">
        <v>45526</v>
      </c>
      <c r="B20590" s="62" t="s">
        <v>12335</v>
      </c>
      <c r="C20590" s="62" t="s">
        <v>391</v>
      </c>
      <c r="D20590" s="182" t="s">
        <v>13974</v>
      </c>
      <c r="E20590" s="125">
        <v>10000</v>
      </c>
      <c r="F20590" s="125"/>
      <c r="G20590" s="125">
        <f t="shared" si="425"/>
        <v>-10000</v>
      </c>
      <c r="H20590" s="704" t="s">
        <v>13649</v>
      </c>
    </row>
    <row r="20591" spans="1:8" s="681" customFormat="1" ht="15" x14ac:dyDescent="0.25">
      <c r="A20591" s="733">
        <v>45526</v>
      </c>
      <c r="B20591" s="62" t="s">
        <v>13953</v>
      </c>
      <c r="C20591" s="62" t="s">
        <v>10972</v>
      </c>
      <c r="D20591" s="182" t="s">
        <v>13975</v>
      </c>
      <c r="E20591" s="125">
        <v>4000</v>
      </c>
      <c r="F20591" s="125"/>
      <c r="G20591" s="125">
        <f t="shared" si="425"/>
        <v>-4000</v>
      </c>
      <c r="H20591" s="704" t="s">
        <v>13649</v>
      </c>
    </row>
    <row r="20592" spans="1:8" s="681" customFormat="1" ht="15" x14ac:dyDescent="0.25">
      <c r="A20592" s="733">
        <v>45526</v>
      </c>
      <c r="B20592" s="62" t="s">
        <v>11068</v>
      </c>
      <c r="C20592" s="62" t="s">
        <v>9345</v>
      </c>
      <c r="D20592" s="182" t="s">
        <v>13976</v>
      </c>
      <c r="E20592" s="125">
        <v>97400</v>
      </c>
      <c r="F20592" s="125"/>
      <c r="G20592" s="125">
        <f t="shared" ref="G20592" si="426">F20592-E20592</f>
        <v>-97400</v>
      </c>
      <c r="H20592" s="704" t="s">
        <v>13649</v>
      </c>
    </row>
    <row r="20593" spans="1:8" s="681" customFormat="1" ht="15" x14ac:dyDescent="0.25">
      <c r="A20593" s="733">
        <v>45526</v>
      </c>
      <c r="B20593" s="62" t="s">
        <v>11068</v>
      </c>
      <c r="C20593" s="62" t="s">
        <v>3144</v>
      </c>
      <c r="D20593" s="182" t="s">
        <v>13977</v>
      </c>
      <c r="E20593" s="125">
        <v>63600</v>
      </c>
      <c r="F20593" s="125"/>
      <c r="G20593" s="125">
        <f t="shared" ref="G20593:G20594" si="427">F20593-E20593</f>
        <v>-63600</v>
      </c>
      <c r="H20593" s="704" t="s">
        <v>13649</v>
      </c>
    </row>
    <row r="20594" spans="1:8" s="681" customFormat="1" ht="15" x14ac:dyDescent="0.25">
      <c r="A20594" s="733">
        <v>45526</v>
      </c>
      <c r="B20594" s="62" t="s">
        <v>13167</v>
      </c>
      <c r="C20594" s="62" t="s">
        <v>3144</v>
      </c>
      <c r="D20594" s="182" t="s">
        <v>13978</v>
      </c>
      <c r="E20594" s="125">
        <v>50000</v>
      </c>
      <c r="F20594" s="125"/>
      <c r="G20594" s="125">
        <f t="shared" si="427"/>
        <v>-50000</v>
      </c>
      <c r="H20594" s="704" t="s">
        <v>13649</v>
      </c>
    </row>
    <row r="20595" spans="1:8" s="681" customFormat="1" ht="15" x14ac:dyDescent="0.25">
      <c r="A20595" s="733">
        <v>45527</v>
      </c>
      <c r="B20595" s="62" t="s">
        <v>11068</v>
      </c>
      <c r="C20595" s="62" t="s">
        <v>12435</v>
      </c>
      <c r="D20595" s="182" t="s">
        <v>6925</v>
      </c>
      <c r="E20595" s="125">
        <v>25000</v>
      </c>
      <c r="F20595" s="125"/>
      <c r="G20595" s="125">
        <f t="shared" ref="G20595:G20604" si="428">F20595-E20595</f>
        <v>-25000</v>
      </c>
      <c r="H20595" s="704" t="s">
        <v>13649</v>
      </c>
    </row>
    <row r="20596" spans="1:8" s="681" customFormat="1" ht="15" x14ac:dyDescent="0.25">
      <c r="A20596" s="733">
        <v>45527</v>
      </c>
      <c r="B20596" s="62" t="s">
        <v>13243</v>
      </c>
      <c r="C20596" s="62" t="s">
        <v>5740</v>
      </c>
      <c r="D20596" s="182" t="s">
        <v>369</v>
      </c>
      <c r="E20596" s="125">
        <v>1200</v>
      </c>
      <c r="F20596" s="125"/>
      <c r="G20596" s="125">
        <f t="shared" si="428"/>
        <v>-1200</v>
      </c>
      <c r="H20596" s="704" t="s">
        <v>13649</v>
      </c>
    </row>
    <row r="20597" spans="1:8" s="681" customFormat="1" ht="15" x14ac:dyDescent="0.25">
      <c r="A20597" s="733">
        <v>45527</v>
      </c>
      <c r="B20597" s="62" t="s">
        <v>13426</v>
      </c>
      <c r="C20597" s="62" t="s">
        <v>5740</v>
      </c>
      <c r="D20597" s="182" t="s">
        <v>369</v>
      </c>
      <c r="E20597" s="125">
        <v>500</v>
      </c>
      <c r="F20597" s="125"/>
      <c r="G20597" s="125">
        <f t="shared" si="428"/>
        <v>-500</v>
      </c>
      <c r="H20597" s="704" t="s">
        <v>13649</v>
      </c>
    </row>
    <row r="20598" spans="1:8" s="681" customFormat="1" ht="15" x14ac:dyDescent="0.25">
      <c r="A20598" s="733">
        <v>45527</v>
      </c>
      <c r="B20598" s="62" t="s">
        <v>103</v>
      </c>
      <c r="C20598" s="62" t="s">
        <v>103</v>
      </c>
      <c r="D20598" s="182" t="s">
        <v>9413</v>
      </c>
      <c r="E20598" s="125">
        <v>5000</v>
      </c>
      <c r="F20598" s="125"/>
      <c r="G20598" s="125">
        <f t="shared" si="428"/>
        <v>-5000</v>
      </c>
      <c r="H20598" s="704" t="s">
        <v>13649</v>
      </c>
    </row>
    <row r="20599" spans="1:8" s="681" customFormat="1" ht="15" x14ac:dyDescent="0.25">
      <c r="A20599" s="733">
        <v>45527</v>
      </c>
      <c r="B20599" s="62" t="s">
        <v>12785</v>
      </c>
      <c r="C20599" s="62" t="s">
        <v>10972</v>
      </c>
      <c r="D20599" s="182" t="s">
        <v>13979</v>
      </c>
      <c r="E20599" s="125">
        <v>6300</v>
      </c>
      <c r="F20599" s="125"/>
      <c r="G20599" s="125">
        <f t="shared" si="428"/>
        <v>-6300</v>
      </c>
      <c r="H20599" s="704" t="s">
        <v>13649</v>
      </c>
    </row>
    <row r="20600" spans="1:8" s="681" customFormat="1" ht="15" x14ac:dyDescent="0.25">
      <c r="A20600" s="733">
        <v>45527</v>
      </c>
      <c r="B20600" s="62" t="s">
        <v>12785</v>
      </c>
      <c r="C20600" s="62" t="s">
        <v>285</v>
      </c>
      <c r="D20600" s="182" t="s">
        <v>13980</v>
      </c>
      <c r="E20600" s="125">
        <v>200</v>
      </c>
      <c r="F20600" s="125"/>
      <c r="G20600" s="125">
        <f t="shared" si="428"/>
        <v>-200</v>
      </c>
      <c r="H20600" s="704" t="s">
        <v>13649</v>
      </c>
    </row>
    <row r="20601" spans="1:8" s="681" customFormat="1" ht="15" x14ac:dyDescent="0.25">
      <c r="A20601" s="733">
        <v>45527</v>
      </c>
      <c r="B20601" s="62" t="s">
        <v>12785</v>
      </c>
      <c r="C20601" s="62" t="s">
        <v>5740</v>
      </c>
      <c r="D20601" s="182" t="s">
        <v>369</v>
      </c>
      <c r="E20601" s="125">
        <v>1000</v>
      </c>
      <c r="F20601" s="125"/>
      <c r="G20601" s="125">
        <f t="shared" si="428"/>
        <v>-1000</v>
      </c>
      <c r="H20601" s="704" t="s">
        <v>13649</v>
      </c>
    </row>
    <row r="20602" spans="1:8" s="681" customFormat="1" ht="15" x14ac:dyDescent="0.25">
      <c r="A20602" s="733">
        <v>45527</v>
      </c>
      <c r="B20602" s="62" t="s">
        <v>10284</v>
      </c>
      <c r="C20602" s="62" t="s">
        <v>5740</v>
      </c>
      <c r="D20602" s="182" t="s">
        <v>369</v>
      </c>
      <c r="E20602" s="125">
        <v>1000</v>
      </c>
      <c r="F20602" s="125"/>
      <c r="G20602" s="125">
        <f t="shared" si="428"/>
        <v>-1000</v>
      </c>
      <c r="H20602" s="704" t="s">
        <v>13649</v>
      </c>
    </row>
    <row r="20603" spans="1:8" s="681" customFormat="1" ht="24" x14ac:dyDescent="0.25">
      <c r="A20603" s="733">
        <v>45527</v>
      </c>
      <c r="B20603" s="62" t="s">
        <v>11864</v>
      </c>
      <c r="C20603" s="62" t="s">
        <v>10972</v>
      </c>
      <c r="D20603" s="182" t="s">
        <v>13981</v>
      </c>
      <c r="E20603" s="125">
        <v>51000</v>
      </c>
      <c r="F20603" s="125"/>
      <c r="G20603" s="125">
        <f t="shared" si="428"/>
        <v>-51000</v>
      </c>
      <c r="H20603" s="704" t="s">
        <v>13649</v>
      </c>
    </row>
    <row r="20604" spans="1:8" s="681" customFormat="1" ht="15" x14ac:dyDescent="0.25">
      <c r="A20604" s="733">
        <v>45527</v>
      </c>
      <c r="B20604" s="62" t="s">
        <v>13215</v>
      </c>
      <c r="C20604" s="62" t="s">
        <v>8384</v>
      </c>
      <c r="D20604" s="182" t="s">
        <v>13976</v>
      </c>
      <c r="E20604" s="125">
        <v>1000000</v>
      </c>
      <c r="F20604" s="125"/>
      <c r="G20604" s="125">
        <f t="shared" si="428"/>
        <v>-1000000</v>
      </c>
      <c r="H20604" s="704" t="s">
        <v>13649</v>
      </c>
    </row>
    <row r="20605" spans="1:8" s="681" customFormat="1" ht="24" x14ac:dyDescent="0.25">
      <c r="A20605" s="733">
        <v>45527</v>
      </c>
      <c r="B20605" s="62" t="s">
        <v>12785</v>
      </c>
      <c r="C20605" s="565" t="s">
        <v>437</v>
      </c>
      <c r="D20605" s="873" t="s">
        <v>13982</v>
      </c>
      <c r="E20605" s="566">
        <v>94800</v>
      </c>
      <c r="F20605" s="125"/>
      <c r="G20605" s="125">
        <f t="shared" ref="G20605:G20609" si="429">F20605-E20605</f>
        <v>-94800</v>
      </c>
      <c r="H20605" s="704" t="s">
        <v>13649</v>
      </c>
    </row>
    <row r="20606" spans="1:8" s="681" customFormat="1" ht="24" x14ac:dyDescent="0.25">
      <c r="A20606" s="733">
        <v>45527</v>
      </c>
      <c r="B20606" s="62" t="s">
        <v>13426</v>
      </c>
      <c r="C20606" s="565" t="s">
        <v>437</v>
      </c>
      <c r="D20606" s="873" t="s">
        <v>13982</v>
      </c>
      <c r="E20606" s="566">
        <v>30800</v>
      </c>
      <c r="F20606" s="125"/>
      <c r="G20606" s="125">
        <f t="shared" si="429"/>
        <v>-30800</v>
      </c>
      <c r="H20606" s="704" t="s">
        <v>13649</v>
      </c>
    </row>
    <row r="20607" spans="1:8" s="681" customFormat="1" ht="24" x14ac:dyDescent="0.25">
      <c r="A20607" s="733">
        <v>45527</v>
      </c>
      <c r="B20607" s="62" t="s">
        <v>13215</v>
      </c>
      <c r="C20607" s="645" t="s">
        <v>1062</v>
      </c>
      <c r="D20607" s="900" t="s">
        <v>13983</v>
      </c>
      <c r="E20607" s="646">
        <v>200000</v>
      </c>
      <c r="F20607" s="125"/>
      <c r="G20607" s="125">
        <f t="shared" si="429"/>
        <v>-200000</v>
      </c>
      <c r="H20607" s="704" t="s">
        <v>13649</v>
      </c>
    </row>
    <row r="20608" spans="1:8" s="681" customFormat="1" ht="24" x14ac:dyDescent="0.25">
      <c r="A20608" s="733">
        <v>45527</v>
      </c>
      <c r="B20608" s="62" t="s">
        <v>13167</v>
      </c>
      <c r="C20608" s="645" t="s">
        <v>1062</v>
      </c>
      <c r="D20608" s="900" t="s">
        <v>13983</v>
      </c>
      <c r="E20608" s="646">
        <v>200000</v>
      </c>
      <c r="F20608" s="125"/>
      <c r="G20608" s="125">
        <f t="shared" si="429"/>
        <v>-200000</v>
      </c>
      <c r="H20608" s="704" t="s">
        <v>13649</v>
      </c>
    </row>
    <row r="20609" spans="1:8" s="681" customFormat="1" ht="24" x14ac:dyDescent="0.25">
      <c r="A20609" s="733">
        <v>45527</v>
      </c>
      <c r="B20609" s="62" t="s">
        <v>13530</v>
      </c>
      <c r="C20609" s="645" t="s">
        <v>1062</v>
      </c>
      <c r="D20609" s="900" t="s">
        <v>13983</v>
      </c>
      <c r="E20609" s="646">
        <v>100000</v>
      </c>
      <c r="F20609" s="125"/>
      <c r="G20609" s="125">
        <f t="shared" si="429"/>
        <v>-100000</v>
      </c>
      <c r="H20609" s="704" t="s">
        <v>13649</v>
      </c>
    </row>
    <row r="20610" spans="1:8" s="681" customFormat="1" ht="24" x14ac:dyDescent="0.25">
      <c r="A20610" s="733">
        <v>45527</v>
      </c>
      <c r="B20610" s="62" t="s">
        <v>13922</v>
      </c>
      <c r="C20610" s="550" t="s">
        <v>3144</v>
      </c>
      <c r="D20610" s="739" t="s">
        <v>13993</v>
      </c>
      <c r="E20610" s="551">
        <v>84765</v>
      </c>
      <c r="F20610" s="125"/>
      <c r="G20610" s="125">
        <f t="shared" ref="G20610:G20614" si="430">F20610-E20610</f>
        <v>-84765</v>
      </c>
      <c r="H20610" s="704" t="s">
        <v>13649</v>
      </c>
    </row>
    <row r="20611" spans="1:8" s="681" customFormat="1" ht="24" x14ac:dyDescent="0.25">
      <c r="A20611" s="733">
        <v>45527</v>
      </c>
      <c r="B20611" s="62" t="s">
        <v>13530</v>
      </c>
      <c r="C20611" s="550" t="s">
        <v>3144</v>
      </c>
      <c r="D20611" s="739" t="s">
        <v>13993</v>
      </c>
      <c r="E20611" s="551">
        <v>84765</v>
      </c>
      <c r="F20611" s="125"/>
      <c r="G20611" s="125">
        <f t="shared" si="430"/>
        <v>-84765</v>
      </c>
      <c r="H20611" s="704" t="s">
        <v>13649</v>
      </c>
    </row>
    <row r="20612" spans="1:8" s="681" customFormat="1" ht="24" x14ac:dyDescent="0.25">
      <c r="A20612" s="733">
        <v>45527</v>
      </c>
      <c r="B20612" s="62" t="s">
        <v>10284</v>
      </c>
      <c r="C20612" s="62" t="s">
        <v>13895</v>
      </c>
      <c r="D20612" s="182" t="s">
        <v>13990</v>
      </c>
      <c r="E20612" s="125">
        <v>32000</v>
      </c>
      <c r="F20612" s="125"/>
      <c r="G20612" s="125">
        <f t="shared" si="430"/>
        <v>-32000</v>
      </c>
      <c r="H20612" s="704" t="s">
        <v>13649</v>
      </c>
    </row>
    <row r="20613" spans="1:8" s="681" customFormat="1" ht="15" x14ac:dyDescent="0.25">
      <c r="A20613" s="733">
        <v>45527</v>
      </c>
      <c r="B20613" s="62" t="s">
        <v>12389</v>
      </c>
      <c r="C20613" s="62" t="s">
        <v>13991</v>
      </c>
      <c r="D20613" s="182" t="s">
        <v>13992</v>
      </c>
      <c r="E20613" s="125">
        <v>60000</v>
      </c>
      <c r="F20613" s="125"/>
      <c r="G20613" s="125">
        <f t="shared" si="430"/>
        <v>-60000</v>
      </c>
      <c r="H20613" s="704" t="s">
        <v>13649</v>
      </c>
    </row>
    <row r="20614" spans="1:8" s="681" customFormat="1" ht="15" x14ac:dyDescent="0.25">
      <c r="A20614" s="733">
        <v>45527</v>
      </c>
      <c r="B20614" s="62" t="s">
        <v>13648</v>
      </c>
      <c r="C20614" s="62" t="s">
        <v>14</v>
      </c>
      <c r="D20614" s="182" t="s">
        <v>4308</v>
      </c>
      <c r="E20614" s="125">
        <v>5960</v>
      </c>
      <c r="F20614" s="125"/>
      <c r="G20614" s="125">
        <f t="shared" si="430"/>
        <v>-5960</v>
      </c>
      <c r="H20614" s="704" t="s">
        <v>13649</v>
      </c>
    </row>
    <row r="20615" spans="1:8" s="681" customFormat="1" ht="15" x14ac:dyDescent="0.25">
      <c r="A20615" s="733">
        <v>45528</v>
      </c>
      <c r="B20615" s="62" t="s">
        <v>13100</v>
      </c>
      <c r="C20615" s="62" t="s">
        <v>10972</v>
      </c>
      <c r="D20615" s="182" t="s">
        <v>13984</v>
      </c>
      <c r="E20615" s="125">
        <v>900</v>
      </c>
      <c r="F20615" s="125"/>
      <c r="G20615" s="125">
        <f t="shared" ref="G20615:G20616" si="431">F20615-E20615</f>
        <v>-900</v>
      </c>
      <c r="H20615" s="704" t="s">
        <v>13649</v>
      </c>
    </row>
    <row r="20616" spans="1:8" s="681" customFormat="1" ht="15" x14ac:dyDescent="0.25">
      <c r="A20616" s="733">
        <v>45528</v>
      </c>
      <c r="B20616" s="62" t="s">
        <v>103</v>
      </c>
      <c r="C20616" s="62" t="s">
        <v>103</v>
      </c>
      <c r="D20616" s="182" t="s">
        <v>13894</v>
      </c>
      <c r="E20616" s="125">
        <v>2000</v>
      </c>
      <c r="F20616" s="125"/>
      <c r="G20616" s="125">
        <f t="shared" si="431"/>
        <v>-2000</v>
      </c>
      <c r="H20616" s="704" t="s">
        <v>13649</v>
      </c>
    </row>
    <row r="20617" spans="1:8" s="681" customFormat="1" ht="24" x14ac:dyDescent="0.25">
      <c r="A20617" s="733">
        <v>45528</v>
      </c>
      <c r="B20617" s="62" t="s">
        <v>13215</v>
      </c>
      <c r="C20617" s="645" t="s">
        <v>3144</v>
      </c>
      <c r="D20617" s="900" t="s">
        <v>13986</v>
      </c>
      <c r="E20617" s="646">
        <v>20667</v>
      </c>
      <c r="F20617" s="125"/>
      <c r="G20617" s="125">
        <f t="shared" ref="G20617:G20624" si="432">F20617-E20617</f>
        <v>-20667</v>
      </c>
      <c r="H20617" s="704" t="s">
        <v>13649</v>
      </c>
    </row>
    <row r="20618" spans="1:8" s="681" customFormat="1" ht="24" x14ac:dyDescent="0.25">
      <c r="A20618" s="733">
        <v>45528</v>
      </c>
      <c r="B20618" s="62" t="s">
        <v>13100</v>
      </c>
      <c r="C20618" s="645" t="s">
        <v>3144</v>
      </c>
      <c r="D20618" s="900" t="s">
        <v>13986</v>
      </c>
      <c r="E20618" s="646">
        <v>20667</v>
      </c>
      <c r="F20618" s="125"/>
      <c r="G20618" s="125">
        <f t="shared" si="432"/>
        <v>-20667</v>
      </c>
      <c r="H20618" s="704" t="s">
        <v>13649</v>
      </c>
    </row>
    <row r="20619" spans="1:8" s="681" customFormat="1" ht="24" x14ac:dyDescent="0.25">
      <c r="A20619" s="733">
        <v>45528</v>
      </c>
      <c r="B20619" s="62" t="s">
        <v>11068</v>
      </c>
      <c r="C20619" s="645" t="s">
        <v>3144</v>
      </c>
      <c r="D20619" s="900" t="s">
        <v>13986</v>
      </c>
      <c r="E20619" s="646">
        <v>20666</v>
      </c>
      <c r="F20619" s="125"/>
      <c r="G20619" s="125">
        <f t="shared" si="432"/>
        <v>-20666</v>
      </c>
      <c r="H20619" s="704" t="s">
        <v>13649</v>
      </c>
    </row>
    <row r="20620" spans="1:8" s="681" customFormat="1" ht="24" x14ac:dyDescent="0.25">
      <c r="A20620" s="733">
        <v>45528</v>
      </c>
      <c r="B20620" s="62" t="s">
        <v>13215</v>
      </c>
      <c r="C20620" s="565" t="s">
        <v>3144</v>
      </c>
      <c r="D20620" s="873" t="s">
        <v>13987</v>
      </c>
      <c r="E20620" s="566">
        <v>31025</v>
      </c>
      <c r="F20620" s="125"/>
      <c r="G20620" s="125">
        <f t="shared" si="432"/>
        <v>-31025</v>
      </c>
      <c r="H20620" s="704" t="s">
        <v>13649</v>
      </c>
    </row>
    <row r="20621" spans="1:8" s="681" customFormat="1" ht="24" x14ac:dyDescent="0.25">
      <c r="A20621" s="733">
        <v>45528</v>
      </c>
      <c r="B20621" s="62" t="s">
        <v>12673</v>
      </c>
      <c r="C20621" s="565" t="s">
        <v>3144</v>
      </c>
      <c r="D20621" s="873" t="s">
        <v>13987</v>
      </c>
      <c r="E20621" s="566">
        <v>15500</v>
      </c>
      <c r="F20621" s="125"/>
      <c r="G20621" s="125">
        <f t="shared" si="432"/>
        <v>-15500</v>
      </c>
      <c r="H20621" s="704" t="s">
        <v>13649</v>
      </c>
    </row>
    <row r="20622" spans="1:8" s="681" customFormat="1" ht="15" x14ac:dyDescent="0.25">
      <c r="A20622" s="733">
        <v>45528</v>
      </c>
      <c r="B20622" s="62" t="s">
        <v>13215</v>
      </c>
      <c r="C20622" s="62" t="s">
        <v>3144</v>
      </c>
      <c r="D20622" s="182" t="s">
        <v>13985</v>
      </c>
      <c r="E20622" s="125">
        <v>35700</v>
      </c>
      <c r="F20622" s="125"/>
      <c r="G20622" s="125">
        <f t="shared" si="432"/>
        <v>-35700</v>
      </c>
      <c r="H20622" s="704" t="s">
        <v>13649</v>
      </c>
    </row>
    <row r="20623" spans="1:8" s="681" customFormat="1" ht="15" x14ac:dyDescent="0.25">
      <c r="A20623" s="733">
        <v>45528</v>
      </c>
      <c r="B20623" s="62" t="s">
        <v>13426</v>
      </c>
      <c r="C20623" s="62" t="s">
        <v>10972</v>
      </c>
      <c r="D20623" s="182" t="s">
        <v>14037</v>
      </c>
      <c r="E20623" s="125">
        <v>17000</v>
      </c>
      <c r="F20623" s="125"/>
      <c r="G20623" s="125">
        <f t="shared" si="432"/>
        <v>-17000</v>
      </c>
      <c r="H20623" s="704" t="s">
        <v>13649</v>
      </c>
    </row>
    <row r="20624" spans="1:8" s="681" customFormat="1" ht="24" x14ac:dyDescent="0.25">
      <c r="A20624" s="733">
        <v>45528</v>
      </c>
      <c r="B20624" s="62" t="s">
        <v>13215</v>
      </c>
      <c r="C20624" s="669" t="s">
        <v>3144</v>
      </c>
      <c r="D20624" s="905" t="s">
        <v>13988</v>
      </c>
      <c r="E20624" s="671">
        <v>17311</v>
      </c>
      <c r="F20624" s="125"/>
      <c r="G20624" s="125">
        <f t="shared" si="432"/>
        <v>-17311</v>
      </c>
      <c r="H20624" s="704" t="s">
        <v>13649</v>
      </c>
    </row>
    <row r="20625" spans="1:8" s="681" customFormat="1" ht="24" x14ac:dyDescent="0.25">
      <c r="A20625" s="733">
        <v>45528</v>
      </c>
      <c r="B20625" s="62" t="s">
        <v>13100</v>
      </c>
      <c r="C20625" s="669" t="s">
        <v>3144</v>
      </c>
      <c r="D20625" s="905" t="s">
        <v>13988</v>
      </c>
      <c r="E20625" s="671">
        <v>17311</v>
      </c>
      <c r="F20625" s="125"/>
      <c r="G20625" s="125">
        <f t="shared" ref="G20625:G20627" si="433">F20625-E20625</f>
        <v>-17311</v>
      </c>
      <c r="H20625" s="704" t="s">
        <v>13649</v>
      </c>
    </row>
    <row r="20626" spans="1:8" s="681" customFormat="1" ht="24" x14ac:dyDescent="0.25">
      <c r="A20626" s="733">
        <v>45528</v>
      </c>
      <c r="B20626" s="62" t="s">
        <v>12389</v>
      </c>
      <c r="C20626" s="669" t="s">
        <v>3144</v>
      </c>
      <c r="D20626" s="905" t="s">
        <v>13988</v>
      </c>
      <c r="E20626" s="671">
        <v>17311</v>
      </c>
      <c r="F20626" s="125"/>
      <c r="G20626" s="125">
        <f t="shared" si="433"/>
        <v>-17311</v>
      </c>
      <c r="H20626" s="704" t="s">
        <v>13649</v>
      </c>
    </row>
    <row r="20627" spans="1:8" s="681" customFormat="1" ht="24" x14ac:dyDescent="0.25">
      <c r="A20627" s="733">
        <v>45528</v>
      </c>
      <c r="B20627" s="62" t="s">
        <v>13648</v>
      </c>
      <c r="C20627" s="669" t="s">
        <v>3144</v>
      </c>
      <c r="D20627" s="905" t="s">
        <v>13988</v>
      </c>
      <c r="E20627" s="671">
        <v>17312</v>
      </c>
      <c r="F20627" s="125"/>
      <c r="G20627" s="125">
        <f t="shared" si="433"/>
        <v>-17312</v>
      </c>
      <c r="H20627" s="704" t="s">
        <v>13649</v>
      </c>
    </row>
    <row r="20628" spans="1:8" s="681" customFormat="1" ht="15" x14ac:dyDescent="0.25">
      <c r="A20628" s="733">
        <v>45528</v>
      </c>
      <c r="B20628" s="62" t="s">
        <v>13100</v>
      </c>
      <c r="C20628" s="62" t="s">
        <v>10972</v>
      </c>
      <c r="D20628" s="182" t="s">
        <v>13984</v>
      </c>
      <c r="E20628" s="125">
        <v>900</v>
      </c>
      <c r="F20628" s="125"/>
      <c r="G20628" s="125">
        <f t="shared" ref="G20628:G20630" si="434">F20628-E20628</f>
        <v>-900</v>
      </c>
      <c r="H20628" s="704" t="s">
        <v>13649</v>
      </c>
    </row>
    <row r="20629" spans="1:8" s="681" customFormat="1" ht="15" x14ac:dyDescent="0.25">
      <c r="A20629" s="733">
        <v>45528</v>
      </c>
      <c r="B20629" s="62" t="s">
        <v>103</v>
      </c>
      <c r="C20629" s="62" t="s">
        <v>103</v>
      </c>
      <c r="D20629" s="182" t="s">
        <v>13894</v>
      </c>
      <c r="E20629" s="125">
        <v>2000</v>
      </c>
      <c r="F20629" s="125"/>
      <c r="G20629" s="125">
        <f t="shared" si="434"/>
        <v>-2000</v>
      </c>
      <c r="H20629" s="704" t="s">
        <v>13649</v>
      </c>
    </row>
    <row r="20630" spans="1:8" s="681" customFormat="1" ht="15" x14ac:dyDescent="0.25">
      <c r="A20630" s="733">
        <v>45528</v>
      </c>
      <c r="B20630" s="62" t="s">
        <v>11068</v>
      </c>
      <c r="C20630" s="62" t="s">
        <v>5740</v>
      </c>
      <c r="D20630" s="182" t="s">
        <v>369</v>
      </c>
      <c r="E20630" s="125">
        <v>3000</v>
      </c>
      <c r="F20630" s="125"/>
      <c r="G20630" s="125">
        <f t="shared" si="434"/>
        <v>-3000</v>
      </c>
      <c r="H20630" s="704" t="s">
        <v>13649</v>
      </c>
    </row>
    <row r="20631" spans="1:8" s="681" customFormat="1" ht="15" x14ac:dyDescent="0.25">
      <c r="A20631" s="733">
        <v>45528</v>
      </c>
      <c r="B20631" s="62" t="s">
        <v>13426</v>
      </c>
      <c r="C20631" s="62" t="s">
        <v>10972</v>
      </c>
      <c r="D20631" s="182" t="s">
        <v>13996</v>
      </c>
      <c r="E20631" s="125">
        <v>900</v>
      </c>
      <c r="F20631" s="125"/>
      <c r="G20631" s="125">
        <f t="shared" ref="G20631:G20632" si="435">F20631-E20631</f>
        <v>-900</v>
      </c>
      <c r="H20631" s="704" t="s">
        <v>13649</v>
      </c>
    </row>
    <row r="20632" spans="1:8" s="681" customFormat="1" ht="15" x14ac:dyDescent="0.25">
      <c r="A20632" s="733">
        <v>45528</v>
      </c>
      <c r="B20632" s="62" t="s">
        <v>12335</v>
      </c>
      <c r="C20632" s="62" t="s">
        <v>10972</v>
      </c>
      <c r="D20632" s="182" t="s">
        <v>13997</v>
      </c>
      <c r="E20632" s="125">
        <v>3000</v>
      </c>
      <c r="F20632" s="125"/>
      <c r="G20632" s="125">
        <f t="shared" si="435"/>
        <v>-3000</v>
      </c>
      <c r="H20632" s="704" t="s">
        <v>13649</v>
      </c>
    </row>
    <row r="20633" spans="1:8" s="681" customFormat="1" ht="15" x14ac:dyDescent="0.25">
      <c r="A20633" s="733">
        <v>45528</v>
      </c>
      <c r="B20633" s="62" t="s">
        <v>12596</v>
      </c>
      <c r="C20633" s="62" t="s">
        <v>13083</v>
      </c>
      <c r="D20633" s="182" t="s">
        <v>14008</v>
      </c>
      <c r="E20633" s="125">
        <v>5000</v>
      </c>
      <c r="F20633" s="125"/>
      <c r="G20633" s="125">
        <f t="shared" ref="G20633:G20635" si="436">F20633-E20633</f>
        <v>-5000</v>
      </c>
      <c r="H20633" s="704" t="s">
        <v>13649</v>
      </c>
    </row>
    <row r="20634" spans="1:8" s="681" customFormat="1" ht="15" x14ac:dyDescent="0.25">
      <c r="A20634" s="733">
        <v>45528</v>
      </c>
      <c r="B20634" s="62" t="s">
        <v>12596</v>
      </c>
      <c r="C20634" s="62" t="s">
        <v>14</v>
      </c>
      <c r="D20634" s="182" t="s">
        <v>14009</v>
      </c>
      <c r="E20634" s="125">
        <v>1000</v>
      </c>
      <c r="F20634" s="125"/>
      <c r="G20634" s="125">
        <f t="shared" si="436"/>
        <v>-1000</v>
      </c>
      <c r="H20634" s="704" t="s">
        <v>13649</v>
      </c>
    </row>
    <row r="20635" spans="1:8" s="681" customFormat="1" ht="15" x14ac:dyDescent="0.25">
      <c r="A20635" s="733">
        <v>45528</v>
      </c>
      <c r="B20635" s="62" t="s">
        <v>13532</v>
      </c>
      <c r="C20635" s="62" t="s">
        <v>3680</v>
      </c>
      <c r="D20635" s="182" t="s">
        <v>14010</v>
      </c>
      <c r="E20635" s="125">
        <v>15000</v>
      </c>
      <c r="F20635" s="125"/>
      <c r="G20635" s="125">
        <f t="shared" si="436"/>
        <v>-15000</v>
      </c>
      <c r="H20635" s="704" t="s">
        <v>13649</v>
      </c>
    </row>
    <row r="20636" spans="1:8" s="681" customFormat="1" ht="15" x14ac:dyDescent="0.25">
      <c r="A20636" s="733">
        <v>45530</v>
      </c>
      <c r="B20636" s="62" t="s">
        <v>103</v>
      </c>
      <c r="C20636" s="62" t="s">
        <v>103</v>
      </c>
      <c r="D20636" s="182" t="s">
        <v>9413</v>
      </c>
      <c r="E20636" s="125">
        <v>4000</v>
      </c>
      <c r="F20636" s="125"/>
      <c r="G20636" s="125">
        <f t="shared" ref="G20636:G20637" si="437">F20636-E20636</f>
        <v>-4000</v>
      </c>
      <c r="H20636" s="704" t="s">
        <v>13649</v>
      </c>
    </row>
    <row r="20637" spans="1:8" s="681" customFormat="1" ht="15" x14ac:dyDescent="0.25">
      <c r="A20637" s="733">
        <v>45530</v>
      </c>
      <c r="B20637" s="62" t="s">
        <v>103</v>
      </c>
      <c r="C20637" s="62" t="s">
        <v>103</v>
      </c>
      <c r="D20637" s="182" t="s">
        <v>13998</v>
      </c>
      <c r="E20637" s="125">
        <v>1600</v>
      </c>
      <c r="F20637" s="125"/>
      <c r="G20637" s="125">
        <f t="shared" si="437"/>
        <v>-1600</v>
      </c>
      <c r="H20637" s="704" t="s">
        <v>13649</v>
      </c>
    </row>
    <row r="20638" spans="1:8" s="681" customFormat="1" ht="15" x14ac:dyDescent="0.25">
      <c r="A20638" s="733">
        <v>45530</v>
      </c>
      <c r="B20638" s="62" t="s">
        <v>13530</v>
      </c>
      <c r="C20638" s="62" t="s">
        <v>3144</v>
      </c>
      <c r="D20638" s="182" t="s">
        <v>13999</v>
      </c>
      <c r="E20638" s="125">
        <v>50000</v>
      </c>
      <c r="F20638" s="125"/>
      <c r="G20638" s="125">
        <f t="shared" ref="G20638:G20640" si="438">F20638-E20638</f>
        <v>-50000</v>
      </c>
      <c r="H20638" s="704" t="s">
        <v>13649</v>
      </c>
    </row>
    <row r="20639" spans="1:8" s="681" customFormat="1" ht="15" x14ac:dyDescent="0.25">
      <c r="A20639" s="733">
        <v>45530</v>
      </c>
      <c r="B20639" s="62" t="s">
        <v>10889</v>
      </c>
      <c r="C20639" s="62" t="s">
        <v>10841</v>
      </c>
      <c r="D20639" s="182" t="s">
        <v>14000</v>
      </c>
      <c r="E20639" s="125">
        <v>400000</v>
      </c>
      <c r="F20639" s="125"/>
      <c r="G20639" s="125">
        <f t="shared" si="438"/>
        <v>-400000</v>
      </c>
      <c r="H20639" s="704" t="s">
        <v>13649</v>
      </c>
    </row>
    <row r="20640" spans="1:8" s="681" customFormat="1" ht="15" x14ac:dyDescent="0.25">
      <c r="A20640" s="733">
        <v>45530</v>
      </c>
      <c r="B20640" s="62" t="s">
        <v>13530</v>
      </c>
      <c r="C20640" s="62" t="s">
        <v>5386</v>
      </c>
      <c r="D20640" s="182" t="s">
        <v>14011</v>
      </c>
      <c r="E20640" s="125">
        <v>18500</v>
      </c>
      <c r="F20640" s="125"/>
      <c r="G20640" s="125">
        <f t="shared" si="438"/>
        <v>-18500</v>
      </c>
      <c r="H20640" s="704" t="s">
        <v>13649</v>
      </c>
    </row>
    <row r="20641" spans="1:8" s="681" customFormat="1" ht="15" x14ac:dyDescent="0.25">
      <c r="A20641" s="733">
        <v>45531</v>
      </c>
      <c r="B20641" s="62" t="s">
        <v>12596</v>
      </c>
      <c r="C20641" s="62" t="s">
        <v>13083</v>
      </c>
      <c r="D20641" s="182" t="s">
        <v>1156</v>
      </c>
      <c r="E20641" s="125">
        <v>2000</v>
      </c>
      <c r="F20641" s="125"/>
      <c r="G20641" s="125">
        <f t="shared" ref="G20641:G20646" si="439">F20641-E20641</f>
        <v>-2000</v>
      </c>
      <c r="H20641" s="704" t="s">
        <v>13649</v>
      </c>
    </row>
    <row r="20642" spans="1:8" s="681" customFormat="1" ht="15" x14ac:dyDescent="0.25">
      <c r="A20642" s="733">
        <v>45531</v>
      </c>
      <c r="B20642" s="62" t="s">
        <v>13215</v>
      </c>
      <c r="C20642" s="62" t="s">
        <v>5740</v>
      </c>
      <c r="D20642" s="182" t="s">
        <v>369</v>
      </c>
      <c r="E20642" s="125">
        <v>1700</v>
      </c>
      <c r="F20642" s="125"/>
      <c r="G20642" s="125">
        <f t="shared" si="439"/>
        <v>-1700</v>
      </c>
      <c r="H20642" s="704" t="s">
        <v>13649</v>
      </c>
    </row>
    <row r="20643" spans="1:8" s="681" customFormat="1" ht="15" x14ac:dyDescent="0.25">
      <c r="A20643" s="733">
        <v>45531</v>
      </c>
      <c r="B20643" s="62" t="s">
        <v>13215</v>
      </c>
      <c r="C20643" s="62" t="s">
        <v>5386</v>
      </c>
      <c r="D20643" s="182" t="s">
        <v>13970</v>
      </c>
      <c r="E20643" s="125">
        <v>7000</v>
      </c>
      <c r="F20643" s="125"/>
      <c r="G20643" s="125">
        <f t="shared" si="439"/>
        <v>-7000</v>
      </c>
      <c r="H20643" s="704" t="s">
        <v>13649</v>
      </c>
    </row>
    <row r="20644" spans="1:8" s="681" customFormat="1" ht="15" x14ac:dyDescent="0.25">
      <c r="A20644" s="733">
        <v>45531</v>
      </c>
      <c r="B20644" s="62" t="s">
        <v>12673</v>
      </c>
      <c r="C20644" s="62" t="s">
        <v>5386</v>
      </c>
      <c r="D20644" s="182" t="s">
        <v>13970</v>
      </c>
      <c r="E20644" s="125">
        <v>7000</v>
      </c>
      <c r="F20644" s="125"/>
      <c r="G20644" s="125">
        <f t="shared" si="439"/>
        <v>-7000</v>
      </c>
      <c r="H20644" s="704" t="s">
        <v>13649</v>
      </c>
    </row>
    <row r="20645" spans="1:8" s="681" customFormat="1" ht="15" x14ac:dyDescent="0.25">
      <c r="A20645" s="733">
        <v>45531</v>
      </c>
      <c r="B20645" s="62" t="s">
        <v>103</v>
      </c>
      <c r="C20645" s="62" t="s">
        <v>2995</v>
      </c>
      <c r="D20645" s="182" t="s">
        <v>369</v>
      </c>
      <c r="E20645" s="125">
        <v>2830</v>
      </c>
      <c r="F20645" s="125"/>
      <c r="G20645" s="125">
        <f t="shared" si="439"/>
        <v>-2830</v>
      </c>
      <c r="H20645" s="704" t="s">
        <v>13649</v>
      </c>
    </row>
    <row r="20646" spans="1:8" s="681" customFormat="1" ht="15" x14ac:dyDescent="0.25">
      <c r="A20646" s="733">
        <v>45531</v>
      </c>
      <c r="B20646" s="62" t="s">
        <v>13530</v>
      </c>
      <c r="C20646" s="62" t="s">
        <v>6782</v>
      </c>
      <c r="D20646" s="182" t="s">
        <v>14001</v>
      </c>
      <c r="E20646" s="125">
        <v>400000</v>
      </c>
      <c r="F20646" s="125"/>
      <c r="G20646" s="125">
        <f t="shared" si="439"/>
        <v>-400000</v>
      </c>
      <c r="H20646" s="704" t="s">
        <v>13649</v>
      </c>
    </row>
    <row r="20647" spans="1:8" s="681" customFormat="1" ht="24" x14ac:dyDescent="0.25">
      <c r="A20647" s="733">
        <v>45531</v>
      </c>
      <c r="B20647" s="62" t="s">
        <v>13530</v>
      </c>
      <c r="C20647" s="62" t="s">
        <v>3144</v>
      </c>
      <c r="D20647" s="182" t="s">
        <v>14002</v>
      </c>
      <c r="E20647" s="125">
        <v>42000</v>
      </c>
      <c r="F20647" s="125"/>
      <c r="G20647" s="125">
        <f t="shared" ref="G20647:G20649" si="440">F20647-E20647</f>
        <v>-42000</v>
      </c>
      <c r="H20647" s="704" t="s">
        <v>13649</v>
      </c>
    </row>
    <row r="20648" spans="1:8" s="681" customFormat="1" ht="17.25" customHeight="1" x14ac:dyDescent="0.25">
      <c r="A20648" s="733">
        <v>45531</v>
      </c>
      <c r="B20648" s="62" t="s">
        <v>13922</v>
      </c>
      <c r="C20648" s="62" t="s">
        <v>3144</v>
      </c>
      <c r="D20648" s="182" t="s">
        <v>14003</v>
      </c>
      <c r="E20648" s="125">
        <v>24000</v>
      </c>
      <c r="F20648" s="125"/>
      <c r="G20648" s="125">
        <f t="shared" si="440"/>
        <v>-24000</v>
      </c>
      <c r="H20648" s="704" t="s">
        <v>13649</v>
      </c>
    </row>
    <row r="20649" spans="1:8" s="681" customFormat="1" ht="15" x14ac:dyDescent="0.25">
      <c r="A20649" s="733">
        <v>45531</v>
      </c>
      <c r="B20649" s="62" t="s">
        <v>13922</v>
      </c>
      <c r="C20649" s="62" t="s">
        <v>7035</v>
      </c>
      <c r="D20649" s="182" t="s">
        <v>14004</v>
      </c>
      <c r="E20649" s="125">
        <v>150000</v>
      </c>
      <c r="F20649" s="125"/>
      <c r="G20649" s="125">
        <f t="shared" si="440"/>
        <v>-150000</v>
      </c>
      <c r="H20649" s="704" t="s">
        <v>13649</v>
      </c>
    </row>
    <row r="20650" spans="1:8" s="681" customFormat="1" ht="15" x14ac:dyDescent="0.25">
      <c r="A20650" s="733">
        <v>45531</v>
      </c>
      <c r="B20650" s="62" t="s">
        <v>13215</v>
      </c>
      <c r="C20650" s="62" t="s">
        <v>10972</v>
      </c>
      <c r="D20650" s="182" t="s">
        <v>14025</v>
      </c>
      <c r="E20650" s="125">
        <v>8100</v>
      </c>
      <c r="F20650" s="125"/>
      <c r="G20650" s="125">
        <f t="shared" ref="G20650:G20657" si="441">F20650-E20650</f>
        <v>-8100</v>
      </c>
      <c r="H20650" s="704" t="s">
        <v>13649</v>
      </c>
    </row>
    <row r="20651" spans="1:8" s="681" customFormat="1" ht="15" x14ac:dyDescent="0.25">
      <c r="A20651" s="733">
        <v>45531</v>
      </c>
      <c r="B20651" s="62" t="s">
        <v>13100</v>
      </c>
      <c r="C20651" s="62" t="s">
        <v>10972</v>
      </c>
      <c r="D20651" s="182" t="s">
        <v>14026</v>
      </c>
      <c r="E20651" s="125">
        <v>4200</v>
      </c>
      <c r="F20651" s="125"/>
      <c r="G20651" s="125">
        <f t="shared" si="441"/>
        <v>-4200</v>
      </c>
      <c r="H20651" s="704" t="s">
        <v>13649</v>
      </c>
    </row>
    <row r="20652" spans="1:8" s="681" customFormat="1" ht="15" x14ac:dyDescent="0.25">
      <c r="A20652" s="733">
        <v>45531</v>
      </c>
      <c r="B20652" s="62" t="s">
        <v>11068</v>
      </c>
      <c r="C20652" s="62" t="s">
        <v>10972</v>
      </c>
      <c r="D20652" s="182" t="s">
        <v>14050</v>
      </c>
      <c r="E20652" s="125">
        <v>3600</v>
      </c>
      <c r="F20652" s="125"/>
      <c r="G20652" s="125">
        <f t="shared" ref="G20652" si="442">F20652-E20652</f>
        <v>-3600</v>
      </c>
      <c r="H20652" s="704" t="s">
        <v>13649</v>
      </c>
    </row>
    <row r="20653" spans="1:8" s="681" customFormat="1" ht="15" x14ac:dyDescent="0.25">
      <c r="A20653" s="733">
        <v>45531</v>
      </c>
      <c r="B20653" s="62" t="s">
        <v>14027</v>
      </c>
      <c r="C20653" s="62" t="s">
        <v>10972</v>
      </c>
      <c r="D20653" s="182" t="s">
        <v>14028</v>
      </c>
      <c r="E20653" s="125">
        <v>2000</v>
      </c>
      <c r="F20653" s="125"/>
      <c r="G20653" s="125">
        <f t="shared" si="441"/>
        <v>-2000</v>
      </c>
      <c r="H20653" s="704" t="s">
        <v>13649</v>
      </c>
    </row>
    <row r="20654" spans="1:8" s="681" customFormat="1" ht="15" x14ac:dyDescent="0.25">
      <c r="A20654" s="733">
        <v>45531</v>
      </c>
      <c r="B20654" s="62" t="s">
        <v>13215</v>
      </c>
      <c r="C20654" s="62" t="s">
        <v>10972</v>
      </c>
      <c r="D20654" s="182" t="s">
        <v>11580</v>
      </c>
      <c r="E20654" s="125">
        <v>870</v>
      </c>
      <c r="F20654" s="125"/>
      <c r="G20654" s="125">
        <f t="shared" si="441"/>
        <v>-870</v>
      </c>
      <c r="H20654" s="704" t="s">
        <v>13649</v>
      </c>
    </row>
    <row r="20655" spans="1:8" s="681" customFormat="1" ht="15" x14ac:dyDescent="0.25">
      <c r="A20655" s="733">
        <v>45531</v>
      </c>
      <c r="B20655" s="62" t="s">
        <v>11068</v>
      </c>
      <c r="C20655" s="62" t="s">
        <v>10972</v>
      </c>
      <c r="D20655" s="182" t="s">
        <v>14029</v>
      </c>
      <c r="E20655" s="125">
        <v>1750</v>
      </c>
      <c r="F20655" s="125"/>
      <c r="G20655" s="125">
        <f t="shared" si="441"/>
        <v>-1750</v>
      </c>
      <c r="H20655" s="704" t="s">
        <v>13649</v>
      </c>
    </row>
    <row r="20656" spans="1:8" s="681" customFormat="1" ht="15" x14ac:dyDescent="0.25">
      <c r="A20656" s="733">
        <v>45531</v>
      </c>
      <c r="B20656" s="62" t="s">
        <v>13215</v>
      </c>
      <c r="C20656" s="62" t="s">
        <v>5740</v>
      </c>
      <c r="D20656" s="182" t="s">
        <v>369</v>
      </c>
      <c r="E20656" s="125">
        <v>1100</v>
      </c>
      <c r="F20656" s="125"/>
      <c r="G20656" s="125">
        <f t="shared" si="441"/>
        <v>-1100</v>
      </c>
      <c r="H20656" s="704" t="s">
        <v>13649</v>
      </c>
    </row>
    <row r="20657" spans="1:8" s="681" customFormat="1" ht="15" x14ac:dyDescent="0.25">
      <c r="A20657" s="733">
        <v>45531</v>
      </c>
      <c r="B20657" s="62" t="s">
        <v>103</v>
      </c>
      <c r="C20657" s="62" t="s">
        <v>103</v>
      </c>
      <c r="D20657" s="182" t="s">
        <v>14030</v>
      </c>
      <c r="E20657" s="125">
        <v>500</v>
      </c>
      <c r="F20657" s="125"/>
      <c r="G20657" s="125">
        <f t="shared" si="441"/>
        <v>-500</v>
      </c>
      <c r="H20657" s="704" t="s">
        <v>13649</v>
      </c>
    </row>
    <row r="20658" spans="1:8" s="681" customFormat="1" ht="15" x14ac:dyDescent="0.25">
      <c r="A20658" s="733">
        <v>45532</v>
      </c>
      <c r="B20658" s="62" t="s">
        <v>12673</v>
      </c>
      <c r="C20658" s="62" t="s">
        <v>5740</v>
      </c>
      <c r="D20658" s="182" t="s">
        <v>369</v>
      </c>
      <c r="E20658" s="125">
        <v>1000</v>
      </c>
      <c r="F20658" s="125"/>
      <c r="G20658" s="125">
        <f t="shared" ref="G20658:G20668" si="443">F20658-E20658</f>
        <v>-1000</v>
      </c>
      <c r="H20658" s="704" t="s">
        <v>13649</v>
      </c>
    </row>
    <row r="20659" spans="1:8" s="681" customFormat="1" ht="15" x14ac:dyDescent="0.25">
      <c r="A20659" s="733">
        <v>45532</v>
      </c>
      <c r="B20659" s="62" t="s">
        <v>103</v>
      </c>
      <c r="C20659" s="62" t="s">
        <v>103</v>
      </c>
      <c r="D20659" s="182" t="s">
        <v>9413</v>
      </c>
      <c r="E20659" s="125">
        <v>2500</v>
      </c>
      <c r="F20659" s="125"/>
      <c r="G20659" s="125">
        <f t="shared" si="443"/>
        <v>-2500</v>
      </c>
      <c r="H20659" s="704" t="s">
        <v>13649</v>
      </c>
    </row>
    <row r="20660" spans="1:8" s="681" customFormat="1" ht="15" x14ac:dyDescent="0.25">
      <c r="A20660" s="733">
        <v>45532</v>
      </c>
      <c r="B20660" s="62" t="s">
        <v>103</v>
      </c>
      <c r="C20660" s="62" t="s">
        <v>103</v>
      </c>
      <c r="D20660" s="182" t="s">
        <v>14031</v>
      </c>
      <c r="E20660" s="125">
        <v>1000</v>
      </c>
      <c r="F20660" s="125"/>
      <c r="G20660" s="125">
        <f t="shared" si="443"/>
        <v>-1000</v>
      </c>
      <c r="H20660" s="704" t="s">
        <v>13649</v>
      </c>
    </row>
    <row r="20661" spans="1:8" s="681" customFormat="1" ht="15" x14ac:dyDescent="0.25">
      <c r="A20661" s="733">
        <v>45533</v>
      </c>
      <c r="B20661" s="62" t="s">
        <v>11707</v>
      </c>
      <c r="C20661" s="62" t="s">
        <v>391</v>
      </c>
      <c r="D20661" s="182" t="s">
        <v>14032</v>
      </c>
      <c r="E20661" s="125">
        <v>1000</v>
      </c>
      <c r="F20661" s="125"/>
      <c r="G20661" s="125">
        <f t="shared" si="443"/>
        <v>-1000</v>
      </c>
      <c r="H20661" s="704" t="s">
        <v>13649</v>
      </c>
    </row>
    <row r="20662" spans="1:8" s="681" customFormat="1" ht="15" x14ac:dyDescent="0.25">
      <c r="A20662" s="733">
        <v>45533</v>
      </c>
      <c r="B20662" s="62" t="s">
        <v>12785</v>
      </c>
      <c r="C20662" s="62" t="s">
        <v>10972</v>
      </c>
      <c r="D20662" s="182" t="s">
        <v>14033</v>
      </c>
      <c r="E20662" s="125">
        <v>300</v>
      </c>
      <c r="F20662" s="125"/>
      <c r="G20662" s="125">
        <f t="shared" si="443"/>
        <v>-300</v>
      </c>
      <c r="H20662" s="704" t="s">
        <v>13649</v>
      </c>
    </row>
    <row r="20663" spans="1:8" s="681" customFormat="1" ht="15" x14ac:dyDescent="0.25">
      <c r="A20663" s="733">
        <v>45533</v>
      </c>
      <c r="B20663" s="62" t="s">
        <v>103</v>
      </c>
      <c r="C20663" s="62" t="s">
        <v>103</v>
      </c>
      <c r="D20663" s="182" t="s">
        <v>14034</v>
      </c>
      <c r="E20663" s="125">
        <v>360</v>
      </c>
      <c r="F20663" s="125"/>
      <c r="G20663" s="125">
        <f t="shared" si="443"/>
        <v>-360</v>
      </c>
      <c r="H20663" s="704" t="s">
        <v>13649</v>
      </c>
    </row>
    <row r="20664" spans="1:8" s="681" customFormat="1" ht="15" x14ac:dyDescent="0.25">
      <c r="A20664" s="733">
        <v>45533</v>
      </c>
      <c r="B20664" s="62" t="s">
        <v>12785</v>
      </c>
      <c r="C20664" s="62" t="s">
        <v>10972</v>
      </c>
      <c r="D20664" s="182" t="s">
        <v>14035</v>
      </c>
      <c r="E20664" s="125">
        <v>3900</v>
      </c>
      <c r="F20664" s="125"/>
      <c r="G20664" s="125">
        <f t="shared" si="443"/>
        <v>-3900</v>
      </c>
      <c r="H20664" s="704" t="s">
        <v>13649</v>
      </c>
    </row>
    <row r="20665" spans="1:8" s="681" customFormat="1" ht="15" x14ac:dyDescent="0.25">
      <c r="A20665" s="733">
        <v>45533</v>
      </c>
      <c r="B20665" s="62" t="s">
        <v>103</v>
      </c>
      <c r="C20665" s="62" t="s">
        <v>103</v>
      </c>
      <c r="D20665" s="182" t="s">
        <v>14036</v>
      </c>
      <c r="E20665" s="125">
        <v>350</v>
      </c>
      <c r="F20665" s="125"/>
      <c r="G20665" s="125">
        <f t="shared" si="443"/>
        <v>-350</v>
      </c>
      <c r="H20665" s="704" t="s">
        <v>13649</v>
      </c>
    </row>
    <row r="20666" spans="1:8" s="681" customFormat="1" ht="15" x14ac:dyDescent="0.25">
      <c r="A20666" s="733">
        <v>45533</v>
      </c>
      <c r="B20666" s="62" t="s">
        <v>13243</v>
      </c>
      <c r="C20666" s="62" t="s">
        <v>5740</v>
      </c>
      <c r="D20666" s="182" t="s">
        <v>369</v>
      </c>
      <c r="E20666" s="125">
        <v>1100</v>
      </c>
      <c r="F20666" s="125"/>
      <c r="G20666" s="125">
        <f t="shared" si="443"/>
        <v>-1100</v>
      </c>
      <c r="H20666" s="704" t="s">
        <v>13649</v>
      </c>
    </row>
    <row r="20667" spans="1:8" s="681" customFormat="1" ht="15" x14ac:dyDescent="0.25">
      <c r="A20667" s="733">
        <v>45533</v>
      </c>
      <c r="B20667" s="62" t="s">
        <v>103</v>
      </c>
      <c r="C20667" s="62" t="s">
        <v>103</v>
      </c>
      <c r="D20667" s="182" t="s">
        <v>9413</v>
      </c>
      <c r="E20667" s="125">
        <v>5000</v>
      </c>
      <c r="F20667" s="125"/>
      <c r="G20667" s="125">
        <f t="shared" si="443"/>
        <v>-5000</v>
      </c>
      <c r="H20667" s="704" t="s">
        <v>13649</v>
      </c>
    </row>
    <row r="20668" spans="1:8" s="681" customFormat="1" ht="15" x14ac:dyDescent="0.25">
      <c r="A20668" s="733">
        <v>45533</v>
      </c>
      <c r="B20668" s="62" t="s">
        <v>12785</v>
      </c>
      <c r="C20668" s="62" t="s">
        <v>10972</v>
      </c>
      <c r="D20668" s="182" t="s">
        <v>5135</v>
      </c>
      <c r="E20668" s="125">
        <v>23740</v>
      </c>
      <c r="F20668" s="125"/>
      <c r="G20668" s="125">
        <f t="shared" si="443"/>
        <v>-23740</v>
      </c>
      <c r="H20668" s="704" t="s">
        <v>13649</v>
      </c>
    </row>
    <row r="20669" spans="1:8" s="681" customFormat="1" ht="15" x14ac:dyDescent="0.25">
      <c r="A20669" s="733">
        <v>45533</v>
      </c>
      <c r="B20669" s="62" t="s">
        <v>13426</v>
      </c>
      <c r="C20669" s="62" t="s">
        <v>5740</v>
      </c>
      <c r="D20669" s="182" t="s">
        <v>369</v>
      </c>
      <c r="E20669" s="125">
        <v>700</v>
      </c>
      <c r="F20669" s="125"/>
      <c r="G20669" s="125">
        <f t="shared" ref="G20669:G20672" si="444">F20669-E20669</f>
        <v>-700</v>
      </c>
      <c r="H20669" s="704" t="s">
        <v>13649</v>
      </c>
    </row>
    <row r="20670" spans="1:8" s="681" customFormat="1" ht="15" x14ac:dyDescent="0.25">
      <c r="A20670" s="733">
        <v>45533</v>
      </c>
      <c r="B20670" s="62" t="s">
        <v>11068</v>
      </c>
      <c r="C20670" s="62" t="s">
        <v>10972</v>
      </c>
      <c r="D20670" s="182" t="s">
        <v>14051</v>
      </c>
      <c r="E20670" s="125">
        <v>18500</v>
      </c>
      <c r="F20670" s="125"/>
      <c r="G20670" s="125">
        <f t="shared" si="444"/>
        <v>-18500</v>
      </c>
      <c r="H20670" s="704" t="s">
        <v>13649</v>
      </c>
    </row>
    <row r="20671" spans="1:8" s="681" customFormat="1" ht="15" x14ac:dyDescent="0.25">
      <c r="A20671" s="733">
        <v>45533</v>
      </c>
      <c r="B20671" s="62" t="s">
        <v>13426</v>
      </c>
      <c r="C20671" s="62" t="s">
        <v>5740</v>
      </c>
      <c r="D20671" s="182" t="s">
        <v>369</v>
      </c>
      <c r="E20671" s="125">
        <v>600</v>
      </c>
      <c r="F20671" s="125"/>
      <c r="G20671" s="125">
        <f t="shared" si="444"/>
        <v>-600</v>
      </c>
      <c r="H20671" s="704" t="s">
        <v>13649</v>
      </c>
    </row>
    <row r="20672" spans="1:8" s="681" customFormat="1" ht="15" x14ac:dyDescent="0.25">
      <c r="A20672" s="733">
        <v>45533</v>
      </c>
      <c r="B20672" s="62" t="s">
        <v>13215</v>
      </c>
      <c r="C20672" s="62" t="s">
        <v>5740</v>
      </c>
      <c r="D20672" s="182" t="s">
        <v>369</v>
      </c>
      <c r="E20672" s="125">
        <v>2000</v>
      </c>
      <c r="F20672" s="125"/>
      <c r="G20672" s="125">
        <f t="shared" si="444"/>
        <v>-2000</v>
      </c>
      <c r="H20672" s="704" t="s">
        <v>13649</v>
      </c>
    </row>
    <row r="20673" spans="1:8" s="681" customFormat="1" ht="15" x14ac:dyDescent="0.25">
      <c r="A20673" s="733">
        <v>45533</v>
      </c>
      <c r="B20673" s="62" t="s">
        <v>12785</v>
      </c>
      <c r="C20673" s="62" t="s">
        <v>13551</v>
      </c>
      <c r="D20673" s="182" t="s">
        <v>14052</v>
      </c>
      <c r="E20673" s="125">
        <v>50000</v>
      </c>
      <c r="F20673" s="125"/>
      <c r="G20673" s="125">
        <f t="shared" ref="G20673" si="445">F20673-E20673</f>
        <v>-50000</v>
      </c>
      <c r="H20673" s="704" t="s">
        <v>13649</v>
      </c>
    </row>
    <row r="20674" spans="1:8" s="681" customFormat="1" ht="15" x14ac:dyDescent="0.25">
      <c r="A20674" s="733">
        <v>45533</v>
      </c>
      <c r="B20674" s="62" t="s">
        <v>13215</v>
      </c>
      <c r="C20674" s="669" t="s">
        <v>9859</v>
      </c>
      <c r="D20674" s="905" t="s">
        <v>14054</v>
      </c>
      <c r="E20674" s="671">
        <v>117907</v>
      </c>
      <c r="F20674" s="125"/>
      <c r="G20674" s="125">
        <f t="shared" ref="G20674:G20679" si="446">F20674-E20674</f>
        <v>-117907</v>
      </c>
      <c r="H20674" s="704" t="s">
        <v>13649</v>
      </c>
    </row>
    <row r="20675" spans="1:8" s="681" customFormat="1" ht="15" x14ac:dyDescent="0.25">
      <c r="A20675" s="733">
        <v>45533</v>
      </c>
      <c r="B20675" s="62" t="s">
        <v>13426</v>
      </c>
      <c r="C20675" s="669" t="s">
        <v>9859</v>
      </c>
      <c r="D20675" s="905" t="s">
        <v>14054</v>
      </c>
      <c r="E20675" s="671">
        <v>50603</v>
      </c>
      <c r="F20675" s="125"/>
      <c r="G20675" s="125">
        <f t="shared" si="446"/>
        <v>-50603</v>
      </c>
      <c r="H20675" s="704" t="s">
        <v>13649</v>
      </c>
    </row>
    <row r="20676" spans="1:8" s="681" customFormat="1" ht="15" x14ac:dyDescent="0.25">
      <c r="A20676" s="733">
        <v>45533</v>
      </c>
      <c r="B20676" s="62" t="s">
        <v>12389</v>
      </c>
      <c r="C20676" s="669" t="s">
        <v>9859</v>
      </c>
      <c r="D20676" s="905" t="s">
        <v>14054</v>
      </c>
      <c r="E20676" s="671">
        <v>102340</v>
      </c>
      <c r="F20676" s="125"/>
      <c r="G20676" s="125">
        <f t="shared" si="446"/>
        <v>-102340</v>
      </c>
      <c r="H20676" s="704" t="s">
        <v>13649</v>
      </c>
    </row>
    <row r="20677" spans="1:8" s="681" customFormat="1" ht="15" x14ac:dyDescent="0.25">
      <c r="A20677" s="733">
        <v>45533</v>
      </c>
      <c r="B20677" s="62" t="s">
        <v>13243</v>
      </c>
      <c r="C20677" s="669" t="s">
        <v>9859</v>
      </c>
      <c r="D20677" s="905" t="s">
        <v>14054</v>
      </c>
      <c r="E20677" s="671">
        <v>13350</v>
      </c>
      <c r="F20677" s="125"/>
      <c r="G20677" s="125">
        <f t="shared" si="446"/>
        <v>-13350</v>
      </c>
      <c r="H20677" s="704" t="s">
        <v>13649</v>
      </c>
    </row>
    <row r="20678" spans="1:8" s="681" customFormat="1" ht="15" x14ac:dyDescent="0.25">
      <c r="A20678" s="733">
        <v>45533</v>
      </c>
      <c r="B20678" s="62" t="s">
        <v>11864</v>
      </c>
      <c r="C20678" s="669" t="s">
        <v>9859</v>
      </c>
      <c r="D20678" s="905" t="s">
        <v>14054</v>
      </c>
      <c r="E20678" s="671">
        <v>9300</v>
      </c>
      <c r="F20678" s="125"/>
      <c r="G20678" s="125">
        <f t="shared" si="446"/>
        <v>-9300</v>
      </c>
      <c r="H20678" s="704" t="s">
        <v>13649</v>
      </c>
    </row>
    <row r="20679" spans="1:8" s="681" customFormat="1" ht="24" x14ac:dyDescent="0.25">
      <c r="A20679" s="733">
        <v>45533</v>
      </c>
      <c r="B20679" s="62" t="s">
        <v>12785</v>
      </c>
      <c r="C20679" s="62" t="s">
        <v>3144</v>
      </c>
      <c r="D20679" s="182" t="s">
        <v>14053</v>
      </c>
      <c r="E20679" s="125">
        <v>16000</v>
      </c>
      <c r="F20679" s="125"/>
      <c r="G20679" s="125">
        <f t="shared" si="446"/>
        <v>-16000</v>
      </c>
      <c r="H20679" s="704" t="s">
        <v>13649</v>
      </c>
    </row>
    <row r="20680" spans="1:8" s="681" customFormat="1" ht="15" x14ac:dyDescent="0.25">
      <c r="A20680" s="733">
        <v>45534</v>
      </c>
      <c r="B20680" s="62" t="s">
        <v>11068</v>
      </c>
      <c r="C20680" s="62" t="s">
        <v>5740</v>
      </c>
      <c r="D20680" s="182" t="s">
        <v>10325</v>
      </c>
      <c r="E20680" s="125">
        <v>520</v>
      </c>
      <c r="F20680" s="125"/>
      <c r="G20680" s="125">
        <f t="shared" ref="G20680:G20682" si="447">F20680-E20680</f>
        <v>-520</v>
      </c>
      <c r="H20680" s="704" t="s">
        <v>13649</v>
      </c>
    </row>
    <row r="20681" spans="1:8" s="681" customFormat="1" ht="15" x14ac:dyDescent="0.25">
      <c r="A20681" s="733">
        <v>45534</v>
      </c>
      <c r="B20681" s="62" t="s">
        <v>13100</v>
      </c>
      <c r="C20681" s="62" t="s">
        <v>285</v>
      </c>
      <c r="D20681" s="182" t="s">
        <v>13894</v>
      </c>
      <c r="E20681" s="125">
        <v>560</v>
      </c>
      <c r="F20681" s="125"/>
      <c r="G20681" s="125">
        <f t="shared" si="447"/>
        <v>-560</v>
      </c>
      <c r="H20681" s="704" t="s">
        <v>13649</v>
      </c>
    </row>
    <row r="20682" spans="1:8" s="681" customFormat="1" ht="15" x14ac:dyDescent="0.25">
      <c r="A20682" s="733">
        <v>45534</v>
      </c>
      <c r="B20682" s="62" t="s">
        <v>11068</v>
      </c>
      <c r="C20682" s="62" t="s">
        <v>371</v>
      </c>
      <c r="D20682" s="182" t="s">
        <v>2107</v>
      </c>
      <c r="E20682" s="125">
        <v>1000</v>
      </c>
      <c r="F20682" s="125"/>
      <c r="G20682" s="125">
        <f t="shared" si="447"/>
        <v>-1000</v>
      </c>
      <c r="H20682" s="704" t="s">
        <v>13649</v>
      </c>
    </row>
    <row r="20683" spans="1:8" s="681" customFormat="1" ht="24" x14ac:dyDescent="0.25">
      <c r="A20683" s="733">
        <v>45534</v>
      </c>
      <c r="B20683" s="62" t="s">
        <v>13282</v>
      </c>
      <c r="C20683" s="62" t="s">
        <v>10972</v>
      </c>
      <c r="D20683" s="182" t="s">
        <v>14055</v>
      </c>
      <c r="E20683" s="125">
        <v>46120</v>
      </c>
      <c r="F20683" s="125"/>
      <c r="G20683" s="125">
        <f t="shared" ref="G20683" si="448">F20683-E20683</f>
        <v>-46120</v>
      </c>
      <c r="H20683" s="704" t="s">
        <v>13649</v>
      </c>
    </row>
    <row r="20684" spans="1:8" s="681" customFormat="1" ht="15" x14ac:dyDescent="0.25">
      <c r="A20684" s="733">
        <v>45534</v>
      </c>
      <c r="B20684" s="62" t="s">
        <v>13922</v>
      </c>
      <c r="C20684" s="62" t="s">
        <v>14</v>
      </c>
      <c r="D20684" s="182" t="s">
        <v>14056</v>
      </c>
      <c r="E20684" s="125">
        <v>50000</v>
      </c>
      <c r="F20684" s="125"/>
      <c r="G20684" s="125">
        <f t="shared" ref="G20684:G20687" si="449">F20684-E20684</f>
        <v>-50000</v>
      </c>
      <c r="H20684" s="704" t="s">
        <v>13649</v>
      </c>
    </row>
    <row r="20685" spans="1:8" s="681" customFormat="1" ht="24" x14ac:dyDescent="0.25">
      <c r="A20685" s="733">
        <v>45534</v>
      </c>
      <c r="B20685" s="62" t="s">
        <v>3945</v>
      </c>
      <c r="C20685" s="62" t="s">
        <v>12822</v>
      </c>
      <c r="D20685" s="182" t="s">
        <v>14057</v>
      </c>
      <c r="E20685" s="125">
        <v>100000</v>
      </c>
      <c r="F20685" s="125"/>
      <c r="G20685" s="125">
        <f t="shared" si="449"/>
        <v>-100000</v>
      </c>
      <c r="H20685" s="704" t="s">
        <v>13649</v>
      </c>
    </row>
    <row r="20686" spans="1:8" s="681" customFormat="1" ht="15" x14ac:dyDescent="0.25">
      <c r="A20686" s="733">
        <v>45534</v>
      </c>
      <c r="B20686" s="62" t="s">
        <v>13922</v>
      </c>
      <c r="C20686" s="62" t="s">
        <v>14061</v>
      </c>
      <c r="D20686" s="182" t="s">
        <v>14058</v>
      </c>
      <c r="E20686" s="125">
        <v>60711</v>
      </c>
      <c r="F20686" s="125"/>
      <c r="G20686" s="125">
        <f t="shared" si="449"/>
        <v>-60711</v>
      </c>
      <c r="H20686" s="704" t="s">
        <v>13649</v>
      </c>
    </row>
    <row r="20687" spans="1:8" s="681" customFormat="1" ht="24" x14ac:dyDescent="0.25">
      <c r="A20687" s="733">
        <v>45534</v>
      </c>
      <c r="B20687" s="62" t="s">
        <v>13215</v>
      </c>
      <c r="C20687" s="62" t="s">
        <v>14059</v>
      </c>
      <c r="D20687" s="182" t="s">
        <v>14060</v>
      </c>
      <c r="E20687" s="125">
        <v>100000</v>
      </c>
      <c r="F20687" s="125"/>
      <c r="G20687" s="125">
        <f t="shared" si="449"/>
        <v>-100000</v>
      </c>
      <c r="H20687" s="704" t="s">
        <v>13649</v>
      </c>
    </row>
    <row r="20688" spans="1:8" s="681" customFormat="1" ht="15" x14ac:dyDescent="0.25">
      <c r="A20688" s="733">
        <v>45534</v>
      </c>
      <c r="B20688" s="62" t="s">
        <v>12596</v>
      </c>
      <c r="C20688" s="62" t="s">
        <v>13083</v>
      </c>
      <c r="D20688" s="182" t="s">
        <v>14064</v>
      </c>
      <c r="E20688" s="125">
        <v>114000</v>
      </c>
      <c r="F20688" s="125"/>
      <c r="G20688" s="125">
        <f t="shared" ref="G20688:G20696" si="450">F20688-E20688</f>
        <v>-114000</v>
      </c>
      <c r="H20688" s="704" t="s">
        <v>13649</v>
      </c>
    </row>
    <row r="20689" spans="1:8" s="681" customFormat="1" ht="15" x14ac:dyDescent="0.25">
      <c r="A20689" s="733">
        <v>45534</v>
      </c>
      <c r="B20689" s="62" t="s">
        <v>12596</v>
      </c>
      <c r="C20689" s="62" t="s">
        <v>10972</v>
      </c>
      <c r="D20689" s="182" t="s">
        <v>13359</v>
      </c>
      <c r="E20689" s="125">
        <v>55800</v>
      </c>
      <c r="F20689" s="125"/>
      <c r="G20689" s="125">
        <f t="shared" si="450"/>
        <v>-55800</v>
      </c>
      <c r="H20689" s="704" t="s">
        <v>13649</v>
      </c>
    </row>
    <row r="20690" spans="1:8" s="681" customFormat="1" ht="15" x14ac:dyDescent="0.25">
      <c r="A20690" s="733">
        <v>45534</v>
      </c>
      <c r="B20690" s="62" t="s">
        <v>12596</v>
      </c>
      <c r="C20690" s="62" t="s">
        <v>10972</v>
      </c>
      <c r="D20690" s="182" t="s">
        <v>13359</v>
      </c>
      <c r="E20690" s="125">
        <v>61815</v>
      </c>
      <c r="F20690" s="125"/>
      <c r="G20690" s="125">
        <f t="shared" si="450"/>
        <v>-61815</v>
      </c>
      <c r="H20690" s="704" t="s">
        <v>13649</v>
      </c>
    </row>
    <row r="20691" spans="1:8" s="681" customFormat="1" ht="15" x14ac:dyDescent="0.25">
      <c r="A20691" s="733">
        <v>45534</v>
      </c>
      <c r="B20691" s="62" t="s">
        <v>12596</v>
      </c>
      <c r="C20691" s="62" t="s">
        <v>10972</v>
      </c>
      <c r="D20691" s="182" t="s">
        <v>13359</v>
      </c>
      <c r="E20691" s="125">
        <v>86380</v>
      </c>
      <c r="F20691" s="125"/>
      <c r="G20691" s="125">
        <f t="shared" si="450"/>
        <v>-86380</v>
      </c>
      <c r="H20691" s="704" t="s">
        <v>13649</v>
      </c>
    </row>
    <row r="20692" spans="1:8" s="681" customFormat="1" ht="15" x14ac:dyDescent="0.25">
      <c r="A20692" s="733">
        <v>45534</v>
      </c>
      <c r="B20692" s="62" t="s">
        <v>12596</v>
      </c>
      <c r="C20692" s="62" t="s">
        <v>10972</v>
      </c>
      <c r="D20692" s="182" t="s">
        <v>13359</v>
      </c>
      <c r="E20692" s="125">
        <v>107855</v>
      </c>
      <c r="F20692" s="125"/>
      <c r="G20692" s="125">
        <f t="shared" si="450"/>
        <v>-107855</v>
      </c>
      <c r="H20692" s="704" t="s">
        <v>13649</v>
      </c>
    </row>
    <row r="20693" spans="1:8" s="681" customFormat="1" ht="15" x14ac:dyDescent="0.25">
      <c r="A20693" s="733">
        <v>45534</v>
      </c>
      <c r="B20693" s="62" t="s">
        <v>12596</v>
      </c>
      <c r="C20693" s="62" t="s">
        <v>10972</v>
      </c>
      <c r="D20693" s="182" t="s">
        <v>13359</v>
      </c>
      <c r="E20693" s="125">
        <v>67705</v>
      </c>
      <c r="F20693" s="125"/>
      <c r="G20693" s="125">
        <f t="shared" si="450"/>
        <v>-67705</v>
      </c>
      <c r="H20693" s="704" t="s">
        <v>13649</v>
      </c>
    </row>
    <row r="20694" spans="1:8" s="681" customFormat="1" ht="15" x14ac:dyDescent="0.25">
      <c r="A20694" s="733">
        <v>45534</v>
      </c>
      <c r="B20694" s="62" t="s">
        <v>12596</v>
      </c>
      <c r="C20694" s="62" t="s">
        <v>10972</v>
      </c>
      <c r="D20694" s="182" t="s">
        <v>13359</v>
      </c>
      <c r="E20694" s="125">
        <v>19000</v>
      </c>
      <c r="F20694" s="125"/>
      <c r="G20694" s="125">
        <f t="shared" si="450"/>
        <v>-19000</v>
      </c>
      <c r="H20694" s="704" t="s">
        <v>13649</v>
      </c>
    </row>
    <row r="20695" spans="1:8" s="681" customFormat="1" ht="15" x14ac:dyDescent="0.25">
      <c r="A20695" s="733">
        <v>45534</v>
      </c>
      <c r="B20695" s="62" t="s">
        <v>12596</v>
      </c>
      <c r="C20695" s="62" t="s">
        <v>10972</v>
      </c>
      <c r="D20695" s="182" t="s">
        <v>13359</v>
      </c>
      <c r="E20695" s="125">
        <v>25020</v>
      </c>
      <c r="F20695" s="125"/>
      <c r="G20695" s="125">
        <f t="shared" si="450"/>
        <v>-25020</v>
      </c>
      <c r="H20695" s="704" t="s">
        <v>13649</v>
      </c>
    </row>
    <row r="20696" spans="1:8" s="681" customFormat="1" ht="15" x14ac:dyDescent="0.25">
      <c r="A20696" s="733">
        <v>45534</v>
      </c>
      <c r="B20696" s="62" t="s">
        <v>12596</v>
      </c>
      <c r="C20696" s="62" t="s">
        <v>10972</v>
      </c>
      <c r="D20696" s="182" t="s">
        <v>13359</v>
      </c>
      <c r="E20696" s="125">
        <v>33750</v>
      </c>
      <c r="F20696" s="125"/>
      <c r="G20696" s="125">
        <f t="shared" si="450"/>
        <v>-33750</v>
      </c>
      <c r="H20696" s="704" t="s">
        <v>13649</v>
      </c>
    </row>
    <row r="20697" spans="1:8" s="681" customFormat="1" ht="18.75" customHeight="1" x14ac:dyDescent="0.25">
      <c r="A20697" s="733">
        <v>45535</v>
      </c>
      <c r="B20697" s="62" t="s">
        <v>103</v>
      </c>
      <c r="C20697" s="62" t="s">
        <v>285</v>
      </c>
      <c r="D20697" s="182" t="s">
        <v>13894</v>
      </c>
      <c r="E20697" s="125">
        <v>1000</v>
      </c>
      <c r="F20697" s="125"/>
      <c r="G20697" s="125">
        <f t="shared" ref="G20697:G20699" si="451">F20697-E20697</f>
        <v>-1000</v>
      </c>
      <c r="H20697" s="704" t="s">
        <v>13649</v>
      </c>
    </row>
    <row r="20698" spans="1:8" s="681" customFormat="1" ht="15" x14ac:dyDescent="0.25">
      <c r="A20698" s="733">
        <v>45535</v>
      </c>
      <c r="B20698" s="62" t="s">
        <v>103</v>
      </c>
      <c r="C20698" s="62" t="s">
        <v>103</v>
      </c>
      <c r="D20698" s="182" t="s">
        <v>9413</v>
      </c>
      <c r="E20698" s="125">
        <v>3000</v>
      </c>
      <c r="F20698" s="125"/>
      <c r="G20698" s="125">
        <f t="shared" si="451"/>
        <v>-3000</v>
      </c>
      <c r="H20698" s="704" t="s">
        <v>13649</v>
      </c>
    </row>
    <row r="20699" spans="1:8" s="681" customFormat="1" ht="15" x14ac:dyDescent="0.25">
      <c r="A20699" s="733">
        <v>45535</v>
      </c>
      <c r="B20699" s="62" t="s">
        <v>11068</v>
      </c>
      <c r="C20699" s="62" t="s">
        <v>10972</v>
      </c>
      <c r="D20699" s="182" t="s">
        <v>14062</v>
      </c>
      <c r="E20699" s="125">
        <v>1270</v>
      </c>
      <c r="F20699" s="125"/>
      <c r="G20699" s="125">
        <f t="shared" si="451"/>
        <v>-1270</v>
      </c>
      <c r="H20699" s="704" t="s">
        <v>13649</v>
      </c>
    </row>
    <row r="20700" spans="1:8" s="681" customFormat="1" ht="24" x14ac:dyDescent="0.25">
      <c r="A20700" s="733">
        <v>45535</v>
      </c>
      <c r="B20700" s="62" t="s">
        <v>13426</v>
      </c>
      <c r="C20700" s="62" t="s">
        <v>14072</v>
      </c>
      <c r="D20700" s="182" t="s">
        <v>14073</v>
      </c>
      <c r="E20700" s="125">
        <v>28400</v>
      </c>
      <c r="F20700" s="125"/>
      <c r="G20700" s="125">
        <f t="shared" ref="G20700" si="452">F20700-E20700</f>
        <v>-28400</v>
      </c>
      <c r="H20700" s="704" t="s">
        <v>13649</v>
      </c>
    </row>
    <row r="20701" spans="1:8" s="681" customFormat="1" ht="24" x14ac:dyDescent="0.25">
      <c r="A20701" s="733">
        <v>45535</v>
      </c>
      <c r="B20701" s="62" t="s">
        <v>13243</v>
      </c>
      <c r="C20701" s="62" t="s">
        <v>3144</v>
      </c>
      <c r="D20701" s="182" t="s">
        <v>14063</v>
      </c>
      <c r="E20701" s="125">
        <v>22000</v>
      </c>
      <c r="F20701" s="125"/>
      <c r="G20701" s="125">
        <f t="shared" ref="G20701" si="453">F20701-E20701</f>
        <v>-22000</v>
      </c>
      <c r="H20701" s="704" t="s">
        <v>13649</v>
      </c>
    </row>
    <row r="20702" spans="1:8" s="681" customFormat="1" ht="15" x14ac:dyDescent="0.25">
      <c r="A20702" s="733">
        <v>45535</v>
      </c>
      <c r="B20702" s="62" t="s">
        <v>12596</v>
      </c>
      <c r="C20702" s="62" t="s">
        <v>5894</v>
      </c>
      <c r="D20702" s="182" t="s">
        <v>12273</v>
      </c>
      <c r="E20702" s="125">
        <v>15000</v>
      </c>
      <c r="F20702" s="125"/>
      <c r="G20702" s="125">
        <f t="shared" ref="G20702:G20706" si="454">F20702-E20702</f>
        <v>-15000</v>
      </c>
      <c r="H20702" s="704" t="s">
        <v>13649</v>
      </c>
    </row>
    <row r="20703" spans="1:8" s="681" customFormat="1" ht="15" x14ac:dyDescent="0.25">
      <c r="A20703" s="733">
        <v>45535</v>
      </c>
      <c r="B20703" s="62" t="s">
        <v>13215</v>
      </c>
      <c r="C20703" s="62" t="s">
        <v>391</v>
      </c>
      <c r="D20703" s="182" t="s">
        <v>14075</v>
      </c>
      <c r="E20703" s="125">
        <v>800</v>
      </c>
      <c r="F20703" s="125"/>
      <c r="G20703" s="125">
        <f t="shared" si="454"/>
        <v>-800</v>
      </c>
      <c r="H20703" s="704" t="s">
        <v>13649</v>
      </c>
    </row>
    <row r="20704" spans="1:8" s="681" customFormat="1" ht="15" x14ac:dyDescent="0.25">
      <c r="A20704" s="733">
        <v>45535</v>
      </c>
      <c r="B20704" s="62" t="s">
        <v>11068</v>
      </c>
      <c r="C20704" s="62" t="s">
        <v>5740</v>
      </c>
      <c r="D20704" s="182" t="s">
        <v>369</v>
      </c>
      <c r="E20704" s="125">
        <v>2000</v>
      </c>
      <c r="F20704" s="125"/>
      <c r="G20704" s="125">
        <f t="shared" si="454"/>
        <v>-2000</v>
      </c>
      <c r="H20704" s="704" t="s">
        <v>13649</v>
      </c>
    </row>
    <row r="20705" spans="1:8" s="681" customFormat="1" ht="15" x14ac:dyDescent="0.25">
      <c r="A20705" s="733">
        <v>45535</v>
      </c>
      <c r="B20705" s="62" t="s">
        <v>13100</v>
      </c>
      <c r="C20705" s="62" t="s">
        <v>5740</v>
      </c>
      <c r="D20705" s="182" t="s">
        <v>369</v>
      </c>
      <c r="E20705" s="125">
        <v>900</v>
      </c>
      <c r="F20705" s="125"/>
      <c r="G20705" s="125">
        <f t="shared" si="454"/>
        <v>-900</v>
      </c>
      <c r="H20705" s="704" t="s">
        <v>13649</v>
      </c>
    </row>
    <row r="20706" spans="1:8" s="681" customFormat="1" ht="15" x14ac:dyDescent="0.25">
      <c r="A20706" s="733">
        <v>45535</v>
      </c>
      <c r="B20706" s="62" t="s">
        <v>103</v>
      </c>
      <c r="C20706" s="62" t="s">
        <v>391</v>
      </c>
      <c r="D20706" s="182" t="s">
        <v>14076</v>
      </c>
      <c r="E20706" s="125">
        <v>2500</v>
      </c>
      <c r="F20706" s="125"/>
      <c r="G20706" s="125">
        <f t="shared" si="454"/>
        <v>-2500</v>
      </c>
      <c r="H20706" s="704" t="s">
        <v>13649</v>
      </c>
    </row>
    <row r="20707" spans="1:8" s="681" customFormat="1" ht="15" x14ac:dyDescent="0.25">
      <c r="A20707" s="733">
        <v>45535</v>
      </c>
      <c r="B20707" s="62" t="s">
        <v>13100</v>
      </c>
      <c r="C20707" s="62" t="s">
        <v>10902</v>
      </c>
      <c r="D20707" s="182" t="s">
        <v>14077</v>
      </c>
      <c r="E20707" s="125">
        <v>220400</v>
      </c>
      <c r="F20707" s="125"/>
      <c r="G20707" s="125">
        <f t="shared" ref="G20707:G20708" si="455">F20707-E20707</f>
        <v>-220400</v>
      </c>
      <c r="H20707" s="704" t="s">
        <v>13649</v>
      </c>
    </row>
    <row r="20708" spans="1:8" s="681" customFormat="1" ht="15" x14ac:dyDescent="0.25">
      <c r="A20708" s="733">
        <v>45535</v>
      </c>
      <c r="B20708" s="62" t="s">
        <v>11068</v>
      </c>
      <c r="C20708" s="62" t="s">
        <v>12272</v>
      </c>
      <c r="D20708" s="182" t="s">
        <v>14088</v>
      </c>
      <c r="E20708" s="125">
        <v>10000</v>
      </c>
      <c r="F20708" s="125"/>
      <c r="G20708" s="125">
        <f t="shared" si="455"/>
        <v>-10000</v>
      </c>
      <c r="H20708" s="704" t="s">
        <v>13649</v>
      </c>
    </row>
    <row r="20709" spans="1:8" s="681" customFormat="1" ht="21.75" customHeight="1" x14ac:dyDescent="0.25">
      <c r="A20709" s="732">
        <v>45509</v>
      </c>
      <c r="B20709" s="565" t="s">
        <v>11068</v>
      </c>
      <c r="C20709" s="565" t="s">
        <v>1197</v>
      </c>
      <c r="D20709" s="873" t="s">
        <v>13824</v>
      </c>
      <c r="E20709" s="566">
        <v>256037</v>
      </c>
      <c r="F20709" s="235"/>
      <c r="G20709" s="235">
        <f>F20709-E20709</f>
        <v>-256037</v>
      </c>
      <c r="H20709" s="708" t="s">
        <v>13649</v>
      </c>
    </row>
    <row r="20710" spans="1:8" s="681" customFormat="1" ht="21.75" customHeight="1" x14ac:dyDescent="0.25">
      <c r="A20710" s="732">
        <v>45509</v>
      </c>
      <c r="B20710" s="565" t="s">
        <v>10220</v>
      </c>
      <c r="C20710" s="565" t="s">
        <v>1197</v>
      </c>
      <c r="D20710" s="873" t="s">
        <v>13824</v>
      </c>
      <c r="E20710" s="566">
        <v>31000</v>
      </c>
      <c r="F20710" s="235"/>
      <c r="G20710" s="235">
        <f t="shared" ref="G20710:G20715" si="456">F20710-E20710</f>
        <v>-31000</v>
      </c>
      <c r="H20710" s="708" t="s">
        <v>13649</v>
      </c>
    </row>
    <row r="20711" spans="1:8" s="681" customFormat="1" ht="21.75" customHeight="1" x14ac:dyDescent="0.25">
      <c r="A20711" s="732">
        <v>45509</v>
      </c>
      <c r="B20711" s="565" t="s">
        <v>10559</v>
      </c>
      <c r="C20711" s="565" t="s">
        <v>1197</v>
      </c>
      <c r="D20711" s="873" t="s">
        <v>13824</v>
      </c>
      <c r="E20711" s="566">
        <v>33000</v>
      </c>
      <c r="F20711" s="235"/>
      <c r="G20711" s="235">
        <f t="shared" si="456"/>
        <v>-33000</v>
      </c>
      <c r="H20711" s="708" t="s">
        <v>13649</v>
      </c>
    </row>
    <row r="20712" spans="1:8" s="681" customFormat="1" ht="21.75" customHeight="1" x14ac:dyDescent="0.25">
      <c r="A20712" s="732">
        <v>45509</v>
      </c>
      <c r="B20712" s="565" t="s">
        <v>13832</v>
      </c>
      <c r="C20712" s="565" t="s">
        <v>1197</v>
      </c>
      <c r="D20712" s="873" t="s">
        <v>13824</v>
      </c>
      <c r="E20712" s="566">
        <v>27500</v>
      </c>
      <c r="F20712" s="235"/>
      <c r="G20712" s="235">
        <f t="shared" si="456"/>
        <v>-27500</v>
      </c>
      <c r="H20712" s="708" t="s">
        <v>13649</v>
      </c>
    </row>
    <row r="20713" spans="1:8" s="681" customFormat="1" ht="21.75" customHeight="1" x14ac:dyDescent="0.25">
      <c r="A20713" s="732">
        <v>45509</v>
      </c>
      <c r="B20713" s="565" t="s">
        <v>12776</v>
      </c>
      <c r="C20713" s="565" t="s">
        <v>1197</v>
      </c>
      <c r="D20713" s="873" t="s">
        <v>13824</v>
      </c>
      <c r="E20713" s="566">
        <v>38500</v>
      </c>
      <c r="F20713" s="235"/>
      <c r="G20713" s="235">
        <f t="shared" si="456"/>
        <v>-38500</v>
      </c>
      <c r="H20713" s="708" t="s">
        <v>13649</v>
      </c>
    </row>
    <row r="20714" spans="1:8" s="681" customFormat="1" ht="21.75" customHeight="1" x14ac:dyDescent="0.25">
      <c r="A20714" s="732">
        <v>45509</v>
      </c>
      <c r="B20714" s="565" t="s">
        <v>12673</v>
      </c>
      <c r="C20714" s="565" t="s">
        <v>1197</v>
      </c>
      <c r="D20714" s="873" t="s">
        <v>13824</v>
      </c>
      <c r="E20714" s="566">
        <v>12000</v>
      </c>
      <c r="F20714" s="235"/>
      <c r="G20714" s="235">
        <f t="shared" si="456"/>
        <v>-12000</v>
      </c>
      <c r="H20714" s="708" t="s">
        <v>13649</v>
      </c>
    </row>
    <row r="20715" spans="1:8" s="681" customFormat="1" ht="21.75" customHeight="1" x14ac:dyDescent="0.25">
      <c r="A20715" s="732">
        <v>45509</v>
      </c>
      <c r="B20715" s="565" t="s">
        <v>11864</v>
      </c>
      <c r="C20715" s="565" t="s">
        <v>1197</v>
      </c>
      <c r="D20715" s="873" t="s">
        <v>13824</v>
      </c>
      <c r="E20715" s="566">
        <v>1963</v>
      </c>
      <c r="F20715" s="235"/>
      <c r="G20715" s="235">
        <f t="shared" si="456"/>
        <v>-1963</v>
      </c>
      <c r="H20715" s="708" t="s">
        <v>13649</v>
      </c>
    </row>
    <row r="20716" spans="1:8" s="681" customFormat="1" ht="24" x14ac:dyDescent="0.25">
      <c r="A20716" s="732">
        <v>45509</v>
      </c>
      <c r="B20716" s="1095" t="s">
        <v>11864</v>
      </c>
      <c r="C20716" s="1095" t="s">
        <v>1197</v>
      </c>
      <c r="D20716" s="923" t="s">
        <v>13826</v>
      </c>
      <c r="E20716" s="1097">
        <v>167156</v>
      </c>
      <c r="F20716" s="235"/>
      <c r="G20716" s="235">
        <f t="shared" ref="G20716:G20742" si="457">F20716-E20716</f>
        <v>-167156</v>
      </c>
      <c r="H20716" s="708" t="s">
        <v>13649</v>
      </c>
    </row>
    <row r="20717" spans="1:8" s="681" customFormat="1" ht="24" x14ac:dyDescent="0.25">
      <c r="A20717" s="732">
        <v>45509</v>
      </c>
      <c r="B20717" s="1095" t="s">
        <v>12785</v>
      </c>
      <c r="C20717" s="1095" t="s">
        <v>1197</v>
      </c>
      <c r="D20717" s="923" t="s">
        <v>13826</v>
      </c>
      <c r="E20717" s="1097">
        <v>19000</v>
      </c>
      <c r="F20717" s="235"/>
      <c r="G20717" s="235">
        <f t="shared" ref="G20717:G20721" si="458">F20717-E20717</f>
        <v>-19000</v>
      </c>
      <c r="H20717" s="708" t="s">
        <v>13649</v>
      </c>
    </row>
    <row r="20718" spans="1:8" s="681" customFormat="1" ht="24" x14ac:dyDescent="0.25">
      <c r="A20718" s="732">
        <v>45509</v>
      </c>
      <c r="B20718" s="1095" t="s">
        <v>12389</v>
      </c>
      <c r="C20718" s="1095" t="s">
        <v>1197</v>
      </c>
      <c r="D20718" s="923" t="s">
        <v>13826</v>
      </c>
      <c r="E20718" s="1097">
        <v>42703</v>
      </c>
      <c r="F20718" s="235"/>
      <c r="G20718" s="235">
        <f t="shared" si="458"/>
        <v>-42703</v>
      </c>
      <c r="H20718" s="708" t="s">
        <v>13649</v>
      </c>
    </row>
    <row r="20719" spans="1:8" s="681" customFormat="1" ht="24" x14ac:dyDescent="0.25">
      <c r="A20719" s="732">
        <v>45509</v>
      </c>
      <c r="B20719" s="1095" t="s">
        <v>13243</v>
      </c>
      <c r="C20719" s="1095" t="s">
        <v>1197</v>
      </c>
      <c r="D20719" s="923" t="s">
        <v>13826</v>
      </c>
      <c r="E20719" s="1097">
        <v>171005</v>
      </c>
      <c r="F20719" s="235"/>
      <c r="G20719" s="235">
        <f t="shared" si="458"/>
        <v>-171005</v>
      </c>
      <c r="H20719" s="708" t="s">
        <v>13649</v>
      </c>
    </row>
    <row r="20720" spans="1:8" s="681" customFormat="1" ht="24" x14ac:dyDescent="0.25">
      <c r="A20720" s="732">
        <v>45509</v>
      </c>
      <c r="B20720" s="1095" t="s">
        <v>13485</v>
      </c>
      <c r="C20720" s="1095" t="s">
        <v>1197</v>
      </c>
      <c r="D20720" s="923" t="s">
        <v>13826</v>
      </c>
      <c r="E20720" s="1097">
        <v>48550</v>
      </c>
      <c r="F20720" s="235"/>
      <c r="G20720" s="235">
        <f t="shared" si="458"/>
        <v>-48550</v>
      </c>
      <c r="H20720" s="708" t="s">
        <v>13649</v>
      </c>
    </row>
    <row r="20721" spans="1:8" s="681" customFormat="1" ht="24" x14ac:dyDescent="0.25">
      <c r="A20721" s="732">
        <v>45509</v>
      </c>
      <c r="B20721" s="1095" t="s">
        <v>13648</v>
      </c>
      <c r="C20721" s="1095" t="s">
        <v>1197</v>
      </c>
      <c r="D20721" s="923" t="s">
        <v>13826</v>
      </c>
      <c r="E20721" s="1097">
        <v>25000</v>
      </c>
      <c r="F20721" s="235"/>
      <c r="G20721" s="235">
        <f t="shared" si="458"/>
        <v>-25000</v>
      </c>
      <c r="H20721" s="708" t="s">
        <v>13649</v>
      </c>
    </row>
    <row r="20722" spans="1:8" s="681" customFormat="1" ht="24" x14ac:dyDescent="0.25">
      <c r="A20722" s="732">
        <v>45509</v>
      </c>
      <c r="B20722" s="1095" t="s">
        <v>13215</v>
      </c>
      <c r="C20722" s="1095" t="s">
        <v>1197</v>
      </c>
      <c r="D20722" s="923" t="s">
        <v>13826</v>
      </c>
      <c r="E20722" s="1097">
        <v>206586</v>
      </c>
      <c r="F20722" s="235"/>
      <c r="G20722" s="235">
        <f t="shared" ref="G20722" si="459">F20722-E20722</f>
        <v>-206586</v>
      </c>
      <c r="H20722" s="708" t="s">
        <v>13649</v>
      </c>
    </row>
    <row r="20723" spans="1:8" s="681" customFormat="1" ht="24" x14ac:dyDescent="0.25">
      <c r="A20723" s="732">
        <v>45509</v>
      </c>
      <c r="B20723" s="173" t="s">
        <v>10889</v>
      </c>
      <c r="C20723" s="173" t="s">
        <v>10841</v>
      </c>
      <c r="D20723" s="227" t="s">
        <v>13714</v>
      </c>
      <c r="E20723" s="235">
        <v>730000</v>
      </c>
      <c r="F20723" s="235"/>
      <c r="G20723" s="235">
        <f>F20723-E20723</f>
        <v>-730000</v>
      </c>
      <c r="H20723" s="708" t="s">
        <v>13649</v>
      </c>
    </row>
    <row r="20724" spans="1:8" s="681" customFormat="1" ht="15" x14ac:dyDescent="0.25">
      <c r="A20724" s="732">
        <v>45509</v>
      </c>
      <c r="B20724" s="173" t="s">
        <v>13243</v>
      </c>
      <c r="C20724" s="173" t="s">
        <v>6475</v>
      </c>
      <c r="D20724" s="227" t="s">
        <v>13715</v>
      </c>
      <c r="E20724" s="235">
        <v>100000</v>
      </c>
      <c r="F20724" s="235"/>
      <c r="G20724" s="235">
        <f t="shared" si="457"/>
        <v>-100000</v>
      </c>
      <c r="H20724" s="708" t="s">
        <v>13649</v>
      </c>
    </row>
    <row r="20725" spans="1:8" s="681" customFormat="1" ht="15" x14ac:dyDescent="0.25">
      <c r="A20725" s="732">
        <v>45509</v>
      </c>
      <c r="B20725" s="173" t="s">
        <v>13282</v>
      </c>
      <c r="C20725" s="173" t="s">
        <v>6475</v>
      </c>
      <c r="D20725" s="227" t="s">
        <v>13715</v>
      </c>
      <c r="E20725" s="235">
        <v>100000</v>
      </c>
      <c r="F20725" s="235"/>
      <c r="G20725" s="235">
        <f t="shared" si="457"/>
        <v>-100000</v>
      </c>
      <c r="H20725" s="708" t="s">
        <v>13649</v>
      </c>
    </row>
    <row r="20726" spans="1:8" s="681" customFormat="1" ht="15" x14ac:dyDescent="0.25">
      <c r="A20726" s="732">
        <v>45509</v>
      </c>
      <c r="B20726" s="173" t="s">
        <v>13100</v>
      </c>
      <c r="C20726" s="173" t="s">
        <v>7221</v>
      </c>
      <c r="D20726" s="227" t="s">
        <v>13716</v>
      </c>
      <c r="E20726" s="235">
        <v>250000</v>
      </c>
      <c r="F20726" s="235"/>
      <c r="G20726" s="235">
        <f t="shared" si="457"/>
        <v>-250000</v>
      </c>
      <c r="H20726" s="708" t="s">
        <v>13649</v>
      </c>
    </row>
    <row r="20727" spans="1:8" s="681" customFormat="1" ht="19.5" customHeight="1" x14ac:dyDescent="0.25">
      <c r="A20727" s="732">
        <v>45509</v>
      </c>
      <c r="B20727" s="173" t="s">
        <v>11604</v>
      </c>
      <c r="C20727" s="645" t="s">
        <v>7465</v>
      </c>
      <c r="D20727" s="900" t="s">
        <v>13823</v>
      </c>
      <c r="E20727" s="646">
        <v>93755</v>
      </c>
      <c r="F20727" s="235"/>
      <c r="G20727" s="235">
        <f t="shared" si="457"/>
        <v>-93755</v>
      </c>
      <c r="H20727" s="708" t="s">
        <v>13649</v>
      </c>
    </row>
    <row r="20728" spans="1:8" s="681" customFormat="1" ht="19.5" customHeight="1" x14ac:dyDescent="0.25">
      <c r="A20728" s="732">
        <v>45509</v>
      </c>
      <c r="B20728" s="173" t="s">
        <v>12596</v>
      </c>
      <c r="C20728" s="645" t="s">
        <v>7465</v>
      </c>
      <c r="D20728" s="900" t="s">
        <v>13823</v>
      </c>
      <c r="E20728" s="646">
        <v>45459</v>
      </c>
      <c r="F20728" s="235"/>
      <c r="G20728" s="235">
        <f t="shared" ref="G20728:G20731" si="460">F20728-E20728</f>
        <v>-45459</v>
      </c>
      <c r="H20728" s="708" t="s">
        <v>13649</v>
      </c>
    </row>
    <row r="20729" spans="1:8" s="681" customFormat="1" ht="19.5" customHeight="1" x14ac:dyDescent="0.25">
      <c r="A20729" s="732">
        <v>45509</v>
      </c>
      <c r="B20729" s="173" t="s">
        <v>11864</v>
      </c>
      <c r="C20729" s="645" t="s">
        <v>7465</v>
      </c>
      <c r="D20729" s="900" t="s">
        <v>13823</v>
      </c>
      <c r="E20729" s="646">
        <v>306006</v>
      </c>
      <c r="F20729" s="235"/>
      <c r="G20729" s="235">
        <f t="shared" si="460"/>
        <v>-306006</v>
      </c>
      <c r="H20729" s="708" t="s">
        <v>13649</v>
      </c>
    </row>
    <row r="20730" spans="1:8" s="681" customFormat="1" ht="19.5" customHeight="1" x14ac:dyDescent="0.25">
      <c r="A20730" s="732">
        <v>45509</v>
      </c>
      <c r="B20730" s="173" t="s">
        <v>10889</v>
      </c>
      <c r="C20730" s="645" t="s">
        <v>7465</v>
      </c>
      <c r="D20730" s="900" t="s">
        <v>13823</v>
      </c>
      <c r="E20730" s="646">
        <v>32600</v>
      </c>
      <c r="F20730" s="235"/>
      <c r="G20730" s="235">
        <f t="shared" si="460"/>
        <v>-32600</v>
      </c>
      <c r="H20730" s="708" t="s">
        <v>13649</v>
      </c>
    </row>
    <row r="20731" spans="1:8" s="681" customFormat="1" ht="19.5" customHeight="1" x14ac:dyDescent="0.25">
      <c r="A20731" s="732">
        <v>45509</v>
      </c>
      <c r="B20731" s="173" t="s">
        <v>9344</v>
      </c>
      <c r="C20731" s="645" t="s">
        <v>7465</v>
      </c>
      <c r="D20731" s="900" t="s">
        <v>13823</v>
      </c>
      <c r="E20731" s="646">
        <v>33559</v>
      </c>
      <c r="F20731" s="235"/>
      <c r="G20731" s="235">
        <f t="shared" si="460"/>
        <v>-33559</v>
      </c>
      <c r="H20731" s="708" t="s">
        <v>13649</v>
      </c>
    </row>
    <row r="20732" spans="1:8" s="681" customFormat="1" ht="19.5" customHeight="1" x14ac:dyDescent="0.25">
      <c r="A20732" s="732">
        <v>45509</v>
      </c>
      <c r="B20732" s="173" t="s">
        <v>10284</v>
      </c>
      <c r="C20732" s="645" t="s">
        <v>7465</v>
      </c>
      <c r="D20732" s="900" t="s">
        <v>13823</v>
      </c>
      <c r="E20732" s="646">
        <v>43900</v>
      </c>
      <c r="F20732" s="235"/>
      <c r="G20732" s="235">
        <f t="shared" ref="G20732:G20734" si="461">F20732-E20732</f>
        <v>-43900</v>
      </c>
      <c r="H20732" s="708" t="s">
        <v>13649</v>
      </c>
    </row>
    <row r="20733" spans="1:8" s="681" customFormat="1" ht="19.5" customHeight="1" x14ac:dyDescent="0.25">
      <c r="A20733" s="732">
        <v>45509</v>
      </c>
      <c r="B20733" s="173" t="s">
        <v>12785</v>
      </c>
      <c r="C20733" s="645" t="s">
        <v>7465</v>
      </c>
      <c r="D20733" s="900" t="s">
        <v>13823</v>
      </c>
      <c r="E20733" s="646">
        <v>105607</v>
      </c>
      <c r="F20733" s="235"/>
      <c r="G20733" s="235">
        <f t="shared" si="461"/>
        <v>-105607</v>
      </c>
      <c r="H20733" s="708" t="s">
        <v>13649</v>
      </c>
    </row>
    <row r="20734" spans="1:8" s="681" customFormat="1" ht="19.5" customHeight="1" x14ac:dyDescent="0.25">
      <c r="A20734" s="732">
        <v>45509</v>
      </c>
      <c r="B20734" s="173" t="s">
        <v>8547</v>
      </c>
      <c r="C20734" s="645" t="s">
        <v>7465</v>
      </c>
      <c r="D20734" s="900" t="s">
        <v>13823</v>
      </c>
      <c r="E20734" s="646">
        <v>29114</v>
      </c>
      <c r="F20734" s="235"/>
      <c r="G20734" s="235">
        <f t="shared" si="461"/>
        <v>-29114</v>
      </c>
      <c r="H20734" s="708" t="s">
        <v>13649</v>
      </c>
    </row>
    <row r="20735" spans="1:8" s="681" customFormat="1" ht="15" x14ac:dyDescent="0.25">
      <c r="A20735" s="732">
        <v>45511</v>
      </c>
      <c r="B20735" s="173" t="s">
        <v>13100</v>
      </c>
      <c r="C20735" s="173" t="s">
        <v>13487</v>
      </c>
      <c r="D20735" s="227" t="s">
        <v>13737</v>
      </c>
      <c r="E20735" s="235">
        <v>150000</v>
      </c>
      <c r="F20735" s="235"/>
      <c r="G20735" s="235">
        <f t="shared" si="457"/>
        <v>-150000</v>
      </c>
      <c r="H20735" s="708" t="s">
        <v>13649</v>
      </c>
    </row>
    <row r="20736" spans="1:8" s="681" customFormat="1" ht="15" x14ac:dyDescent="0.25">
      <c r="A20736" s="732">
        <v>45513</v>
      </c>
      <c r="B20736" s="173" t="s">
        <v>3945</v>
      </c>
      <c r="C20736" s="565" t="s">
        <v>3002</v>
      </c>
      <c r="D20736" s="873" t="s">
        <v>13783</v>
      </c>
      <c r="E20736" s="566">
        <f>32760*2</f>
        <v>65520</v>
      </c>
      <c r="F20736" s="235"/>
      <c r="G20736" s="235">
        <f t="shared" si="457"/>
        <v>-65520</v>
      </c>
      <c r="H20736" s="708" t="s">
        <v>13649</v>
      </c>
    </row>
    <row r="20737" spans="1:8" s="681" customFormat="1" ht="15" x14ac:dyDescent="0.25">
      <c r="A20737" s="732">
        <v>45513</v>
      </c>
      <c r="B20737" s="173" t="s">
        <v>3944</v>
      </c>
      <c r="C20737" s="565" t="s">
        <v>3002</v>
      </c>
      <c r="D20737" s="873" t="s">
        <v>13783</v>
      </c>
      <c r="E20737" s="566">
        <f>35364*2</f>
        <v>70728</v>
      </c>
      <c r="F20737" s="235"/>
      <c r="G20737" s="235">
        <f t="shared" si="457"/>
        <v>-70728</v>
      </c>
      <c r="H20737" s="708" t="s">
        <v>13649</v>
      </c>
    </row>
    <row r="20738" spans="1:8" s="681" customFormat="1" ht="15" x14ac:dyDescent="0.25">
      <c r="A20738" s="732">
        <v>45513</v>
      </c>
      <c r="B20738" s="173" t="s">
        <v>37</v>
      </c>
      <c r="C20738" s="565" t="s">
        <v>3002</v>
      </c>
      <c r="D20738" s="873" t="s">
        <v>13783</v>
      </c>
      <c r="E20738" s="566">
        <f>20525*2</f>
        <v>41050</v>
      </c>
      <c r="F20738" s="235"/>
      <c r="G20738" s="235">
        <f t="shared" si="457"/>
        <v>-41050</v>
      </c>
      <c r="H20738" s="708" t="s">
        <v>13649</v>
      </c>
    </row>
    <row r="20739" spans="1:8" s="681" customFormat="1" ht="15" x14ac:dyDescent="0.25">
      <c r="A20739" s="732">
        <v>45513</v>
      </c>
      <c r="B20739" s="173" t="s">
        <v>11707</v>
      </c>
      <c r="C20739" s="565" t="s">
        <v>3002</v>
      </c>
      <c r="D20739" s="873" t="s">
        <v>13783</v>
      </c>
      <c r="E20739" s="566">
        <f>249704-E20738-E20737-E20736</f>
        <v>72406</v>
      </c>
      <c r="F20739" s="235"/>
      <c r="G20739" s="235">
        <f t="shared" si="457"/>
        <v>-72406</v>
      </c>
      <c r="H20739" s="708" t="s">
        <v>13649</v>
      </c>
    </row>
    <row r="20740" spans="1:8" s="681" customFormat="1" ht="15" x14ac:dyDescent="0.25">
      <c r="A20740" s="732">
        <v>45513</v>
      </c>
      <c r="B20740" s="173" t="s">
        <v>13100</v>
      </c>
      <c r="C20740" s="173" t="s">
        <v>11269</v>
      </c>
      <c r="D20740" s="227" t="s">
        <v>13784</v>
      </c>
      <c r="E20740" s="235">
        <v>200000</v>
      </c>
      <c r="F20740" s="235"/>
      <c r="G20740" s="235">
        <f t="shared" si="457"/>
        <v>-200000</v>
      </c>
      <c r="H20740" s="708" t="s">
        <v>13649</v>
      </c>
    </row>
    <row r="20741" spans="1:8" s="681" customFormat="1" ht="15" x14ac:dyDescent="0.25">
      <c r="A20741" s="732">
        <v>45519</v>
      </c>
      <c r="B20741" s="173" t="s">
        <v>13215</v>
      </c>
      <c r="C20741" s="173" t="s">
        <v>6845</v>
      </c>
      <c r="D20741" s="227" t="s">
        <v>13821</v>
      </c>
      <c r="E20741" s="235">
        <v>2000000</v>
      </c>
      <c r="F20741" s="235"/>
      <c r="G20741" s="235">
        <f t="shared" si="457"/>
        <v>-2000000</v>
      </c>
      <c r="H20741" s="708" t="s">
        <v>13649</v>
      </c>
    </row>
    <row r="20742" spans="1:8" s="681" customFormat="1" ht="15" x14ac:dyDescent="0.25">
      <c r="A20742" s="732">
        <v>45519</v>
      </c>
      <c r="B20742" s="173" t="s">
        <v>8547</v>
      </c>
      <c r="C20742" s="633" t="s">
        <v>12017</v>
      </c>
      <c r="D20742" s="894" t="s">
        <v>13866</v>
      </c>
      <c r="E20742" s="635">
        <v>3390</v>
      </c>
      <c r="F20742" s="235"/>
      <c r="G20742" s="235">
        <f t="shared" si="457"/>
        <v>-3390</v>
      </c>
      <c r="H20742" s="708" t="s">
        <v>13649</v>
      </c>
    </row>
    <row r="20743" spans="1:8" s="681" customFormat="1" ht="15" x14ac:dyDescent="0.25">
      <c r="A20743" s="732">
        <v>45519</v>
      </c>
      <c r="B20743" s="173" t="s">
        <v>11068</v>
      </c>
      <c r="C20743" s="633" t="s">
        <v>12017</v>
      </c>
      <c r="D20743" s="894" t="s">
        <v>13866</v>
      </c>
      <c r="E20743" s="635">
        <v>31324</v>
      </c>
      <c r="F20743" s="235"/>
      <c r="G20743" s="235">
        <f t="shared" ref="G20743:G20750" si="462">F20743-E20743</f>
        <v>-31324</v>
      </c>
      <c r="H20743" s="708" t="s">
        <v>13649</v>
      </c>
    </row>
    <row r="20744" spans="1:8" s="681" customFormat="1" ht="15" x14ac:dyDescent="0.25">
      <c r="A20744" s="732">
        <v>45519</v>
      </c>
      <c r="B20744" s="173" t="s">
        <v>11488</v>
      </c>
      <c r="C20744" s="633" t="s">
        <v>12017</v>
      </c>
      <c r="D20744" s="894" t="s">
        <v>13866</v>
      </c>
      <c r="E20744" s="635">
        <v>8000</v>
      </c>
      <c r="F20744" s="235"/>
      <c r="G20744" s="235">
        <f t="shared" si="462"/>
        <v>-8000</v>
      </c>
      <c r="H20744" s="708" t="s">
        <v>13649</v>
      </c>
    </row>
    <row r="20745" spans="1:8" s="681" customFormat="1" ht="15" x14ac:dyDescent="0.25">
      <c r="A20745" s="732">
        <v>45519</v>
      </c>
      <c r="B20745" s="173" t="s">
        <v>12172</v>
      </c>
      <c r="C20745" s="633" t="s">
        <v>12017</v>
      </c>
      <c r="D20745" s="894" t="s">
        <v>13866</v>
      </c>
      <c r="E20745" s="635">
        <v>351969</v>
      </c>
      <c r="F20745" s="235"/>
      <c r="G20745" s="235">
        <f t="shared" si="462"/>
        <v>-351969</v>
      </c>
      <c r="H20745" s="708" t="s">
        <v>13649</v>
      </c>
    </row>
    <row r="20746" spans="1:8" s="681" customFormat="1" ht="15" x14ac:dyDescent="0.25">
      <c r="A20746" s="732">
        <v>45519</v>
      </c>
      <c r="B20746" s="173" t="s">
        <v>12776</v>
      </c>
      <c r="C20746" s="633" t="s">
        <v>12017</v>
      </c>
      <c r="D20746" s="894" t="s">
        <v>13866</v>
      </c>
      <c r="E20746" s="635">
        <v>14000</v>
      </c>
      <c r="F20746" s="235"/>
      <c r="G20746" s="235">
        <f t="shared" si="462"/>
        <v>-14000</v>
      </c>
      <c r="H20746" s="708" t="s">
        <v>13649</v>
      </c>
    </row>
    <row r="20747" spans="1:8" s="681" customFormat="1" ht="15" x14ac:dyDescent="0.25">
      <c r="A20747" s="732">
        <v>45519</v>
      </c>
      <c r="B20747" s="173" t="s">
        <v>12389</v>
      </c>
      <c r="C20747" s="633" t="s">
        <v>12017</v>
      </c>
      <c r="D20747" s="894" t="s">
        <v>13866</v>
      </c>
      <c r="E20747" s="635">
        <v>31500</v>
      </c>
      <c r="F20747" s="235"/>
      <c r="G20747" s="235">
        <f t="shared" si="462"/>
        <v>-31500</v>
      </c>
      <c r="H20747" s="708" t="s">
        <v>13649</v>
      </c>
    </row>
    <row r="20748" spans="1:8" s="681" customFormat="1" ht="15" x14ac:dyDescent="0.25">
      <c r="A20748" s="732">
        <v>45519</v>
      </c>
      <c r="B20748" s="173" t="s">
        <v>13426</v>
      </c>
      <c r="C20748" s="633" t="s">
        <v>12017</v>
      </c>
      <c r="D20748" s="894" t="s">
        <v>13866</v>
      </c>
      <c r="E20748" s="635">
        <v>131377</v>
      </c>
      <c r="F20748" s="235"/>
      <c r="G20748" s="235">
        <f t="shared" si="462"/>
        <v>-131377</v>
      </c>
      <c r="H20748" s="708" t="s">
        <v>13649</v>
      </c>
    </row>
    <row r="20749" spans="1:8" s="681" customFormat="1" ht="15" x14ac:dyDescent="0.25">
      <c r="A20749" s="732">
        <v>45519</v>
      </c>
      <c r="B20749" s="173" t="s">
        <v>13282</v>
      </c>
      <c r="C20749" s="633" t="s">
        <v>12017</v>
      </c>
      <c r="D20749" s="894" t="s">
        <v>13866</v>
      </c>
      <c r="E20749" s="635">
        <v>25454</v>
      </c>
      <c r="F20749" s="235"/>
      <c r="G20749" s="235">
        <f t="shared" si="462"/>
        <v>-25454</v>
      </c>
      <c r="H20749" s="708" t="s">
        <v>13649</v>
      </c>
    </row>
    <row r="20750" spans="1:8" s="681" customFormat="1" ht="15" x14ac:dyDescent="0.25">
      <c r="A20750" s="732">
        <v>45523</v>
      </c>
      <c r="B20750" s="173" t="s">
        <v>13305</v>
      </c>
      <c r="C20750" s="173" t="s">
        <v>12272</v>
      </c>
      <c r="D20750" s="227" t="s">
        <v>13902</v>
      </c>
      <c r="E20750" s="235">
        <v>130000</v>
      </c>
      <c r="F20750" s="235"/>
      <c r="G20750" s="235">
        <f t="shared" si="462"/>
        <v>-130000</v>
      </c>
      <c r="H20750" s="708" t="s">
        <v>13649</v>
      </c>
    </row>
    <row r="20751" spans="1:8" s="681" customFormat="1" ht="15" x14ac:dyDescent="0.25">
      <c r="A20751" s="732">
        <v>45523</v>
      </c>
      <c r="B20751" s="173" t="s">
        <v>3945</v>
      </c>
      <c r="C20751" s="649" t="s">
        <v>3002</v>
      </c>
      <c r="D20751" s="904" t="s">
        <v>13903</v>
      </c>
      <c r="E20751" s="650">
        <v>45000</v>
      </c>
      <c r="F20751" s="235"/>
      <c r="G20751" s="235">
        <f t="shared" ref="G20751:G20758" si="463">F20751-E20751</f>
        <v>-45000</v>
      </c>
      <c r="H20751" s="708" t="s">
        <v>13649</v>
      </c>
    </row>
    <row r="20752" spans="1:8" s="681" customFormat="1" ht="15" x14ac:dyDescent="0.25">
      <c r="A20752" s="732">
        <v>45523</v>
      </c>
      <c r="B20752" s="173" t="s">
        <v>3944</v>
      </c>
      <c r="C20752" s="649" t="s">
        <v>3002</v>
      </c>
      <c r="D20752" s="904" t="s">
        <v>13903</v>
      </c>
      <c r="E20752" s="650">
        <v>49000</v>
      </c>
      <c r="F20752" s="235"/>
      <c r="G20752" s="235">
        <f t="shared" si="463"/>
        <v>-49000</v>
      </c>
      <c r="H20752" s="708" t="s">
        <v>13649</v>
      </c>
    </row>
    <row r="20753" spans="1:8" s="681" customFormat="1" ht="24" x14ac:dyDescent="0.25">
      <c r="A20753" s="732">
        <v>45523</v>
      </c>
      <c r="B20753" s="173" t="s">
        <v>13718</v>
      </c>
      <c r="C20753" s="649" t="s">
        <v>3002</v>
      </c>
      <c r="D20753" s="904" t="s">
        <v>13904</v>
      </c>
      <c r="E20753" s="650">
        <v>1085</v>
      </c>
      <c r="F20753" s="235"/>
      <c r="G20753" s="235">
        <f t="shared" si="463"/>
        <v>-1085</v>
      </c>
      <c r="H20753" s="708" t="s">
        <v>13649</v>
      </c>
    </row>
    <row r="20754" spans="1:8" s="681" customFormat="1" ht="24" x14ac:dyDescent="0.25">
      <c r="A20754" s="732">
        <v>45523</v>
      </c>
      <c r="B20754" s="173" t="s">
        <v>13718</v>
      </c>
      <c r="C20754" s="649" t="s">
        <v>3002</v>
      </c>
      <c r="D20754" s="904" t="s">
        <v>13905</v>
      </c>
      <c r="E20754" s="650">
        <v>1000</v>
      </c>
      <c r="F20754" s="235"/>
      <c r="G20754" s="235">
        <f t="shared" si="463"/>
        <v>-1000</v>
      </c>
      <c r="H20754" s="708" t="s">
        <v>13649</v>
      </c>
    </row>
    <row r="20755" spans="1:8" s="681" customFormat="1" ht="15" x14ac:dyDescent="0.25">
      <c r="A20755" s="732">
        <v>45523</v>
      </c>
      <c r="B20755" s="173" t="s">
        <v>11604</v>
      </c>
      <c r="C20755" s="649" t="s">
        <v>3002</v>
      </c>
      <c r="D20755" s="904" t="s">
        <v>13903</v>
      </c>
      <c r="E20755" s="650">
        <v>6000</v>
      </c>
      <c r="F20755" s="235"/>
      <c r="G20755" s="235">
        <f t="shared" si="463"/>
        <v>-6000</v>
      </c>
      <c r="H20755" s="708" t="s">
        <v>13649</v>
      </c>
    </row>
    <row r="20756" spans="1:8" s="681" customFormat="1" ht="15" x14ac:dyDescent="0.25">
      <c r="A20756" s="732">
        <v>45523</v>
      </c>
      <c r="B20756" s="173" t="s">
        <v>11707</v>
      </c>
      <c r="C20756" s="649" t="s">
        <v>3002</v>
      </c>
      <c r="D20756" s="904" t="s">
        <v>13903</v>
      </c>
      <c r="E20756" s="650">
        <v>8000</v>
      </c>
      <c r="F20756" s="235"/>
      <c r="G20756" s="235">
        <f t="shared" si="463"/>
        <v>-8000</v>
      </c>
      <c r="H20756" s="708" t="s">
        <v>13649</v>
      </c>
    </row>
    <row r="20757" spans="1:8" s="681" customFormat="1" ht="15" x14ac:dyDescent="0.25">
      <c r="A20757" s="732">
        <v>45527</v>
      </c>
      <c r="B20757" s="173" t="s">
        <v>13922</v>
      </c>
      <c r="C20757" s="173" t="s">
        <v>4321</v>
      </c>
      <c r="D20757" s="227" t="s">
        <v>13962</v>
      </c>
      <c r="E20757" s="235">
        <v>597559</v>
      </c>
      <c r="F20757" s="235"/>
      <c r="G20757" s="235">
        <f t="shared" si="463"/>
        <v>-597559</v>
      </c>
      <c r="H20757" s="708" t="s">
        <v>13649</v>
      </c>
    </row>
    <row r="20758" spans="1:8" s="681" customFormat="1" ht="36" x14ac:dyDescent="0.25">
      <c r="A20758" s="732">
        <v>45528</v>
      </c>
      <c r="B20758" s="173" t="s">
        <v>13100</v>
      </c>
      <c r="C20758" s="669" t="s">
        <v>13277</v>
      </c>
      <c r="D20758" s="905" t="s">
        <v>13989</v>
      </c>
      <c r="E20758" s="671">
        <v>343156</v>
      </c>
      <c r="F20758" s="235"/>
      <c r="G20758" s="235">
        <f t="shared" si="463"/>
        <v>-343156</v>
      </c>
      <c r="H20758" s="708" t="s">
        <v>13649</v>
      </c>
    </row>
    <row r="20759" spans="1:8" s="681" customFormat="1" ht="36" x14ac:dyDescent="0.25">
      <c r="A20759" s="732">
        <v>45528</v>
      </c>
      <c r="B20759" s="173" t="s">
        <v>13243</v>
      </c>
      <c r="C20759" s="669" t="s">
        <v>13277</v>
      </c>
      <c r="D20759" s="905" t="s">
        <v>13989</v>
      </c>
      <c r="E20759" s="671">
        <v>456844</v>
      </c>
      <c r="F20759" s="235"/>
      <c r="G20759" s="235">
        <f t="shared" ref="G20759:G20766" si="464">F20759-E20759</f>
        <v>-456844</v>
      </c>
      <c r="H20759" s="708" t="s">
        <v>13649</v>
      </c>
    </row>
    <row r="20760" spans="1:8" s="681" customFormat="1" ht="24" x14ac:dyDescent="0.25">
      <c r="A20760" s="732">
        <v>45528</v>
      </c>
      <c r="B20760" s="173" t="s">
        <v>13243</v>
      </c>
      <c r="C20760" s="173" t="s">
        <v>1197</v>
      </c>
      <c r="D20760" s="227" t="s">
        <v>13966</v>
      </c>
      <c r="E20760" s="235">
        <v>515900</v>
      </c>
      <c r="F20760" s="235"/>
      <c r="G20760" s="235">
        <f t="shared" si="464"/>
        <v>-515900</v>
      </c>
      <c r="H20760" s="708" t="s">
        <v>13649</v>
      </c>
    </row>
    <row r="20761" spans="1:8" s="681" customFormat="1" ht="36" x14ac:dyDescent="0.25">
      <c r="A20761" s="732">
        <v>45531</v>
      </c>
      <c r="B20761" s="173" t="s">
        <v>13243</v>
      </c>
      <c r="C20761" s="173" t="s">
        <v>2709</v>
      </c>
      <c r="D20761" s="227" t="s">
        <v>14007</v>
      </c>
      <c r="E20761" s="235">
        <v>482096</v>
      </c>
      <c r="F20761" s="235"/>
      <c r="G20761" s="235">
        <f t="shared" si="464"/>
        <v>-482096</v>
      </c>
      <c r="H20761" s="708" t="s">
        <v>13649</v>
      </c>
    </row>
    <row r="20762" spans="1:8" s="681" customFormat="1" ht="24" x14ac:dyDescent="0.25">
      <c r="A20762" s="732">
        <v>45531</v>
      </c>
      <c r="B20762" s="173" t="s">
        <v>12673</v>
      </c>
      <c r="C20762" s="173" t="s">
        <v>11717</v>
      </c>
      <c r="D20762" s="227" t="s">
        <v>13995</v>
      </c>
      <c r="E20762" s="235">
        <v>741191</v>
      </c>
      <c r="F20762" s="235"/>
      <c r="G20762" s="235">
        <f t="shared" si="464"/>
        <v>-741191</v>
      </c>
      <c r="H20762" s="708" t="s">
        <v>13649</v>
      </c>
    </row>
    <row r="20763" spans="1:8" s="681" customFormat="1" ht="15" x14ac:dyDescent="0.25">
      <c r="A20763" s="732">
        <v>45533</v>
      </c>
      <c r="B20763" s="173" t="s">
        <v>13485</v>
      </c>
      <c r="C20763" s="173" t="s">
        <v>14021</v>
      </c>
      <c r="D20763" s="227" t="s">
        <v>14022</v>
      </c>
      <c r="E20763" s="235">
        <v>200000</v>
      </c>
      <c r="F20763" s="235"/>
      <c r="G20763" s="235">
        <f t="shared" si="464"/>
        <v>-200000</v>
      </c>
      <c r="H20763" s="708" t="s">
        <v>13649</v>
      </c>
    </row>
    <row r="20764" spans="1:8" s="681" customFormat="1" ht="15" x14ac:dyDescent="0.25">
      <c r="A20764" s="732">
        <v>45533</v>
      </c>
      <c r="B20764" s="173" t="s">
        <v>12744</v>
      </c>
      <c r="C20764" s="173" t="s">
        <v>14021</v>
      </c>
      <c r="D20764" s="227" t="s">
        <v>14023</v>
      </c>
      <c r="E20764" s="235">
        <v>193500</v>
      </c>
      <c r="F20764" s="235"/>
      <c r="G20764" s="235">
        <f t="shared" si="464"/>
        <v>-193500</v>
      </c>
      <c r="H20764" s="708" t="s">
        <v>13649</v>
      </c>
    </row>
    <row r="20765" spans="1:8" s="681" customFormat="1" ht="15" x14ac:dyDescent="0.25">
      <c r="A20765" s="732">
        <v>45533</v>
      </c>
      <c r="B20765" s="173" t="s">
        <v>12673</v>
      </c>
      <c r="C20765" s="173" t="s">
        <v>12272</v>
      </c>
      <c r="D20765" s="227" t="s">
        <v>14024</v>
      </c>
      <c r="E20765" s="235">
        <v>100000</v>
      </c>
      <c r="F20765" s="235"/>
      <c r="G20765" s="235">
        <f t="shared" si="464"/>
        <v>-100000</v>
      </c>
      <c r="H20765" s="708" t="s">
        <v>13649</v>
      </c>
    </row>
    <row r="20766" spans="1:8" s="681" customFormat="1" ht="24" x14ac:dyDescent="0.25">
      <c r="A20766" s="732">
        <v>45533</v>
      </c>
      <c r="B20766" s="173" t="s">
        <v>12389</v>
      </c>
      <c r="C20766" s="173" t="s">
        <v>4321</v>
      </c>
      <c r="D20766" s="227" t="s">
        <v>14038</v>
      </c>
      <c r="E20766" s="235">
        <v>695773</v>
      </c>
      <c r="F20766" s="235"/>
      <c r="G20766" s="235">
        <f t="shared" si="464"/>
        <v>-695773</v>
      </c>
      <c r="H20766" s="708" t="s">
        <v>13649</v>
      </c>
    </row>
    <row r="20767" spans="1:8" ht="15" x14ac:dyDescent="0.2">
      <c r="A20767" s="729">
        <v>45506</v>
      </c>
      <c r="B20767" s="93" t="s">
        <v>10459</v>
      </c>
      <c r="C20767" s="93" t="s">
        <v>558</v>
      </c>
      <c r="D20767" s="890" t="s">
        <v>13650</v>
      </c>
      <c r="E20767" s="175"/>
      <c r="F20767" s="175">
        <v>926500</v>
      </c>
      <c r="G20767" s="175">
        <f t="shared" ref="G20767" si="465">F20767-E20767</f>
        <v>926500</v>
      </c>
      <c r="H20767" s="701" t="s">
        <v>13649</v>
      </c>
    </row>
    <row r="20768" spans="1:8" ht="15" x14ac:dyDescent="0.2">
      <c r="A20768" s="729">
        <v>45506</v>
      </c>
      <c r="B20768" s="93" t="s">
        <v>8856</v>
      </c>
      <c r="C20768" s="93" t="s">
        <v>558</v>
      </c>
      <c r="D20768" s="890" t="s">
        <v>13650</v>
      </c>
      <c r="E20768" s="175"/>
      <c r="F20768" s="175">
        <v>2000000</v>
      </c>
      <c r="G20768" s="175">
        <f t="shared" ref="G20768:G20769" si="466">F20768-E20768</f>
        <v>2000000</v>
      </c>
      <c r="H20768" s="701" t="s">
        <v>13649</v>
      </c>
    </row>
    <row r="20769" spans="1:8" ht="15" x14ac:dyDescent="0.2">
      <c r="A20769" s="729">
        <v>45506</v>
      </c>
      <c r="B20769" s="93" t="s">
        <v>8856</v>
      </c>
      <c r="C20769" s="93" t="s">
        <v>558</v>
      </c>
      <c r="D20769" s="1055" t="s">
        <v>12007</v>
      </c>
      <c r="E20769" s="642">
        <v>29265</v>
      </c>
      <c r="F20769" s="175"/>
      <c r="G20769" s="175">
        <f t="shared" si="466"/>
        <v>-29265</v>
      </c>
      <c r="H20769" s="701" t="s">
        <v>13649</v>
      </c>
    </row>
    <row r="20770" spans="1:8" ht="15" x14ac:dyDescent="0.2">
      <c r="A20770" s="729">
        <v>45509</v>
      </c>
      <c r="B20770" s="93" t="s">
        <v>13718</v>
      </c>
      <c r="C20770" s="93" t="s">
        <v>558</v>
      </c>
      <c r="D20770" s="890" t="s">
        <v>13719</v>
      </c>
      <c r="E20770" s="175"/>
      <c r="F20770" s="175">
        <v>399735</v>
      </c>
      <c r="G20770" s="175">
        <f t="shared" ref="G20770:G20773" si="467">F20770-E20770</f>
        <v>399735</v>
      </c>
      <c r="H20770" s="701" t="s">
        <v>13649</v>
      </c>
    </row>
    <row r="20771" spans="1:8" ht="15" x14ac:dyDescent="0.2">
      <c r="A20771" s="729">
        <v>45509</v>
      </c>
      <c r="B20771" s="93" t="s">
        <v>13718</v>
      </c>
      <c r="C20771" s="93" t="s">
        <v>558</v>
      </c>
      <c r="D20771" s="890" t="s">
        <v>13720</v>
      </c>
      <c r="E20771" s="175"/>
      <c r="F20771" s="175">
        <v>97660</v>
      </c>
      <c r="G20771" s="175">
        <f t="shared" si="467"/>
        <v>97660</v>
      </c>
      <c r="H20771" s="701" t="s">
        <v>13649</v>
      </c>
    </row>
    <row r="20772" spans="1:8" ht="36" x14ac:dyDescent="0.2">
      <c r="A20772" s="729">
        <v>45509</v>
      </c>
      <c r="B20772" s="93" t="s">
        <v>11707</v>
      </c>
      <c r="C20772" s="93" t="s">
        <v>558</v>
      </c>
      <c r="D20772" s="896" t="s">
        <v>13761</v>
      </c>
      <c r="E20772" s="642">
        <v>20000</v>
      </c>
      <c r="F20772" s="175"/>
      <c r="G20772" s="175">
        <f t="shared" si="467"/>
        <v>-20000</v>
      </c>
      <c r="H20772" s="701" t="s">
        <v>13649</v>
      </c>
    </row>
    <row r="20773" spans="1:8" ht="15" x14ac:dyDescent="0.2">
      <c r="A20773" s="729">
        <v>45512</v>
      </c>
      <c r="B20773" s="93" t="s">
        <v>3944</v>
      </c>
      <c r="C20773" s="93" t="s">
        <v>558</v>
      </c>
      <c r="D20773" s="890" t="s">
        <v>13739</v>
      </c>
      <c r="E20773" s="175"/>
      <c r="F20773" s="175">
        <v>333522</v>
      </c>
      <c r="G20773" s="175">
        <f t="shared" si="467"/>
        <v>333522</v>
      </c>
      <c r="H20773" s="701" t="s">
        <v>13649</v>
      </c>
    </row>
    <row r="20774" spans="1:8" ht="15" x14ac:dyDescent="0.2">
      <c r="A20774" s="729">
        <v>45517</v>
      </c>
      <c r="B20774" s="93" t="s">
        <v>3945</v>
      </c>
      <c r="C20774" s="93" t="s">
        <v>558</v>
      </c>
      <c r="D20774" s="890" t="s">
        <v>13816</v>
      </c>
      <c r="E20774" s="175"/>
      <c r="F20774" s="175">
        <v>365160</v>
      </c>
      <c r="G20774" s="175">
        <f t="shared" ref="G20774" si="468">F20774-E20774</f>
        <v>365160</v>
      </c>
      <c r="H20774" s="701" t="s">
        <v>13649</v>
      </c>
    </row>
    <row r="20775" spans="1:8" ht="24" x14ac:dyDescent="0.2">
      <c r="A20775" s="729">
        <v>45519</v>
      </c>
      <c r="B20775" s="93" t="s">
        <v>13426</v>
      </c>
      <c r="C20775" s="93" t="s">
        <v>558</v>
      </c>
      <c r="D20775" s="800" t="s">
        <v>13817</v>
      </c>
      <c r="E20775" s="175"/>
      <c r="F20775" s="175">
        <v>2000000</v>
      </c>
      <c r="G20775" s="175">
        <f t="shared" ref="G20775" si="469">F20775-E20775</f>
        <v>2000000</v>
      </c>
      <c r="H20775" s="701" t="s">
        <v>13649</v>
      </c>
    </row>
    <row r="20776" spans="1:8" ht="24" x14ac:dyDescent="0.2">
      <c r="A20776" s="729">
        <v>45519</v>
      </c>
      <c r="B20776" s="93" t="s">
        <v>13426</v>
      </c>
      <c r="C20776" s="93" t="s">
        <v>558</v>
      </c>
      <c r="D20776" s="800" t="s">
        <v>13818</v>
      </c>
      <c r="E20776" s="175"/>
      <c r="F20776" s="175">
        <v>597014</v>
      </c>
      <c r="G20776" s="175">
        <f t="shared" ref="G20776" si="470">F20776-E20776</f>
        <v>597014</v>
      </c>
      <c r="H20776" s="701" t="s">
        <v>13649</v>
      </c>
    </row>
    <row r="20777" spans="1:8" ht="24" x14ac:dyDescent="0.2">
      <c r="A20777" s="729">
        <v>45519</v>
      </c>
      <c r="B20777" s="93" t="s">
        <v>13426</v>
      </c>
      <c r="C20777" s="93" t="s">
        <v>558</v>
      </c>
      <c r="D20777" s="800" t="s">
        <v>13819</v>
      </c>
      <c r="E20777" s="175"/>
      <c r="F20777" s="175">
        <v>3000000</v>
      </c>
      <c r="G20777" s="175">
        <f t="shared" ref="G20777:G20778" si="471">F20777-E20777</f>
        <v>3000000</v>
      </c>
      <c r="H20777" s="701" t="s">
        <v>13649</v>
      </c>
    </row>
    <row r="20778" spans="1:8" ht="15" x14ac:dyDescent="0.2">
      <c r="A20778" s="729">
        <v>45519</v>
      </c>
      <c r="B20778" s="93" t="s">
        <v>8856</v>
      </c>
      <c r="C20778" s="93" t="s">
        <v>558</v>
      </c>
      <c r="D20778" s="1055" t="s">
        <v>12007</v>
      </c>
      <c r="E20778" s="642">
        <v>30000</v>
      </c>
      <c r="F20778" s="175"/>
      <c r="G20778" s="175">
        <f t="shared" si="471"/>
        <v>-30000</v>
      </c>
      <c r="H20778" s="701" t="s">
        <v>13649</v>
      </c>
    </row>
    <row r="20779" spans="1:8" ht="24" x14ac:dyDescent="0.2">
      <c r="A20779" s="729">
        <v>45519</v>
      </c>
      <c r="B20779" s="93" t="s">
        <v>11864</v>
      </c>
      <c r="C20779" s="93" t="s">
        <v>558</v>
      </c>
      <c r="D20779" s="800" t="s">
        <v>13820</v>
      </c>
      <c r="E20779" s="175"/>
      <c r="F20779" s="175">
        <v>6709743</v>
      </c>
      <c r="G20779" s="175">
        <f t="shared" ref="G20779:G20780" si="472">F20779-E20779</f>
        <v>6709743</v>
      </c>
      <c r="H20779" s="701" t="s">
        <v>13649</v>
      </c>
    </row>
    <row r="20780" spans="1:8" ht="15" x14ac:dyDescent="0.2">
      <c r="A20780" s="729">
        <v>45519</v>
      </c>
      <c r="B20780" s="93" t="s">
        <v>11864</v>
      </c>
      <c r="C20780" s="93" t="s">
        <v>558</v>
      </c>
      <c r="D20780" s="1055" t="s">
        <v>12007</v>
      </c>
      <c r="E20780" s="642">
        <v>67097</v>
      </c>
      <c r="F20780" s="175"/>
      <c r="G20780" s="175">
        <f t="shared" si="472"/>
        <v>-67097</v>
      </c>
      <c r="H20780" s="701" t="s">
        <v>13649</v>
      </c>
    </row>
    <row r="20781" spans="1:8" ht="15" x14ac:dyDescent="0.2">
      <c r="A20781" s="729">
        <v>45519</v>
      </c>
      <c r="B20781" s="93" t="s">
        <v>12776</v>
      </c>
      <c r="C20781" s="93" t="s">
        <v>558</v>
      </c>
      <c r="D20781" s="800" t="s">
        <v>13831</v>
      </c>
      <c r="E20781" s="175"/>
      <c r="F20781" s="175">
        <v>300000</v>
      </c>
      <c r="G20781" s="175">
        <f t="shared" ref="G20781" si="473">F20781-E20781</f>
        <v>300000</v>
      </c>
      <c r="H20781" s="701" t="s">
        <v>13649</v>
      </c>
    </row>
    <row r="20782" spans="1:8" ht="15" x14ac:dyDescent="0.2">
      <c r="A20782" s="729">
        <v>45519</v>
      </c>
      <c r="B20782" s="93" t="s">
        <v>13832</v>
      </c>
      <c r="C20782" s="93" t="s">
        <v>558</v>
      </c>
      <c r="D20782" s="800" t="s">
        <v>13831</v>
      </c>
      <c r="E20782" s="175"/>
      <c r="F20782" s="175">
        <v>120000</v>
      </c>
      <c r="G20782" s="175">
        <f t="shared" ref="G20782" si="474">F20782-E20782</f>
        <v>120000</v>
      </c>
      <c r="H20782" s="701" t="s">
        <v>13649</v>
      </c>
    </row>
    <row r="20783" spans="1:8" ht="24" x14ac:dyDescent="0.2">
      <c r="A20783" s="729">
        <v>45521</v>
      </c>
      <c r="B20783" s="93" t="s">
        <v>11068</v>
      </c>
      <c r="C20783" s="93" t="s">
        <v>558</v>
      </c>
      <c r="D20783" s="800" t="s">
        <v>13892</v>
      </c>
      <c r="E20783" s="175"/>
      <c r="F20783" s="175">
        <v>3000000</v>
      </c>
      <c r="G20783" s="175">
        <f t="shared" ref="G20783:G20784" si="475">F20783-E20783</f>
        <v>3000000</v>
      </c>
      <c r="H20783" s="701" t="s">
        <v>13649</v>
      </c>
    </row>
    <row r="20784" spans="1:8" ht="24" x14ac:dyDescent="0.2">
      <c r="A20784" s="729">
        <v>45521</v>
      </c>
      <c r="B20784" s="93" t="s">
        <v>11068</v>
      </c>
      <c r="C20784" s="93" t="s">
        <v>558</v>
      </c>
      <c r="D20784" s="800" t="s">
        <v>13893</v>
      </c>
      <c r="E20784" s="175"/>
      <c r="F20784" s="175">
        <v>3689000</v>
      </c>
      <c r="G20784" s="175">
        <f t="shared" si="475"/>
        <v>3689000</v>
      </c>
      <c r="H20784" s="701" t="s">
        <v>13649</v>
      </c>
    </row>
    <row r="20785" spans="1:8" ht="15" x14ac:dyDescent="0.2">
      <c r="A20785" s="729">
        <v>45523</v>
      </c>
      <c r="B20785" s="93" t="s">
        <v>13305</v>
      </c>
      <c r="C20785" s="93" t="s">
        <v>558</v>
      </c>
      <c r="D20785" s="800" t="s">
        <v>13901</v>
      </c>
      <c r="E20785" s="175"/>
      <c r="F20785" s="175">
        <v>3500000</v>
      </c>
      <c r="G20785" s="175">
        <f t="shared" ref="G20785:G20789" si="476">F20785-E20785</f>
        <v>3500000</v>
      </c>
      <c r="H20785" s="701" t="s">
        <v>13649</v>
      </c>
    </row>
    <row r="20786" spans="1:8" ht="15" x14ac:dyDescent="0.2">
      <c r="A20786" s="729">
        <v>45523</v>
      </c>
      <c r="B20786" s="93" t="s">
        <v>37</v>
      </c>
      <c r="C20786" s="93" t="s">
        <v>558</v>
      </c>
      <c r="D20786" s="890" t="s">
        <v>13906</v>
      </c>
      <c r="E20786" s="175"/>
      <c r="F20786" s="175">
        <v>246087</v>
      </c>
      <c r="G20786" s="175">
        <f t="shared" si="476"/>
        <v>246087</v>
      </c>
      <c r="H20786" s="701" t="s">
        <v>13649</v>
      </c>
    </row>
    <row r="20787" spans="1:8" ht="15" x14ac:dyDescent="0.2">
      <c r="A20787" s="729">
        <v>45526</v>
      </c>
      <c r="B20787" s="93" t="s">
        <v>11707</v>
      </c>
      <c r="C20787" s="93" t="s">
        <v>558</v>
      </c>
      <c r="D20787" s="890" t="s">
        <v>13963</v>
      </c>
      <c r="E20787" s="175"/>
      <c r="F20787" s="175">
        <v>1947260</v>
      </c>
      <c r="G20787" s="175">
        <f t="shared" si="476"/>
        <v>1947260</v>
      </c>
      <c r="H20787" s="701" t="s">
        <v>13649</v>
      </c>
    </row>
    <row r="20788" spans="1:8" ht="24" x14ac:dyDescent="0.2">
      <c r="A20788" s="729">
        <v>45527</v>
      </c>
      <c r="B20788" s="93" t="s">
        <v>11068</v>
      </c>
      <c r="C20788" s="93" t="s">
        <v>558</v>
      </c>
      <c r="D20788" s="800" t="s">
        <v>13965</v>
      </c>
      <c r="E20788" s="175"/>
      <c r="F20788" s="175">
        <v>3725071</v>
      </c>
      <c r="G20788" s="175">
        <f t="shared" si="476"/>
        <v>3725071</v>
      </c>
      <c r="H20788" s="701" t="s">
        <v>13649</v>
      </c>
    </row>
    <row r="20789" spans="1:8" ht="15" x14ac:dyDescent="0.2">
      <c r="A20789" s="729">
        <v>45527</v>
      </c>
      <c r="B20789" s="93" t="s">
        <v>11068</v>
      </c>
      <c r="C20789" s="93" t="s">
        <v>558</v>
      </c>
      <c r="D20789" s="1055" t="s">
        <v>12007</v>
      </c>
      <c r="E20789" s="642">
        <v>37251</v>
      </c>
      <c r="F20789" s="175"/>
      <c r="G20789" s="175">
        <f t="shared" si="476"/>
        <v>-37251</v>
      </c>
      <c r="H20789" s="701" t="s">
        <v>13649</v>
      </c>
    </row>
    <row r="20790" spans="1:8" ht="24" x14ac:dyDescent="0.2">
      <c r="A20790" s="729">
        <v>45527</v>
      </c>
      <c r="B20790" s="93" t="s">
        <v>13243</v>
      </c>
      <c r="C20790" s="93" t="s">
        <v>558</v>
      </c>
      <c r="D20790" s="800" t="s">
        <v>13966</v>
      </c>
      <c r="E20790" s="175"/>
      <c r="F20790" s="175">
        <v>515900</v>
      </c>
      <c r="G20790" s="175">
        <f t="shared" ref="G20790" si="477">F20790-E20790</f>
        <v>515900</v>
      </c>
      <c r="H20790" s="701" t="s">
        <v>13649</v>
      </c>
    </row>
    <row r="20791" spans="1:8" ht="36" x14ac:dyDescent="0.2">
      <c r="A20791" s="729">
        <v>45527</v>
      </c>
      <c r="B20791" s="93" t="s">
        <v>13243</v>
      </c>
      <c r="C20791" s="93" t="s">
        <v>558</v>
      </c>
      <c r="D20791" s="800" t="s">
        <v>13967</v>
      </c>
      <c r="E20791" s="175"/>
      <c r="F20791" s="175">
        <v>800000</v>
      </c>
      <c r="G20791" s="175">
        <f t="shared" ref="G20791" si="478">F20791-E20791</f>
        <v>800000</v>
      </c>
      <c r="H20791" s="701" t="s">
        <v>13649</v>
      </c>
    </row>
    <row r="20792" spans="1:8" ht="24" x14ac:dyDescent="0.2">
      <c r="A20792" s="729">
        <v>45527</v>
      </c>
      <c r="B20792" s="93" t="s">
        <v>13243</v>
      </c>
      <c r="C20792" s="93" t="s">
        <v>558</v>
      </c>
      <c r="D20792" s="800" t="s">
        <v>13968</v>
      </c>
      <c r="E20792" s="175"/>
      <c r="F20792" s="175">
        <v>1884105</v>
      </c>
      <c r="G20792" s="175">
        <f t="shared" ref="G20792:G20793" si="479">F20792-E20792</f>
        <v>1884105</v>
      </c>
      <c r="H20792" s="701" t="s">
        <v>13649</v>
      </c>
    </row>
    <row r="20793" spans="1:8" ht="15" x14ac:dyDescent="0.2">
      <c r="A20793" s="729">
        <v>45527</v>
      </c>
      <c r="B20793" s="93" t="s">
        <v>13243</v>
      </c>
      <c r="C20793" s="93" t="s">
        <v>558</v>
      </c>
      <c r="D20793" s="1055" t="s">
        <v>12007</v>
      </c>
      <c r="E20793" s="642">
        <v>18841</v>
      </c>
      <c r="F20793" s="175"/>
      <c r="G20793" s="175">
        <f t="shared" si="479"/>
        <v>-18841</v>
      </c>
      <c r="H20793" s="701" t="s">
        <v>13649</v>
      </c>
    </row>
    <row r="20794" spans="1:8" ht="24" x14ac:dyDescent="0.2">
      <c r="A20794" s="729">
        <v>45530</v>
      </c>
      <c r="B20794" s="93" t="s">
        <v>10889</v>
      </c>
      <c r="C20794" s="93" t="s">
        <v>558</v>
      </c>
      <c r="D20794" s="800" t="s">
        <v>13995</v>
      </c>
      <c r="E20794" s="175"/>
      <c r="F20794" s="175">
        <v>741191</v>
      </c>
      <c r="G20794" s="175">
        <f t="shared" ref="G20794:G20796" si="480">F20794-E20794</f>
        <v>741191</v>
      </c>
      <c r="H20794" s="701" t="s">
        <v>13649</v>
      </c>
    </row>
    <row r="20795" spans="1:8" ht="36" x14ac:dyDescent="0.2">
      <c r="A20795" s="729">
        <v>45530</v>
      </c>
      <c r="B20795" s="93" t="s">
        <v>10889</v>
      </c>
      <c r="C20795" s="93" t="s">
        <v>558</v>
      </c>
      <c r="D20795" s="800" t="s">
        <v>14005</v>
      </c>
      <c r="E20795" s="175"/>
      <c r="F20795" s="175">
        <v>18405</v>
      </c>
      <c r="G20795" s="175">
        <f t="shared" si="480"/>
        <v>18405</v>
      </c>
      <c r="H20795" s="701" t="s">
        <v>13649</v>
      </c>
    </row>
    <row r="20796" spans="1:8" ht="36" x14ac:dyDescent="0.2">
      <c r="A20796" s="729">
        <v>45530</v>
      </c>
      <c r="B20796" s="93" t="s">
        <v>9344</v>
      </c>
      <c r="C20796" s="93" t="s">
        <v>558</v>
      </c>
      <c r="D20796" s="800" t="s">
        <v>14005</v>
      </c>
      <c r="E20796" s="175"/>
      <c r="F20796" s="175">
        <f>482096-18405</f>
        <v>463691</v>
      </c>
      <c r="G20796" s="175">
        <f t="shared" si="480"/>
        <v>463691</v>
      </c>
      <c r="H20796" s="701" t="s">
        <v>13649</v>
      </c>
    </row>
    <row r="20797" spans="1:8" ht="24" x14ac:dyDescent="0.2">
      <c r="A20797" s="729">
        <v>45533</v>
      </c>
      <c r="B20797" s="93" t="s">
        <v>10889</v>
      </c>
      <c r="C20797" s="93" t="s">
        <v>558</v>
      </c>
      <c r="D20797" s="800" t="s">
        <v>14038</v>
      </c>
      <c r="E20797" s="175"/>
      <c r="F20797" s="175">
        <v>695773</v>
      </c>
      <c r="G20797" s="175">
        <f t="shared" ref="G20797" si="481">F20797-E20797</f>
        <v>695773</v>
      </c>
      <c r="H20797" s="701" t="s">
        <v>13649</v>
      </c>
    </row>
    <row r="20798" spans="1:8" ht="24" x14ac:dyDescent="0.2">
      <c r="A20798" s="729">
        <v>45534</v>
      </c>
      <c r="B20798" s="93" t="s">
        <v>13718</v>
      </c>
      <c r="C20798" s="93" t="s">
        <v>558</v>
      </c>
      <c r="D20798" s="800" t="s">
        <v>14048</v>
      </c>
      <c r="E20798" s="175"/>
      <c r="F20798" s="175">
        <v>419296</v>
      </c>
      <c r="G20798" s="175">
        <f t="shared" ref="G20798:G21159" si="482">F20798-E20798</f>
        <v>419296</v>
      </c>
      <c r="H20798" s="701" t="s">
        <v>13649</v>
      </c>
    </row>
    <row r="20799" spans="1:8" ht="24" x14ac:dyDescent="0.2">
      <c r="A20799" s="729">
        <v>45534</v>
      </c>
      <c r="B20799" s="93" t="s">
        <v>13718</v>
      </c>
      <c r="C20799" s="93" t="s">
        <v>558</v>
      </c>
      <c r="D20799" s="800" t="s">
        <v>14049</v>
      </c>
      <c r="E20799" s="175"/>
      <c r="F20799" s="175">
        <v>495359</v>
      </c>
      <c r="G20799" s="175">
        <f t="shared" si="482"/>
        <v>495359</v>
      </c>
      <c r="H20799" s="701" t="s">
        <v>13649</v>
      </c>
    </row>
    <row r="20800" spans="1:8" ht="15" x14ac:dyDescent="0.2">
      <c r="A20800" s="733">
        <v>45537</v>
      </c>
      <c r="B20800" s="62" t="s">
        <v>103</v>
      </c>
      <c r="C20800" s="62" t="s">
        <v>103</v>
      </c>
      <c r="D20800" s="182" t="s">
        <v>9413</v>
      </c>
      <c r="E20800" s="125">
        <v>4000</v>
      </c>
      <c r="F20800" s="125"/>
      <c r="G20800" s="125">
        <f t="shared" si="482"/>
        <v>-4000</v>
      </c>
      <c r="H20800" s="704" t="s">
        <v>14074</v>
      </c>
    </row>
    <row r="20801" spans="1:8" ht="15" x14ac:dyDescent="0.2">
      <c r="A20801" s="733">
        <v>45537</v>
      </c>
      <c r="B20801" s="1048" t="s">
        <v>12596</v>
      </c>
      <c r="C20801" s="1048" t="s">
        <v>793</v>
      </c>
      <c r="D20801" s="1051" t="s">
        <v>12791</v>
      </c>
      <c r="E20801" s="1050">
        <v>50000</v>
      </c>
      <c r="F20801" s="125"/>
      <c r="G20801" s="125">
        <f t="shared" ref="G20801:G20804" si="483">F20801-E20801</f>
        <v>-50000</v>
      </c>
      <c r="H20801" s="704" t="s">
        <v>14074</v>
      </c>
    </row>
    <row r="20802" spans="1:8" ht="15" x14ac:dyDescent="0.2">
      <c r="A20802" s="733">
        <v>45537</v>
      </c>
      <c r="B20802" s="1048" t="s">
        <v>10167</v>
      </c>
      <c r="C20802" s="1048" t="s">
        <v>793</v>
      </c>
      <c r="D20802" s="1051" t="s">
        <v>8421</v>
      </c>
      <c r="E20802" s="1050">
        <v>5000</v>
      </c>
      <c r="F20802" s="125"/>
      <c r="G20802" s="125">
        <f t="shared" si="483"/>
        <v>-5000</v>
      </c>
      <c r="H20802" s="704" t="s">
        <v>14074</v>
      </c>
    </row>
    <row r="20803" spans="1:8" ht="15" x14ac:dyDescent="0.2">
      <c r="A20803" s="733">
        <v>45537</v>
      </c>
      <c r="B20803" s="1048" t="s">
        <v>13215</v>
      </c>
      <c r="C20803" s="1048" t="s">
        <v>793</v>
      </c>
      <c r="D20803" s="1051" t="s">
        <v>12184</v>
      </c>
      <c r="E20803" s="1050">
        <v>50000</v>
      </c>
      <c r="F20803" s="125"/>
      <c r="G20803" s="125">
        <f t="shared" si="483"/>
        <v>-50000</v>
      </c>
      <c r="H20803" s="704" t="s">
        <v>14074</v>
      </c>
    </row>
    <row r="20804" spans="1:8" ht="15" x14ac:dyDescent="0.2">
      <c r="A20804" s="733">
        <v>45537</v>
      </c>
      <c r="B20804" s="1048" t="s">
        <v>103</v>
      </c>
      <c r="C20804" s="1048" t="s">
        <v>793</v>
      </c>
      <c r="D20804" s="1051" t="s">
        <v>12792</v>
      </c>
      <c r="E20804" s="1050">
        <v>105000</v>
      </c>
      <c r="F20804" s="125"/>
      <c r="G20804" s="125">
        <f t="shared" si="483"/>
        <v>-105000</v>
      </c>
      <c r="H20804" s="704" t="s">
        <v>14074</v>
      </c>
    </row>
    <row r="20805" spans="1:8" s="681" customFormat="1" ht="15" x14ac:dyDescent="0.25">
      <c r="A20805" s="733">
        <v>45537</v>
      </c>
      <c r="B20805" s="1048" t="s">
        <v>103</v>
      </c>
      <c r="C20805" s="1048" t="s">
        <v>793</v>
      </c>
      <c r="D20805" s="1051" t="s">
        <v>13377</v>
      </c>
      <c r="E20805" s="1050">
        <v>22000</v>
      </c>
      <c r="F20805" s="125"/>
      <c r="G20805" s="125">
        <f t="shared" ref="G20805:G20806" si="484">F20805-E20805</f>
        <v>-22000</v>
      </c>
      <c r="H20805" s="704" t="s">
        <v>14074</v>
      </c>
    </row>
    <row r="20806" spans="1:8" s="681" customFormat="1" ht="15" x14ac:dyDescent="0.25">
      <c r="A20806" s="733">
        <v>45537</v>
      </c>
      <c r="B20806" s="1048" t="s">
        <v>103</v>
      </c>
      <c r="C20806" s="1048" t="s">
        <v>793</v>
      </c>
      <c r="D20806" s="1051" t="s">
        <v>12751</v>
      </c>
      <c r="E20806" s="1050">
        <v>6000</v>
      </c>
      <c r="F20806" s="125"/>
      <c r="G20806" s="125">
        <f t="shared" si="484"/>
        <v>-6000</v>
      </c>
      <c r="H20806" s="704" t="s">
        <v>14074</v>
      </c>
    </row>
    <row r="20807" spans="1:8" ht="15" x14ac:dyDescent="0.2">
      <c r="A20807" s="733">
        <v>45537</v>
      </c>
      <c r="B20807" s="1048" t="s">
        <v>13215</v>
      </c>
      <c r="C20807" s="1048" t="s">
        <v>793</v>
      </c>
      <c r="D20807" s="1051" t="s">
        <v>10737</v>
      </c>
      <c r="E20807" s="1050">
        <v>104150</v>
      </c>
      <c r="F20807" s="125"/>
      <c r="G20807" s="125">
        <f t="shared" si="482"/>
        <v>-104150</v>
      </c>
      <c r="H20807" s="704" t="s">
        <v>14074</v>
      </c>
    </row>
    <row r="20808" spans="1:8" ht="15" x14ac:dyDescent="0.2">
      <c r="A20808" s="733">
        <v>45537</v>
      </c>
      <c r="B20808" s="62" t="s">
        <v>25</v>
      </c>
      <c r="C20808" s="62" t="s">
        <v>8141</v>
      </c>
      <c r="D20808" s="182" t="s">
        <v>6336</v>
      </c>
      <c r="E20808" s="125">
        <v>114451</v>
      </c>
      <c r="F20808" s="125"/>
      <c r="G20808" s="125">
        <f t="shared" si="482"/>
        <v>-114451</v>
      </c>
      <c r="H20808" s="704" t="s">
        <v>14074</v>
      </c>
    </row>
    <row r="20809" spans="1:8" ht="15" x14ac:dyDescent="0.2">
      <c r="A20809" s="733">
        <v>45537</v>
      </c>
      <c r="B20809" s="62" t="s">
        <v>103</v>
      </c>
      <c r="C20809" s="62" t="s">
        <v>8141</v>
      </c>
      <c r="D20809" s="182" t="s">
        <v>6336</v>
      </c>
      <c r="E20809" s="125">
        <v>70368</v>
      </c>
      <c r="F20809" s="125"/>
      <c r="G20809" s="125">
        <f t="shared" si="482"/>
        <v>-70368</v>
      </c>
      <c r="H20809" s="704" t="s">
        <v>14074</v>
      </c>
    </row>
    <row r="20810" spans="1:8" ht="15" x14ac:dyDescent="0.2">
      <c r="A20810" s="733">
        <v>45537</v>
      </c>
      <c r="B20810" s="62" t="s">
        <v>25</v>
      </c>
      <c r="C20810" s="62" t="s">
        <v>8141</v>
      </c>
      <c r="D20810" s="182" t="s">
        <v>8607</v>
      </c>
      <c r="E20810" s="125">
        <v>2300</v>
      </c>
      <c r="F20810" s="125"/>
      <c r="G20810" s="125">
        <f t="shared" si="482"/>
        <v>-2300</v>
      </c>
      <c r="H20810" s="704" t="s">
        <v>14074</v>
      </c>
    </row>
    <row r="20811" spans="1:8" ht="15" x14ac:dyDescent="0.2">
      <c r="A20811" s="733">
        <v>45537</v>
      </c>
      <c r="B20811" s="62" t="s">
        <v>103</v>
      </c>
      <c r="C20811" s="62" t="s">
        <v>8141</v>
      </c>
      <c r="D20811" s="182" t="s">
        <v>8607</v>
      </c>
      <c r="E20811" s="125">
        <v>2030</v>
      </c>
      <c r="F20811" s="125"/>
      <c r="G20811" s="125">
        <f t="shared" si="482"/>
        <v>-2030</v>
      </c>
      <c r="H20811" s="704" t="s">
        <v>14074</v>
      </c>
    </row>
    <row r="20812" spans="1:8" ht="15" x14ac:dyDescent="0.2">
      <c r="A20812" s="733">
        <v>45537</v>
      </c>
      <c r="B20812" s="62" t="s">
        <v>11068</v>
      </c>
      <c r="C20812" s="62" t="s">
        <v>5740</v>
      </c>
      <c r="D20812" s="182" t="s">
        <v>10325</v>
      </c>
      <c r="E20812" s="125">
        <v>200</v>
      </c>
      <c r="F20812" s="125"/>
      <c r="G20812" s="125">
        <f t="shared" si="482"/>
        <v>-200</v>
      </c>
      <c r="H20812" s="704" t="s">
        <v>14074</v>
      </c>
    </row>
    <row r="20813" spans="1:8" ht="15" x14ac:dyDescent="0.2">
      <c r="A20813" s="733">
        <v>45537</v>
      </c>
      <c r="B20813" s="62" t="s">
        <v>13215</v>
      </c>
      <c r="C20813" s="62" t="s">
        <v>14257</v>
      </c>
      <c r="D20813" s="182" t="s">
        <v>14078</v>
      </c>
      <c r="E20813" s="125">
        <v>20000</v>
      </c>
      <c r="F20813" s="125"/>
      <c r="G20813" s="125">
        <f t="shared" si="482"/>
        <v>-20000</v>
      </c>
      <c r="H20813" s="704" t="s">
        <v>14074</v>
      </c>
    </row>
    <row r="20814" spans="1:8" ht="15" x14ac:dyDescent="0.2">
      <c r="A20814" s="733">
        <v>45537</v>
      </c>
      <c r="B20814" s="1048" t="s">
        <v>3945</v>
      </c>
      <c r="C20814" s="1048" t="s">
        <v>793</v>
      </c>
      <c r="D20814" s="1051" t="s">
        <v>12072</v>
      </c>
      <c r="E20814" s="1050">
        <v>145409.27419354839</v>
      </c>
      <c r="F20814" s="125"/>
      <c r="G20814" s="125">
        <f t="shared" si="482"/>
        <v>-145409.27419354839</v>
      </c>
      <c r="H20814" s="704" t="s">
        <v>14074</v>
      </c>
    </row>
    <row r="20815" spans="1:8" ht="15" x14ac:dyDescent="0.2">
      <c r="A20815" s="733">
        <v>45537</v>
      </c>
      <c r="B20815" s="62" t="s">
        <v>13100</v>
      </c>
      <c r="C20815" s="62" t="s">
        <v>10972</v>
      </c>
      <c r="D20815" s="182" t="s">
        <v>14079</v>
      </c>
      <c r="E20815" s="125">
        <v>2570</v>
      </c>
      <c r="F20815" s="125"/>
      <c r="G20815" s="125">
        <f t="shared" si="482"/>
        <v>-2570</v>
      </c>
      <c r="H20815" s="704" t="s">
        <v>14074</v>
      </c>
    </row>
    <row r="20816" spans="1:8" ht="15" x14ac:dyDescent="0.2">
      <c r="A20816" s="733">
        <v>45537</v>
      </c>
      <c r="B20816" s="62" t="s">
        <v>12389</v>
      </c>
      <c r="C20816" s="62" t="s">
        <v>10972</v>
      </c>
      <c r="D20816" s="182" t="s">
        <v>14080</v>
      </c>
      <c r="E20816" s="125">
        <v>600</v>
      </c>
      <c r="F20816" s="125"/>
      <c r="G20816" s="125">
        <f t="shared" si="482"/>
        <v>-600</v>
      </c>
      <c r="H20816" s="704" t="s">
        <v>14074</v>
      </c>
    </row>
    <row r="20817" spans="1:8" ht="15" x14ac:dyDescent="0.2">
      <c r="A20817" s="733">
        <v>45537</v>
      </c>
      <c r="B20817" s="62" t="s">
        <v>12389</v>
      </c>
      <c r="C20817" s="62" t="s">
        <v>5740</v>
      </c>
      <c r="D20817" s="182" t="s">
        <v>369</v>
      </c>
      <c r="E20817" s="125">
        <v>800</v>
      </c>
      <c r="F20817" s="125"/>
      <c r="G20817" s="125">
        <f t="shared" si="482"/>
        <v>-800</v>
      </c>
      <c r="H20817" s="704" t="s">
        <v>14074</v>
      </c>
    </row>
    <row r="20818" spans="1:8" ht="15" x14ac:dyDescent="0.2">
      <c r="A20818" s="733">
        <v>45537</v>
      </c>
      <c r="B20818" s="62" t="s">
        <v>11707</v>
      </c>
      <c r="C20818" s="62" t="s">
        <v>5740</v>
      </c>
      <c r="D20818" s="182" t="s">
        <v>14081</v>
      </c>
      <c r="E20818" s="125">
        <v>300</v>
      </c>
      <c r="F20818" s="125"/>
      <c r="G20818" s="125">
        <f t="shared" si="482"/>
        <v>-300</v>
      </c>
      <c r="H20818" s="704" t="s">
        <v>14074</v>
      </c>
    </row>
    <row r="20819" spans="1:8" ht="15" x14ac:dyDescent="0.2">
      <c r="A20819" s="733">
        <v>45537</v>
      </c>
      <c r="B20819" s="1048" t="s">
        <v>103</v>
      </c>
      <c r="C20819" s="1048" t="s">
        <v>793</v>
      </c>
      <c r="D20819" s="1051" t="s">
        <v>10125</v>
      </c>
      <c r="E20819" s="1050">
        <v>287500</v>
      </c>
      <c r="F20819" s="125"/>
      <c r="G20819" s="125">
        <f t="shared" si="482"/>
        <v>-287500</v>
      </c>
      <c r="H20819" s="704" t="s">
        <v>14074</v>
      </c>
    </row>
    <row r="20820" spans="1:8" ht="24" x14ac:dyDescent="0.2">
      <c r="A20820" s="733">
        <v>45537</v>
      </c>
      <c r="B20820" s="62" t="s">
        <v>13282</v>
      </c>
      <c r="C20820" s="62" t="s">
        <v>437</v>
      </c>
      <c r="D20820" s="182" t="s">
        <v>14082</v>
      </c>
      <c r="E20820" s="125">
        <v>31000</v>
      </c>
      <c r="F20820" s="125"/>
      <c r="G20820" s="125">
        <f t="shared" si="482"/>
        <v>-31000</v>
      </c>
      <c r="H20820" s="704" t="s">
        <v>14074</v>
      </c>
    </row>
    <row r="20821" spans="1:8" ht="15" x14ac:dyDescent="0.2">
      <c r="A20821" s="733">
        <v>45537</v>
      </c>
      <c r="B20821" s="62" t="s">
        <v>12389</v>
      </c>
      <c r="C20821" s="62" t="s">
        <v>13991</v>
      </c>
      <c r="D20821" s="182" t="s">
        <v>13992</v>
      </c>
      <c r="E20821" s="125">
        <v>30000</v>
      </c>
      <c r="F20821" s="125"/>
      <c r="G20821" s="125">
        <f t="shared" si="482"/>
        <v>-30000</v>
      </c>
      <c r="H20821" s="704" t="s">
        <v>14074</v>
      </c>
    </row>
    <row r="20822" spans="1:8" ht="15" x14ac:dyDescent="0.2">
      <c r="A20822" s="733">
        <v>45537</v>
      </c>
      <c r="B20822" s="62" t="s">
        <v>13530</v>
      </c>
      <c r="C20822" s="62" t="s">
        <v>9345</v>
      </c>
      <c r="D20822" s="182" t="s">
        <v>14083</v>
      </c>
      <c r="E20822" s="125">
        <v>282000</v>
      </c>
      <c r="F20822" s="125"/>
      <c r="G20822" s="125">
        <f t="shared" si="482"/>
        <v>-282000</v>
      </c>
      <c r="H20822" s="704" t="s">
        <v>14074</v>
      </c>
    </row>
    <row r="20823" spans="1:8" ht="15" x14ac:dyDescent="0.2">
      <c r="A20823" s="733">
        <v>45537</v>
      </c>
      <c r="B20823" s="62" t="s">
        <v>13215</v>
      </c>
      <c r="C20823" s="62" t="s">
        <v>14084</v>
      </c>
      <c r="D20823" s="182" t="s">
        <v>14085</v>
      </c>
      <c r="E20823" s="125">
        <v>150000</v>
      </c>
      <c r="F20823" s="125"/>
      <c r="G20823" s="125">
        <f t="shared" si="482"/>
        <v>-150000</v>
      </c>
      <c r="H20823" s="704" t="s">
        <v>14074</v>
      </c>
    </row>
    <row r="20824" spans="1:8" ht="24" x14ac:dyDescent="0.2">
      <c r="A20824" s="733">
        <v>45537</v>
      </c>
      <c r="B20824" s="62" t="s">
        <v>13426</v>
      </c>
      <c r="C20824" s="62" t="s">
        <v>3144</v>
      </c>
      <c r="D20824" s="182" t="s">
        <v>13897</v>
      </c>
      <c r="E20824" s="125">
        <v>18000</v>
      </c>
      <c r="F20824" s="125"/>
      <c r="G20824" s="125">
        <f t="shared" si="482"/>
        <v>-18000</v>
      </c>
      <c r="H20824" s="704" t="s">
        <v>14074</v>
      </c>
    </row>
    <row r="20825" spans="1:8" ht="15" x14ac:dyDescent="0.2">
      <c r="A20825" s="733">
        <v>45537</v>
      </c>
      <c r="B20825" s="62" t="s">
        <v>12596</v>
      </c>
      <c r="C20825" s="62" t="s">
        <v>12337</v>
      </c>
      <c r="D20825" s="182" t="s">
        <v>14089</v>
      </c>
      <c r="E20825" s="125">
        <v>10000</v>
      </c>
      <c r="F20825" s="125"/>
      <c r="G20825" s="125">
        <f t="shared" si="482"/>
        <v>-10000</v>
      </c>
      <c r="H20825" s="704" t="s">
        <v>14074</v>
      </c>
    </row>
    <row r="20826" spans="1:8" ht="15" x14ac:dyDescent="0.2">
      <c r="A20826" s="733">
        <v>45538</v>
      </c>
      <c r="B20826" s="1048" t="s">
        <v>37</v>
      </c>
      <c r="C20826" s="1048" t="s">
        <v>793</v>
      </c>
      <c r="D20826" s="1051" t="s">
        <v>11813</v>
      </c>
      <c r="E20826" s="1050">
        <v>209604.83870967745</v>
      </c>
      <c r="F20826" s="125"/>
      <c r="G20826" s="125">
        <f t="shared" ref="G20826:G20844" si="485">F20826-E20826</f>
        <v>-209604.83870967745</v>
      </c>
      <c r="H20826" s="704" t="s">
        <v>14074</v>
      </c>
    </row>
    <row r="20827" spans="1:8" ht="15" x14ac:dyDescent="0.2">
      <c r="A20827" s="733">
        <v>45538</v>
      </c>
      <c r="B20827" s="62" t="s">
        <v>37</v>
      </c>
      <c r="C20827" s="62" t="s">
        <v>391</v>
      </c>
      <c r="D20827" s="182" t="s">
        <v>5754</v>
      </c>
      <c r="E20827" s="125">
        <v>3000</v>
      </c>
      <c r="F20827" s="125"/>
      <c r="G20827" s="125">
        <f t="shared" si="485"/>
        <v>-3000</v>
      </c>
      <c r="H20827" s="704" t="s">
        <v>14074</v>
      </c>
    </row>
    <row r="20828" spans="1:8" ht="15" x14ac:dyDescent="0.2">
      <c r="A20828" s="733">
        <v>45538</v>
      </c>
      <c r="B20828" s="62" t="s">
        <v>12673</v>
      </c>
      <c r="C20828" s="62" t="s">
        <v>10972</v>
      </c>
      <c r="D20828" s="182" t="s">
        <v>14099</v>
      </c>
      <c r="E20828" s="125">
        <v>4630</v>
      </c>
      <c r="F20828" s="125"/>
      <c r="G20828" s="125">
        <f t="shared" si="485"/>
        <v>-4630</v>
      </c>
      <c r="H20828" s="704" t="s">
        <v>14074</v>
      </c>
    </row>
    <row r="20829" spans="1:8" ht="15" x14ac:dyDescent="0.2">
      <c r="A20829" s="733">
        <v>45538</v>
      </c>
      <c r="B20829" s="62" t="s">
        <v>103</v>
      </c>
      <c r="C20829" s="62" t="s">
        <v>285</v>
      </c>
      <c r="D20829" s="182" t="s">
        <v>13678</v>
      </c>
      <c r="E20829" s="125">
        <v>500</v>
      </c>
      <c r="F20829" s="125"/>
      <c r="G20829" s="125">
        <f t="shared" si="485"/>
        <v>-500</v>
      </c>
      <c r="H20829" s="704" t="s">
        <v>14074</v>
      </c>
    </row>
    <row r="20830" spans="1:8" ht="15" x14ac:dyDescent="0.2">
      <c r="A20830" s="733">
        <v>45538</v>
      </c>
      <c r="B20830" s="62" t="s">
        <v>13426</v>
      </c>
      <c r="C20830" s="62" t="s">
        <v>10972</v>
      </c>
      <c r="D20830" s="182" t="s">
        <v>14100</v>
      </c>
      <c r="E20830" s="125">
        <v>5000</v>
      </c>
      <c r="F20830" s="125"/>
      <c r="G20830" s="125">
        <f t="shared" si="485"/>
        <v>-5000</v>
      </c>
      <c r="H20830" s="704" t="s">
        <v>14074</v>
      </c>
    </row>
    <row r="20831" spans="1:8" ht="15" x14ac:dyDescent="0.2">
      <c r="A20831" s="733">
        <v>45538</v>
      </c>
      <c r="B20831" s="1048" t="s">
        <v>12596</v>
      </c>
      <c r="C20831" s="1048" t="s">
        <v>793</v>
      </c>
      <c r="D20831" s="1051" t="s">
        <v>14101</v>
      </c>
      <c r="E20831" s="1050">
        <v>284284.27419354836</v>
      </c>
      <c r="F20831" s="125"/>
      <c r="G20831" s="125">
        <f t="shared" si="485"/>
        <v>-284284.27419354836</v>
      </c>
      <c r="H20831" s="704" t="s">
        <v>14074</v>
      </c>
    </row>
    <row r="20832" spans="1:8" ht="15" x14ac:dyDescent="0.2">
      <c r="A20832" s="733">
        <v>45538</v>
      </c>
      <c r="B20832" s="62" t="s">
        <v>12785</v>
      </c>
      <c r="C20832" s="62" t="s">
        <v>5740</v>
      </c>
      <c r="D20832" s="182" t="s">
        <v>369</v>
      </c>
      <c r="E20832" s="125">
        <v>700</v>
      </c>
      <c r="F20832" s="125"/>
      <c r="G20832" s="125">
        <f t="shared" si="485"/>
        <v>-700</v>
      </c>
      <c r="H20832" s="704" t="s">
        <v>14074</v>
      </c>
    </row>
    <row r="20833" spans="1:8" ht="15" x14ac:dyDescent="0.2">
      <c r="A20833" s="733">
        <v>45538</v>
      </c>
      <c r="B20833" s="62" t="s">
        <v>13243</v>
      </c>
      <c r="C20833" s="62" t="s">
        <v>10972</v>
      </c>
      <c r="D20833" s="182" t="s">
        <v>10325</v>
      </c>
      <c r="E20833" s="125">
        <v>200</v>
      </c>
      <c r="F20833" s="125"/>
      <c r="G20833" s="125">
        <f t="shared" si="485"/>
        <v>-200</v>
      </c>
      <c r="H20833" s="704" t="s">
        <v>14074</v>
      </c>
    </row>
    <row r="20834" spans="1:8" ht="15" x14ac:dyDescent="0.2">
      <c r="A20834" s="733">
        <v>45538</v>
      </c>
      <c r="B20834" s="62" t="s">
        <v>103</v>
      </c>
      <c r="C20834" s="62" t="s">
        <v>103</v>
      </c>
      <c r="D20834" s="182" t="s">
        <v>9413</v>
      </c>
      <c r="E20834" s="125">
        <v>4000</v>
      </c>
      <c r="F20834" s="125"/>
      <c r="G20834" s="125">
        <f t="shared" si="485"/>
        <v>-4000</v>
      </c>
      <c r="H20834" s="704" t="s">
        <v>14074</v>
      </c>
    </row>
    <row r="20835" spans="1:8" ht="15" x14ac:dyDescent="0.2">
      <c r="A20835" s="733">
        <v>45538</v>
      </c>
      <c r="B20835" s="62" t="s">
        <v>12673</v>
      </c>
      <c r="C20835" s="62" t="s">
        <v>5740</v>
      </c>
      <c r="D20835" s="182" t="s">
        <v>14102</v>
      </c>
      <c r="E20835" s="125">
        <v>5500</v>
      </c>
      <c r="F20835" s="125"/>
      <c r="G20835" s="125">
        <f t="shared" si="485"/>
        <v>-5500</v>
      </c>
      <c r="H20835" s="704" t="s">
        <v>14074</v>
      </c>
    </row>
    <row r="20836" spans="1:8" ht="15" x14ac:dyDescent="0.2">
      <c r="A20836" s="733">
        <v>45538</v>
      </c>
      <c r="B20836" s="62" t="s">
        <v>12389</v>
      </c>
      <c r="C20836" s="62" t="s">
        <v>5386</v>
      </c>
      <c r="D20836" s="182" t="s">
        <v>14103</v>
      </c>
      <c r="E20836" s="125">
        <v>14000</v>
      </c>
      <c r="F20836" s="125"/>
      <c r="G20836" s="125">
        <f t="shared" si="485"/>
        <v>-14000</v>
      </c>
      <c r="H20836" s="704" t="s">
        <v>14074</v>
      </c>
    </row>
    <row r="20837" spans="1:8" ht="15" x14ac:dyDescent="0.2">
      <c r="A20837" s="733">
        <v>45538</v>
      </c>
      <c r="B20837" s="62" t="s">
        <v>12389</v>
      </c>
      <c r="C20837" s="62" t="s">
        <v>391</v>
      </c>
      <c r="D20837" s="182" t="s">
        <v>14104</v>
      </c>
      <c r="E20837" s="125">
        <v>700</v>
      </c>
      <c r="F20837" s="125"/>
      <c r="G20837" s="125">
        <f t="shared" si="485"/>
        <v>-700</v>
      </c>
      <c r="H20837" s="704" t="s">
        <v>14074</v>
      </c>
    </row>
    <row r="20838" spans="1:8" ht="15" x14ac:dyDescent="0.2">
      <c r="A20838" s="733">
        <v>45538</v>
      </c>
      <c r="B20838" s="62" t="s">
        <v>103</v>
      </c>
      <c r="C20838" s="62" t="s">
        <v>391</v>
      </c>
      <c r="D20838" s="182" t="s">
        <v>14105</v>
      </c>
      <c r="E20838" s="125">
        <v>150</v>
      </c>
      <c r="F20838" s="125"/>
      <c r="G20838" s="125">
        <f t="shared" si="485"/>
        <v>-150</v>
      </c>
      <c r="H20838" s="704" t="s">
        <v>14074</v>
      </c>
    </row>
    <row r="20839" spans="1:8" ht="15" x14ac:dyDescent="0.2">
      <c r="A20839" s="733">
        <v>45538</v>
      </c>
      <c r="B20839" s="1048" t="s">
        <v>11068</v>
      </c>
      <c r="C20839" s="1048" t="s">
        <v>793</v>
      </c>
      <c r="D20839" s="1051" t="s">
        <v>14106</v>
      </c>
      <c r="E20839" s="1050">
        <v>92903</v>
      </c>
      <c r="F20839" s="125"/>
      <c r="G20839" s="125">
        <f t="shared" si="485"/>
        <v>-92903</v>
      </c>
      <c r="H20839" s="704" t="s">
        <v>14074</v>
      </c>
    </row>
    <row r="20840" spans="1:8" ht="15" x14ac:dyDescent="0.2">
      <c r="A20840" s="733">
        <v>45538</v>
      </c>
      <c r="B20840" s="1048" t="s">
        <v>13100</v>
      </c>
      <c r="C20840" s="1048" t="s">
        <v>793</v>
      </c>
      <c r="D20840" s="1051" t="s">
        <v>14107</v>
      </c>
      <c r="E20840" s="1050">
        <v>73772</v>
      </c>
      <c r="F20840" s="125"/>
      <c r="G20840" s="125">
        <f t="shared" si="485"/>
        <v>-73772</v>
      </c>
      <c r="H20840" s="704" t="s">
        <v>14074</v>
      </c>
    </row>
    <row r="20841" spans="1:8" ht="15" x14ac:dyDescent="0.2">
      <c r="A20841" s="733">
        <v>45538</v>
      </c>
      <c r="B20841" s="62" t="s">
        <v>12389</v>
      </c>
      <c r="C20841" s="62" t="s">
        <v>5740</v>
      </c>
      <c r="D20841" s="182" t="s">
        <v>369</v>
      </c>
      <c r="E20841" s="125">
        <v>2500</v>
      </c>
      <c r="F20841" s="125"/>
      <c r="G20841" s="125">
        <f t="shared" si="485"/>
        <v>-2500</v>
      </c>
      <c r="H20841" s="704" t="s">
        <v>14074</v>
      </c>
    </row>
    <row r="20842" spans="1:8" ht="15" x14ac:dyDescent="0.2">
      <c r="A20842" s="733">
        <v>45538</v>
      </c>
      <c r="B20842" s="62" t="s">
        <v>12389</v>
      </c>
      <c r="C20842" s="62" t="s">
        <v>5740</v>
      </c>
      <c r="D20842" s="182" t="s">
        <v>369</v>
      </c>
      <c r="E20842" s="125">
        <v>3000</v>
      </c>
      <c r="F20842" s="125"/>
      <c r="G20842" s="125">
        <f t="shared" si="485"/>
        <v>-3000</v>
      </c>
      <c r="H20842" s="704" t="s">
        <v>14074</v>
      </c>
    </row>
    <row r="20843" spans="1:8" ht="15" x14ac:dyDescent="0.2">
      <c r="A20843" s="733">
        <v>45538</v>
      </c>
      <c r="B20843" s="62" t="s">
        <v>12389</v>
      </c>
      <c r="C20843" s="62" t="s">
        <v>10972</v>
      </c>
      <c r="D20843" s="182" t="s">
        <v>14108</v>
      </c>
      <c r="E20843" s="125">
        <v>16800</v>
      </c>
      <c r="F20843" s="125"/>
      <c r="G20843" s="125">
        <f t="shared" si="485"/>
        <v>-16800</v>
      </c>
      <c r="H20843" s="704" t="s">
        <v>14074</v>
      </c>
    </row>
    <row r="20844" spans="1:8" ht="15" x14ac:dyDescent="0.2">
      <c r="A20844" s="733">
        <v>45538</v>
      </c>
      <c r="B20844" s="62" t="s">
        <v>12596</v>
      </c>
      <c r="C20844" s="62" t="s">
        <v>13083</v>
      </c>
      <c r="D20844" s="182" t="s">
        <v>1156</v>
      </c>
      <c r="E20844" s="125">
        <v>3000</v>
      </c>
      <c r="F20844" s="125"/>
      <c r="G20844" s="125">
        <f t="shared" si="485"/>
        <v>-3000</v>
      </c>
      <c r="H20844" s="704" t="s">
        <v>14074</v>
      </c>
    </row>
    <row r="20845" spans="1:8" ht="15" x14ac:dyDescent="0.2">
      <c r="A20845" s="733">
        <v>45538</v>
      </c>
      <c r="B20845" s="62" t="s">
        <v>12389</v>
      </c>
      <c r="C20845" s="62" t="s">
        <v>11994</v>
      </c>
      <c r="D20845" s="182" t="s">
        <v>14109</v>
      </c>
      <c r="E20845" s="125">
        <v>400000</v>
      </c>
      <c r="F20845" s="125"/>
      <c r="G20845" s="125">
        <f t="shared" ref="G20845:G20849" si="486">F20845-E20845</f>
        <v>-400000</v>
      </c>
      <c r="H20845" s="704" t="s">
        <v>14074</v>
      </c>
    </row>
    <row r="20846" spans="1:8" ht="15" x14ac:dyDescent="0.2">
      <c r="A20846" s="733">
        <v>45538</v>
      </c>
      <c r="B20846" s="62" t="s">
        <v>13243</v>
      </c>
      <c r="C20846" s="62" t="s">
        <v>14114</v>
      </c>
      <c r="D20846" s="182" t="s">
        <v>14110</v>
      </c>
      <c r="E20846" s="125">
        <v>500000</v>
      </c>
      <c r="F20846" s="125"/>
      <c r="G20846" s="125">
        <f t="shared" si="486"/>
        <v>-500000</v>
      </c>
      <c r="H20846" s="704" t="s">
        <v>14074</v>
      </c>
    </row>
    <row r="20847" spans="1:8" ht="15" x14ac:dyDescent="0.2">
      <c r="A20847" s="733">
        <v>45538</v>
      </c>
      <c r="B20847" s="62" t="s">
        <v>12389</v>
      </c>
      <c r="C20847" s="62" t="s">
        <v>13487</v>
      </c>
      <c r="D20847" s="182" t="s">
        <v>14111</v>
      </c>
      <c r="E20847" s="125">
        <v>100000</v>
      </c>
      <c r="F20847" s="125"/>
      <c r="G20847" s="125">
        <f t="shared" si="486"/>
        <v>-100000</v>
      </c>
      <c r="H20847" s="704" t="s">
        <v>14074</v>
      </c>
    </row>
    <row r="20848" spans="1:8" ht="24" x14ac:dyDescent="0.2">
      <c r="A20848" s="733">
        <v>45538</v>
      </c>
      <c r="B20848" s="62" t="s">
        <v>13243</v>
      </c>
      <c r="C20848" s="62" t="s">
        <v>11730</v>
      </c>
      <c r="D20848" s="182" t="s">
        <v>14112</v>
      </c>
      <c r="E20848" s="125">
        <v>90000</v>
      </c>
      <c r="F20848" s="125"/>
      <c r="G20848" s="125">
        <f t="shared" si="486"/>
        <v>-90000</v>
      </c>
      <c r="H20848" s="704" t="s">
        <v>14074</v>
      </c>
    </row>
    <row r="20849" spans="1:8" ht="24" x14ac:dyDescent="0.2">
      <c r="A20849" s="733">
        <v>45538</v>
      </c>
      <c r="B20849" s="62" t="s">
        <v>13215</v>
      </c>
      <c r="C20849" s="62" t="s">
        <v>11602</v>
      </c>
      <c r="D20849" s="182" t="s">
        <v>14113</v>
      </c>
      <c r="E20849" s="125">
        <v>63000</v>
      </c>
      <c r="F20849" s="125"/>
      <c r="G20849" s="125">
        <f t="shared" si="486"/>
        <v>-63000</v>
      </c>
      <c r="H20849" s="704" t="s">
        <v>14074</v>
      </c>
    </row>
    <row r="20850" spans="1:8" ht="15" x14ac:dyDescent="0.2">
      <c r="A20850" s="733">
        <v>45538</v>
      </c>
      <c r="B20850" s="62" t="s">
        <v>13243</v>
      </c>
      <c r="C20850" s="62" t="s">
        <v>437</v>
      </c>
      <c r="D20850" s="182" t="s">
        <v>14123</v>
      </c>
      <c r="E20850" s="125">
        <v>20000</v>
      </c>
      <c r="F20850" s="125"/>
      <c r="G20850" s="125">
        <f t="shared" ref="G20850:G20852" si="487">F20850-E20850</f>
        <v>-20000</v>
      </c>
      <c r="H20850" s="704" t="s">
        <v>14074</v>
      </c>
    </row>
    <row r="20851" spans="1:8" ht="15" x14ac:dyDescent="0.2">
      <c r="A20851" s="733">
        <v>45538</v>
      </c>
      <c r="B20851" s="62" t="s">
        <v>103</v>
      </c>
      <c r="C20851" s="62" t="s">
        <v>103</v>
      </c>
      <c r="D20851" s="182" t="s">
        <v>14124</v>
      </c>
      <c r="E20851" s="125">
        <v>30000</v>
      </c>
      <c r="F20851" s="125"/>
      <c r="G20851" s="125">
        <f t="shared" si="487"/>
        <v>-30000</v>
      </c>
      <c r="H20851" s="704" t="s">
        <v>14074</v>
      </c>
    </row>
    <row r="20852" spans="1:8" ht="15" x14ac:dyDescent="0.2">
      <c r="A20852" s="733">
        <v>45538</v>
      </c>
      <c r="B20852" s="62" t="s">
        <v>11068</v>
      </c>
      <c r="C20852" s="62" t="s">
        <v>285</v>
      </c>
      <c r="D20852" s="182" t="s">
        <v>14125</v>
      </c>
      <c r="E20852" s="125">
        <v>11180</v>
      </c>
      <c r="F20852" s="125"/>
      <c r="G20852" s="125">
        <f t="shared" si="487"/>
        <v>-11180</v>
      </c>
      <c r="H20852" s="704" t="s">
        <v>14074</v>
      </c>
    </row>
    <row r="20853" spans="1:8" ht="15" x14ac:dyDescent="0.2">
      <c r="A20853" s="733">
        <v>45538</v>
      </c>
      <c r="B20853" s="62" t="s">
        <v>13426</v>
      </c>
      <c r="C20853" s="62" t="s">
        <v>285</v>
      </c>
      <c r="D20853" s="182" t="s">
        <v>14125</v>
      </c>
      <c r="E20853" s="125">
        <v>7110</v>
      </c>
      <c r="F20853" s="125"/>
      <c r="G20853" s="125">
        <f t="shared" ref="G20853" si="488">F20853-E20853</f>
        <v>-7110</v>
      </c>
      <c r="H20853" s="704" t="s">
        <v>14074</v>
      </c>
    </row>
    <row r="20854" spans="1:8" ht="15" x14ac:dyDescent="0.2">
      <c r="A20854" s="733">
        <v>45538</v>
      </c>
      <c r="B20854" s="62" t="s">
        <v>13100</v>
      </c>
      <c r="C20854" s="62" t="s">
        <v>10972</v>
      </c>
      <c r="D20854" s="182" t="s">
        <v>14127</v>
      </c>
      <c r="E20854" s="125">
        <v>22000</v>
      </c>
      <c r="F20854" s="125"/>
      <c r="G20854" s="125">
        <f t="shared" ref="G20854:G20855" si="489">F20854-E20854</f>
        <v>-22000</v>
      </c>
      <c r="H20854" s="704" t="s">
        <v>14074</v>
      </c>
    </row>
    <row r="20855" spans="1:8" ht="15" x14ac:dyDescent="0.2">
      <c r="A20855" s="733">
        <v>45538</v>
      </c>
      <c r="B20855" s="62" t="s">
        <v>11068</v>
      </c>
      <c r="C20855" s="62" t="s">
        <v>10972</v>
      </c>
      <c r="D20855" s="182" t="s">
        <v>14128</v>
      </c>
      <c r="E20855" s="125">
        <v>25880</v>
      </c>
      <c r="F20855" s="125"/>
      <c r="G20855" s="125">
        <f t="shared" si="489"/>
        <v>-25880</v>
      </c>
      <c r="H20855" s="704" t="s">
        <v>14074</v>
      </c>
    </row>
    <row r="20856" spans="1:8" ht="15" x14ac:dyDescent="0.2">
      <c r="A20856" s="733">
        <v>45539</v>
      </c>
      <c r="B20856" s="62" t="s">
        <v>12785</v>
      </c>
      <c r="C20856" s="62" t="s">
        <v>5740</v>
      </c>
      <c r="D20856" s="182" t="s">
        <v>1156</v>
      </c>
      <c r="E20856" s="125">
        <v>400</v>
      </c>
      <c r="F20856" s="125"/>
      <c r="G20856" s="125">
        <f t="shared" ref="G20856:G20861" si="490">F20856-E20856</f>
        <v>-400</v>
      </c>
      <c r="H20856" s="704" t="s">
        <v>14074</v>
      </c>
    </row>
    <row r="20857" spans="1:8" ht="15" x14ac:dyDescent="0.2">
      <c r="A20857" s="733">
        <v>45539</v>
      </c>
      <c r="B20857" s="62" t="s">
        <v>12389</v>
      </c>
      <c r="C20857" s="62" t="s">
        <v>5740</v>
      </c>
      <c r="D20857" s="182" t="s">
        <v>1156</v>
      </c>
      <c r="E20857" s="125">
        <v>3300</v>
      </c>
      <c r="F20857" s="125"/>
      <c r="G20857" s="125">
        <f t="shared" si="490"/>
        <v>-3300</v>
      </c>
      <c r="H20857" s="704" t="s">
        <v>14074</v>
      </c>
    </row>
    <row r="20858" spans="1:8" ht="15" x14ac:dyDescent="0.2">
      <c r="A20858" s="733">
        <v>45539</v>
      </c>
      <c r="B20858" s="62" t="s">
        <v>12389</v>
      </c>
      <c r="C20858" s="62" t="s">
        <v>5740</v>
      </c>
      <c r="D20858" s="182" t="s">
        <v>1156</v>
      </c>
      <c r="E20858" s="125">
        <v>2500</v>
      </c>
      <c r="F20858" s="125"/>
      <c r="G20858" s="125">
        <f t="shared" si="490"/>
        <v>-2500</v>
      </c>
      <c r="H20858" s="704" t="s">
        <v>14074</v>
      </c>
    </row>
    <row r="20859" spans="1:8" ht="15" x14ac:dyDescent="0.2">
      <c r="A20859" s="733">
        <v>45539</v>
      </c>
      <c r="B20859" s="62" t="s">
        <v>12389</v>
      </c>
      <c r="C20859" s="62" t="s">
        <v>10972</v>
      </c>
      <c r="D20859" s="182" t="s">
        <v>14115</v>
      </c>
      <c r="E20859" s="125">
        <v>500</v>
      </c>
      <c r="F20859" s="125"/>
      <c r="G20859" s="125">
        <f t="shared" si="490"/>
        <v>-500</v>
      </c>
      <c r="H20859" s="704" t="s">
        <v>14074</v>
      </c>
    </row>
    <row r="20860" spans="1:8" ht="15" x14ac:dyDescent="0.2">
      <c r="A20860" s="733">
        <v>45539</v>
      </c>
      <c r="B20860" s="62" t="s">
        <v>103</v>
      </c>
      <c r="C20860" s="62" t="s">
        <v>103</v>
      </c>
      <c r="D20860" s="182" t="s">
        <v>9413</v>
      </c>
      <c r="E20860" s="125">
        <v>1500</v>
      </c>
      <c r="F20860" s="125"/>
      <c r="G20860" s="125">
        <f t="shared" si="490"/>
        <v>-1500</v>
      </c>
      <c r="H20860" s="704" t="s">
        <v>14074</v>
      </c>
    </row>
    <row r="20861" spans="1:8" ht="15" x14ac:dyDescent="0.2">
      <c r="A20861" s="733">
        <v>45539</v>
      </c>
      <c r="B20861" s="62" t="s">
        <v>12389</v>
      </c>
      <c r="C20861" s="62" t="s">
        <v>10972</v>
      </c>
      <c r="D20861" s="182" t="s">
        <v>14116</v>
      </c>
      <c r="E20861" s="125">
        <v>13160</v>
      </c>
      <c r="F20861" s="125"/>
      <c r="G20861" s="125">
        <f t="shared" si="490"/>
        <v>-13160</v>
      </c>
      <c r="H20861" s="704" t="s">
        <v>14074</v>
      </c>
    </row>
    <row r="20862" spans="1:8" ht="15" x14ac:dyDescent="0.2">
      <c r="A20862" s="733">
        <v>45539</v>
      </c>
      <c r="B20862" s="62" t="s">
        <v>12785</v>
      </c>
      <c r="C20862" s="565" t="s">
        <v>8384</v>
      </c>
      <c r="D20862" s="873" t="s">
        <v>14117</v>
      </c>
      <c r="E20862" s="566">
        <v>400000</v>
      </c>
      <c r="F20862" s="125"/>
      <c r="G20862" s="125">
        <f t="shared" ref="G20862:G20863" si="491">F20862-E20862</f>
        <v>-400000</v>
      </c>
      <c r="H20862" s="704" t="s">
        <v>14074</v>
      </c>
    </row>
    <row r="20863" spans="1:8" ht="15" x14ac:dyDescent="0.2">
      <c r="A20863" s="733">
        <v>45539</v>
      </c>
      <c r="B20863" s="62" t="s">
        <v>13215</v>
      </c>
      <c r="C20863" s="565" t="s">
        <v>8384</v>
      </c>
      <c r="D20863" s="873" t="s">
        <v>14117</v>
      </c>
      <c r="E20863" s="566">
        <v>400000</v>
      </c>
      <c r="F20863" s="125"/>
      <c r="G20863" s="125">
        <f t="shared" si="491"/>
        <v>-400000</v>
      </c>
      <c r="H20863" s="704" t="s">
        <v>14074</v>
      </c>
    </row>
    <row r="20864" spans="1:8" ht="15" x14ac:dyDescent="0.2">
      <c r="A20864" s="733">
        <v>45539</v>
      </c>
      <c r="B20864" s="62" t="s">
        <v>13243</v>
      </c>
      <c r="C20864" s="62" t="s">
        <v>14114</v>
      </c>
      <c r="D20864" s="182" t="s">
        <v>14110</v>
      </c>
      <c r="E20864" s="125">
        <v>500000</v>
      </c>
      <c r="F20864" s="125"/>
      <c r="G20864" s="125">
        <f t="shared" ref="G20864:G20866" si="492">F20864-E20864</f>
        <v>-500000</v>
      </c>
      <c r="H20864" s="704" t="s">
        <v>14074</v>
      </c>
    </row>
    <row r="20865" spans="1:8" ht="15" x14ac:dyDescent="0.2">
      <c r="A20865" s="733">
        <v>45539</v>
      </c>
      <c r="B20865" s="62" t="s">
        <v>12673</v>
      </c>
      <c r="C20865" s="62" t="s">
        <v>14118</v>
      </c>
      <c r="D20865" s="182" t="s">
        <v>14119</v>
      </c>
      <c r="E20865" s="125">
        <v>200000</v>
      </c>
      <c r="F20865" s="125"/>
      <c r="G20865" s="125">
        <f t="shared" si="492"/>
        <v>-200000</v>
      </c>
      <c r="H20865" s="704" t="s">
        <v>14074</v>
      </c>
    </row>
    <row r="20866" spans="1:8" ht="15" x14ac:dyDescent="0.2">
      <c r="A20866" s="733">
        <v>45539</v>
      </c>
      <c r="B20866" s="62" t="s">
        <v>12673</v>
      </c>
      <c r="C20866" s="62" t="s">
        <v>14118</v>
      </c>
      <c r="D20866" s="182" t="s">
        <v>14119</v>
      </c>
      <c r="E20866" s="125">
        <v>50000</v>
      </c>
      <c r="F20866" s="125"/>
      <c r="G20866" s="125">
        <f t="shared" si="492"/>
        <v>-50000</v>
      </c>
      <c r="H20866" s="704" t="s">
        <v>14074</v>
      </c>
    </row>
    <row r="20867" spans="1:8" ht="15" x14ac:dyDescent="0.2">
      <c r="A20867" s="733">
        <v>45540</v>
      </c>
      <c r="B20867" s="62" t="s">
        <v>11707</v>
      </c>
      <c r="C20867" s="62" t="s">
        <v>10972</v>
      </c>
      <c r="D20867" s="182" t="s">
        <v>14120</v>
      </c>
      <c r="E20867" s="125">
        <v>10000</v>
      </c>
      <c r="F20867" s="125"/>
      <c r="G20867" s="125">
        <f t="shared" ref="G20867:G20871" si="493">F20867-E20867</f>
        <v>-10000</v>
      </c>
      <c r="H20867" s="704" t="s">
        <v>14074</v>
      </c>
    </row>
    <row r="20868" spans="1:8" ht="15" x14ac:dyDescent="0.2">
      <c r="A20868" s="733">
        <v>45540</v>
      </c>
      <c r="B20868" s="62" t="s">
        <v>25</v>
      </c>
      <c r="C20868" s="62" t="s">
        <v>391</v>
      </c>
      <c r="D20868" s="182" t="s">
        <v>14121</v>
      </c>
      <c r="E20868" s="125">
        <v>1100</v>
      </c>
      <c r="F20868" s="125"/>
      <c r="G20868" s="125">
        <f t="shared" si="493"/>
        <v>-1100</v>
      </c>
      <c r="H20868" s="704" t="s">
        <v>14074</v>
      </c>
    </row>
    <row r="20869" spans="1:8" ht="15" x14ac:dyDescent="0.2">
      <c r="A20869" s="733">
        <v>45540</v>
      </c>
      <c r="B20869" s="62" t="s">
        <v>13426</v>
      </c>
      <c r="C20869" s="62" t="s">
        <v>5409</v>
      </c>
      <c r="D20869" s="182" t="s">
        <v>14129</v>
      </c>
      <c r="E20869" s="125">
        <v>10000</v>
      </c>
      <c r="F20869" s="125"/>
      <c r="G20869" s="125">
        <f t="shared" ref="G20869" si="494">F20869-E20869</f>
        <v>-10000</v>
      </c>
      <c r="H20869" s="704" t="s">
        <v>14074</v>
      </c>
    </row>
    <row r="20870" spans="1:8" ht="15" x14ac:dyDescent="0.2">
      <c r="A20870" s="733">
        <v>45540</v>
      </c>
      <c r="B20870" s="62" t="s">
        <v>12785</v>
      </c>
      <c r="C20870" s="62" t="s">
        <v>10972</v>
      </c>
      <c r="D20870" s="182" t="s">
        <v>14122</v>
      </c>
      <c r="E20870" s="125">
        <v>960</v>
      </c>
      <c r="F20870" s="125"/>
      <c r="G20870" s="125">
        <f t="shared" si="493"/>
        <v>-960</v>
      </c>
      <c r="H20870" s="704" t="s">
        <v>14074</v>
      </c>
    </row>
    <row r="20871" spans="1:8" ht="15" x14ac:dyDescent="0.2">
      <c r="A20871" s="733">
        <v>45540</v>
      </c>
      <c r="B20871" s="1048" t="s">
        <v>11707</v>
      </c>
      <c r="C20871" s="1048" t="s">
        <v>793</v>
      </c>
      <c r="D20871" s="1051" t="s">
        <v>12374</v>
      </c>
      <c r="E20871" s="1050">
        <v>817499.32258064533</v>
      </c>
      <c r="F20871" s="125"/>
      <c r="G20871" s="125">
        <f t="shared" si="493"/>
        <v>-817499.32258064533</v>
      </c>
      <c r="H20871" s="704" t="s">
        <v>14074</v>
      </c>
    </row>
    <row r="20872" spans="1:8" ht="15" x14ac:dyDescent="0.2">
      <c r="A20872" s="733">
        <v>45540</v>
      </c>
      <c r="B20872" s="62" t="s">
        <v>12596</v>
      </c>
      <c r="C20872" s="62" t="s">
        <v>3103</v>
      </c>
      <c r="D20872" s="182" t="s">
        <v>1156</v>
      </c>
      <c r="E20872" s="125">
        <v>20000</v>
      </c>
      <c r="F20872" s="125"/>
      <c r="G20872" s="125">
        <f t="shared" ref="G20872:G20880" si="495">F20872-E20872</f>
        <v>-20000</v>
      </c>
      <c r="H20872" s="704" t="s">
        <v>14074</v>
      </c>
    </row>
    <row r="20873" spans="1:8" ht="15" x14ac:dyDescent="0.2">
      <c r="A20873" s="733">
        <v>45540</v>
      </c>
      <c r="B20873" s="62" t="s">
        <v>12389</v>
      </c>
      <c r="C20873" s="62" t="s">
        <v>5740</v>
      </c>
      <c r="D20873" s="182" t="s">
        <v>1156</v>
      </c>
      <c r="E20873" s="125">
        <v>1000</v>
      </c>
      <c r="F20873" s="125"/>
      <c r="G20873" s="125">
        <f t="shared" si="495"/>
        <v>-1000</v>
      </c>
      <c r="H20873" s="704" t="s">
        <v>14074</v>
      </c>
    </row>
    <row r="20874" spans="1:8" ht="15" x14ac:dyDescent="0.2">
      <c r="A20874" s="733">
        <v>45540</v>
      </c>
      <c r="B20874" s="62" t="s">
        <v>11068</v>
      </c>
      <c r="C20874" s="62" t="s">
        <v>10972</v>
      </c>
      <c r="D20874" s="182" t="s">
        <v>14132</v>
      </c>
      <c r="E20874" s="125">
        <v>3750</v>
      </c>
      <c r="F20874" s="125"/>
      <c r="G20874" s="125">
        <f t="shared" si="495"/>
        <v>-3750</v>
      </c>
      <c r="H20874" s="704" t="s">
        <v>14074</v>
      </c>
    </row>
    <row r="20875" spans="1:8" ht="15" x14ac:dyDescent="0.2">
      <c r="A20875" s="733">
        <v>45540</v>
      </c>
      <c r="B20875" s="62" t="s">
        <v>12673</v>
      </c>
      <c r="C20875" s="62" t="s">
        <v>5740</v>
      </c>
      <c r="D20875" s="182" t="s">
        <v>1156</v>
      </c>
      <c r="E20875" s="125">
        <v>3500</v>
      </c>
      <c r="F20875" s="125"/>
      <c r="G20875" s="125">
        <f t="shared" si="495"/>
        <v>-3500</v>
      </c>
      <c r="H20875" s="704" t="s">
        <v>14074</v>
      </c>
    </row>
    <row r="20876" spans="1:8" ht="15" x14ac:dyDescent="0.2">
      <c r="A20876" s="733">
        <v>45540</v>
      </c>
      <c r="B20876" s="62" t="s">
        <v>12389</v>
      </c>
      <c r="C20876" s="62" t="s">
        <v>5740</v>
      </c>
      <c r="D20876" s="182" t="s">
        <v>1156</v>
      </c>
      <c r="E20876" s="125">
        <v>1400</v>
      </c>
      <c r="F20876" s="125"/>
      <c r="G20876" s="125">
        <f t="shared" si="495"/>
        <v>-1400</v>
      </c>
      <c r="H20876" s="704" t="s">
        <v>14074</v>
      </c>
    </row>
    <row r="20877" spans="1:8" ht="15" x14ac:dyDescent="0.2">
      <c r="A20877" s="733">
        <v>45540</v>
      </c>
      <c r="B20877" s="62" t="s">
        <v>12596</v>
      </c>
      <c r="C20877" s="62" t="s">
        <v>13083</v>
      </c>
      <c r="D20877" s="182" t="s">
        <v>1156</v>
      </c>
      <c r="E20877" s="125">
        <v>30000</v>
      </c>
      <c r="F20877" s="125"/>
      <c r="G20877" s="125">
        <f t="shared" si="495"/>
        <v>-30000</v>
      </c>
      <c r="H20877" s="704" t="s">
        <v>14074</v>
      </c>
    </row>
    <row r="20878" spans="1:8" ht="15" x14ac:dyDescent="0.2">
      <c r="A20878" s="733">
        <v>45540</v>
      </c>
      <c r="B20878" s="62" t="s">
        <v>13215</v>
      </c>
      <c r="C20878" s="62" t="s">
        <v>5740</v>
      </c>
      <c r="D20878" s="182" t="s">
        <v>369</v>
      </c>
      <c r="E20878" s="125">
        <v>1500</v>
      </c>
      <c r="F20878" s="125"/>
      <c r="G20878" s="125">
        <f t="shared" si="495"/>
        <v>-1500</v>
      </c>
      <c r="H20878" s="704" t="s">
        <v>14074</v>
      </c>
    </row>
    <row r="20879" spans="1:8" ht="15" x14ac:dyDescent="0.2">
      <c r="A20879" s="733">
        <v>45540</v>
      </c>
      <c r="B20879" s="62" t="s">
        <v>13100</v>
      </c>
      <c r="C20879" s="62" t="s">
        <v>5740</v>
      </c>
      <c r="D20879" s="182" t="s">
        <v>14133</v>
      </c>
      <c r="E20879" s="125">
        <v>3100</v>
      </c>
      <c r="F20879" s="125"/>
      <c r="G20879" s="125">
        <f t="shared" si="495"/>
        <v>-3100</v>
      </c>
      <c r="H20879" s="704" t="s">
        <v>14074</v>
      </c>
    </row>
    <row r="20880" spans="1:8" ht="15" x14ac:dyDescent="0.2">
      <c r="A20880" s="733">
        <v>45540</v>
      </c>
      <c r="B20880" s="62" t="s">
        <v>103</v>
      </c>
      <c r="C20880" s="62" t="s">
        <v>103</v>
      </c>
      <c r="D20880" s="182" t="s">
        <v>13894</v>
      </c>
      <c r="E20880" s="125">
        <v>1500</v>
      </c>
      <c r="F20880" s="125"/>
      <c r="G20880" s="125">
        <f t="shared" si="495"/>
        <v>-1500</v>
      </c>
      <c r="H20880" s="704" t="s">
        <v>14074</v>
      </c>
    </row>
    <row r="20881" spans="1:8" ht="15" x14ac:dyDescent="0.2">
      <c r="A20881" s="733">
        <v>45540</v>
      </c>
      <c r="B20881" s="62" t="s">
        <v>13243</v>
      </c>
      <c r="C20881" s="62" t="s">
        <v>6475</v>
      </c>
      <c r="D20881" s="182" t="s">
        <v>14126</v>
      </c>
      <c r="E20881" s="125">
        <v>150000</v>
      </c>
      <c r="F20881" s="125"/>
      <c r="G20881" s="125">
        <f t="shared" ref="G20881:G20886" si="496">F20881-E20881</f>
        <v>-150000</v>
      </c>
      <c r="H20881" s="704" t="s">
        <v>14074</v>
      </c>
    </row>
    <row r="20882" spans="1:8" ht="15" x14ac:dyDescent="0.2">
      <c r="A20882" s="733">
        <v>45540</v>
      </c>
      <c r="B20882" s="62" t="s">
        <v>13303</v>
      </c>
      <c r="C20882" s="62" t="s">
        <v>14</v>
      </c>
      <c r="D20882" s="182" t="s">
        <v>14056</v>
      </c>
      <c r="E20882" s="125">
        <v>50000</v>
      </c>
      <c r="F20882" s="125"/>
      <c r="G20882" s="125">
        <f t="shared" si="496"/>
        <v>-50000</v>
      </c>
      <c r="H20882" s="704" t="s">
        <v>14074</v>
      </c>
    </row>
    <row r="20883" spans="1:8" ht="15" x14ac:dyDescent="0.2">
      <c r="A20883" s="733">
        <v>45540</v>
      </c>
      <c r="B20883" s="62" t="s">
        <v>13215</v>
      </c>
      <c r="C20883" s="62" t="s">
        <v>14137</v>
      </c>
      <c r="D20883" s="182" t="s">
        <v>14134</v>
      </c>
      <c r="E20883" s="125">
        <v>120000</v>
      </c>
      <c r="F20883" s="125"/>
      <c r="G20883" s="125">
        <f t="shared" ref="G20883:G20885" si="497">F20883-E20883</f>
        <v>-120000</v>
      </c>
      <c r="H20883" s="704" t="s">
        <v>14074</v>
      </c>
    </row>
    <row r="20884" spans="1:8" ht="15" x14ac:dyDescent="0.2">
      <c r="A20884" s="733">
        <v>45540</v>
      </c>
      <c r="B20884" s="62" t="s">
        <v>13922</v>
      </c>
      <c r="C20884" s="62" t="s">
        <v>10972</v>
      </c>
      <c r="D20884" s="182" t="s">
        <v>14135</v>
      </c>
      <c r="E20884" s="125">
        <v>133965</v>
      </c>
      <c r="F20884" s="125"/>
      <c r="G20884" s="125">
        <f t="shared" si="497"/>
        <v>-133965</v>
      </c>
      <c r="H20884" s="704" t="s">
        <v>14074</v>
      </c>
    </row>
    <row r="20885" spans="1:8" ht="24" x14ac:dyDescent="0.2">
      <c r="A20885" s="733">
        <v>45540</v>
      </c>
      <c r="B20885" s="62" t="s">
        <v>13485</v>
      </c>
      <c r="C20885" s="62" t="s">
        <v>3144</v>
      </c>
      <c r="D20885" s="182" t="s">
        <v>14136</v>
      </c>
      <c r="E20885" s="125">
        <v>65100</v>
      </c>
      <c r="F20885" s="125"/>
      <c r="G20885" s="125">
        <f t="shared" si="497"/>
        <v>-65100</v>
      </c>
      <c r="H20885" s="704" t="s">
        <v>14074</v>
      </c>
    </row>
    <row r="20886" spans="1:8" ht="15" x14ac:dyDescent="0.2">
      <c r="A20886" s="733">
        <v>45540</v>
      </c>
      <c r="B20886" s="1048" t="s">
        <v>103</v>
      </c>
      <c r="C20886" s="1048" t="s">
        <v>793</v>
      </c>
      <c r="D20886" s="1051" t="s">
        <v>14130</v>
      </c>
      <c r="E20886" s="1050">
        <v>70000</v>
      </c>
      <c r="F20886" s="125"/>
      <c r="G20886" s="125">
        <f t="shared" si="496"/>
        <v>-70000</v>
      </c>
      <c r="H20886" s="704" t="s">
        <v>14074</v>
      </c>
    </row>
    <row r="20887" spans="1:8" ht="15" x14ac:dyDescent="0.2">
      <c r="A20887" s="733">
        <v>45541</v>
      </c>
      <c r="B20887" s="1048" t="s">
        <v>3944</v>
      </c>
      <c r="C20887" s="1048" t="s">
        <v>793</v>
      </c>
      <c r="D20887" s="1051" t="s">
        <v>12378</v>
      </c>
      <c r="E20887" s="1050">
        <v>120691.53225806452</v>
      </c>
      <c r="F20887" s="125"/>
      <c r="G20887" s="125">
        <f t="shared" ref="G20887:G20899" si="498">F20887-E20887</f>
        <v>-120691.53225806452</v>
      </c>
      <c r="H20887" s="704" t="s">
        <v>14074</v>
      </c>
    </row>
    <row r="20888" spans="1:8" ht="15" x14ac:dyDescent="0.2">
      <c r="A20888" s="733">
        <v>45541</v>
      </c>
      <c r="B20888" s="1048" t="s">
        <v>11068</v>
      </c>
      <c r="C20888" s="1048" t="s">
        <v>793</v>
      </c>
      <c r="D20888" s="1051" t="s">
        <v>14138</v>
      </c>
      <c r="E20888" s="1050">
        <v>109516.12903225806</v>
      </c>
      <c r="F20888" s="125"/>
      <c r="G20888" s="125">
        <f t="shared" si="498"/>
        <v>-109516.12903225806</v>
      </c>
      <c r="H20888" s="704" t="s">
        <v>14074</v>
      </c>
    </row>
    <row r="20889" spans="1:8" ht="15" x14ac:dyDescent="0.2">
      <c r="A20889" s="733">
        <v>45541</v>
      </c>
      <c r="B20889" s="1048" t="s">
        <v>12673</v>
      </c>
      <c r="C20889" s="1048" t="s">
        <v>793</v>
      </c>
      <c r="D20889" s="1051" t="s">
        <v>14139</v>
      </c>
      <c r="E20889" s="1050">
        <v>17419.354838709674</v>
      </c>
      <c r="F20889" s="125"/>
      <c r="G20889" s="125">
        <f t="shared" si="498"/>
        <v>-17419.354838709674</v>
      </c>
      <c r="H20889" s="704" t="s">
        <v>14074</v>
      </c>
    </row>
    <row r="20890" spans="1:8" ht="15" x14ac:dyDescent="0.2">
      <c r="A20890" s="733">
        <v>45541</v>
      </c>
      <c r="B20890" s="1048" t="s">
        <v>3945</v>
      </c>
      <c r="C20890" s="1048" t="s">
        <v>793</v>
      </c>
      <c r="D20890" s="1051" t="s">
        <v>8420</v>
      </c>
      <c r="E20890" s="1050">
        <v>28000</v>
      </c>
      <c r="F20890" s="125"/>
      <c r="G20890" s="125">
        <f t="shared" si="498"/>
        <v>-28000</v>
      </c>
      <c r="H20890" s="704" t="s">
        <v>14074</v>
      </c>
    </row>
    <row r="20891" spans="1:8" ht="15" x14ac:dyDescent="0.2">
      <c r="A20891" s="733">
        <v>45541</v>
      </c>
      <c r="B20891" s="1048" t="s">
        <v>103</v>
      </c>
      <c r="C20891" s="1048" t="s">
        <v>793</v>
      </c>
      <c r="D20891" s="1051" t="s">
        <v>10106</v>
      </c>
      <c r="E20891" s="1050">
        <v>45048.387096774197</v>
      </c>
      <c r="F20891" s="125"/>
      <c r="G20891" s="125">
        <f t="shared" si="498"/>
        <v>-45048.387096774197</v>
      </c>
      <c r="H20891" s="704" t="s">
        <v>14074</v>
      </c>
    </row>
    <row r="20892" spans="1:8" ht="15" x14ac:dyDescent="0.2">
      <c r="A20892" s="733">
        <v>45541</v>
      </c>
      <c r="B20892" s="62" t="s">
        <v>103</v>
      </c>
      <c r="C20892" s="62" t="s">
        <v>103</v>
      </c>
      <c r="D20892" s="182" t="s">
        <v>9413</v>
      </c>
      <c r="E20892" s="125">
        <v>5000</v>
      </c>
      <c r="F20892" s="125"/>
      <c r="G20892" s="125">
        <f t="shared" si="498"/>
        <v>-5000</v>
      </c>
      <c r="H20892" s="704" t="s">
        <v>14074</v>
      </c>
    </row>
    <row r="20893" spans="1:8" ht="15" x14ac:dyDescent="0.2">
      <c r="A20893" s="733">
        <v>45541</v>
      </c>
      <c r="B20893" s="62" t="s">
        <v>14140</v>
      </c>
      <c r="C20893" s="62" t="s">
        <v>10972</v>
      </c>
      <c r="D20893" s="182" t="s">
        <v>14141</v>
      </c>
      <c r="E20893" s="125">
        <v>1000</v>
      </c>
      <c r="F20893" s="125"/>
      <c r="G20893" s="125">
        <f t="shared" si="498"/>
        <v>-1000</v>
      </c>
      <c r="H20893" s="704" t="s">
        <v>14074</v>
      </c>
    </row>
    <row r="20894" spans="1:8" ht="15" x14ac:dyDescent="0.2">
      <c r="A20894" s="733">
        <v>45541</v>
      </c>
      <c r="B20894" s="62" t="s">
        <v>13100</v>
      </c>
      <c r="C20894" s="62" t="s">
        <v>10972</v>
      </c>
      <c r="D20894" s="182" t="s">
        <v>14142</v>
      </c>
      <c r="E20894" s="125">
        <v>1000</v>
      </c>
      <c r="F20894" s="125"/>
      <c r="G20894" s="125">
        <f t="shared" si="498"/>
        <v>-1000</v>
      </c>
      <c r="H20894" s="704" t="s">
        <v>14074</v>
      </c>
    </row>
    <row r="20895" spans="1:8" ht="15" x14ac:dyDescent="0.2">
      <c r="A20895" s="733">
        <v>45541</v>
      </c>
      <c r="B20895" s="62" t="s">
        <v>12389</v>
      </c>
      <c r="C20895" s="62" t="s">
        <v>10972</v>
      </c>
      <c r="D20895" s="182" t="s">
        <v>14143</v>
      </c>
      <c r="E20895" s="125">
        <v>9750</v>
      </c>
      <c r="F20895" s="125"/>
      <c r="G20895" s="125">
        <f t="shared" si="498"/>
        <v>-9750</v>
      </c>
      <c r="H20895" s="704" t="s">
        <v>14074</v>
      </c>
    </row>
    <row r="20896" spans="1:8" ht="15" x14ac:dyDescent="0.2">
      <c r="A20896" s="733">
        <v>45541</v>
      </c>
      <c r="B20896" s="1048" t="s">
        <v>12335</v>
      </c>
      <c r="C20896" s="1048" t="s">
        <v>793</v>
      </c>
      <c r="D20896" s="1051" t="s">
        <v>13726</v>
      </c>
      <c r="E20896" s="1050">
        <v>36129.032258064522</v>
      </c>
      <c r="F20896" s="125"/>
      <c r="G20896" s="125">
        <f t="shared" si="498"/>
        <v>-36129.032258064522</v>
      </c>
      <c r="H20896" s="704" t="s">
        <v>14074</v>
      </c>
    </row>
    <row r="20897" spans="1:8" ht="15" x14ac:dyDescent="0.2">
      <c r="A20897" s="733">
        <v>45541</v>
      </c>
      <c r="B20897" s="1048" t="s">
        <v>13100</v>
      </c>
      <c r="C20897" s="1048" t="s">
        <v>793</v>
      </c>
      <c r="D20897" s="1051" t="s">
        <v>14144</v>
      </c>
      <c r="E20897" s="1050">
        <v>147983.87096774194</v>
      </c>
      <c r="F20897" s="125"/>
      <c r="G20897" s="125">
        <f t="shared" si="498"/>
        <v>-147983.87096774194</v>
      </c>
      <c r="H20897" s="704" t="s">
        <v>14074</v>
      </c>
    </row>
    <row r="20898" spans="1:8" ht="15" x14ac:dyDescent="0.2">
      <c r="A20898" s="733">
        <v>45541</v>
      </c>
      <c r="B20898" s="1048" t="s">
        <v>12389</v>
      </c>
      <c r="C20898" s="1048" t="s">
        <v>793</v>
      </c>
      <c r="D20898" s="1051" t="s">
        <v>14145</v>
      </c>
      <c r="E20898" s="1050">
        <v>56130</v>
      </c>
      <c r="F20898" s="125"/>
      <c r="G20898" s="125">
        <f t="shared" si="498"/>
        <v>-56130</v>
      </c>
      <c r="H20898" s="704" t="s">
        <v>14074</v>
      </c>
    </row>
    <row r="20899" spans="1:8" ht="15" x14ac:dyDescent="0.2">
      <c r="A20899" s="733">
        <v>45541</v>
      </c>
      <c r="B20899" s="62" t="s">
        <v>13100</v>
      </c>
      <c r="C20899" s="62" t="s">
        <v>7221</v>
      </c>
      <c r="D20899" s="182" t="s">
        <v>1156</v>
      </c>
      <c r="E20899" s="125">
        <v>100000</v>
      </c>
      <c r="F20899" s="125"/>
      <c r="G20899" s="125">
        <f t="shared" si="498"/>
        <v>-100000</v>
      </c>
      <c r="H20899" s="704" t="s">
        <v>14074</v>
      </c>
    </row>
    <row r="20900" spans="1:8" ht="15" x14ac:dyDescent="0.2">
      <c r="A20900" s="733">
        <v>45541</v>
      </c>
      <c r="B20900" s="62" t="s">
        <v>13100</v>
      </c>
      <c r="C20900" s="62" t="s">
        <v>5740</v>
      </c>
      <c r="D20900" s="182" t="s">
        <v>14146</v>
      </c>
      <c r="E20900" s="125">
        <v>1000</v>
      </c>
      <c r="F20900" s="125"/>
      <c r="G20900" s="125">
        <f t="shared" ref="G20900:G20914" si="499">F20900-E20900</f>
        <v>-1000</v>
      </c>
      <c r="H20900" s="704" t="s">
        <v>14074</v>
      </c>
    </row>
    <row r="20901" spans="1:8" ht="15" x14ac:dyDescent="0.2">
      <c r="A20901" s="733">
        <v>45541</v>
      </c>
      <c r="B20901" s="62" t="s">
        <v>12389</v>
      </c>
      <c r="C20901" s="62" t="s">
        <v>4724</v>
      </c>
      <c r="D20901" s="182" t="s">
        <v>14147</v>
      </c>
      <c r="E20901" s="125">
        <v>400000</v>
      </c>
      <c r="F20901" s="125"/>
      <c r="G20901" s="125">
        <f t="shared" si="499"/>
        <v>-400000</v>
      </c>
      <c r="H20901" s="704" t="s">
        <v>14074</v>
      </c>
    </row>
    <row r="20902" spans="1:8" ht="24" x14ac:dyDescent="0.2">
      <c r="A20902" s="733">
        <v>45541</v>
      </c>
      <c r="B20902" s="62" t="s">
        <v>13285</v>
      </c>
      <c r="C20902" s="62" t="s">
        <v>3144</v>
      </c>
      <c r="D20902" s="182" t="s">
        <v>14148</v>
      </c>
      <c r="E20902" s="125">
        <v>37100</v>
      </c>
      <c r="F20902" s="125"/>
      <c r="G20902" s="125">
        <f t="shared" si="499"/>
        <v>-37100</v>
      </c>
      <c r="H20902" s="704" t="s">
        <v>14074</v>
      </c>
    </row>
    <row r="20903" spans="1:8" ht="15" x14ac:dyDescent="0.2">
      <c r="A20903" s="733">
        <v>45541</v>
      </c>
      <c r="B20903" s="62" t="s">
        <v>13215</v>
      </c>
      <c r="C20903" s="62" t="s">
        <v>13261</v>
      </c>
      <c r="D20903" s="182" t="s">
        <v>14149</v>
      </c>
      <c r="E20903" s="125">
        <v>100000</v>
      </c>
      <c r="F20903" s="125"/>
      <c r="G20903" s="125">
        <f t="shared" si="499"/>
        <v>-100000</v>
      </c>
      <c r="H20903" s="704" t="s">
        <v>14074</v>
      </c>
    </row>
    <row r="20904" spans="1:8" ht="15" x14ac:dyDescent="0.2">
      <c r="A20904" s="733">
        <v>45541</v>
      </c>
      <c r="B20904" s="62" t="s">
        <v>13426</v>
      </c>
      <c r="C20904" s="62" t="s">
        <v>13427</v>
      </c>
      <c r="D20904" s="182" t="s">
        <v>14155</v>
      </c>
      <c r="E20904" s="125">
        <v>150000</v>
      </c>
      <c r="F20904" s="125"/>
      <c r="G20904" s="125">
        <f t="shared" ref="G20904:G20905" si="500">F20904-E20904</f>
        <v>-150000</v>
      </c>
      <c r="H20904" s="704" t="s">
        <v>14074</v>
      </c>
    </row>
    <row r="20905" spans="1:8" ht="15" x14ac:dyDescent="0.2">
      <c r="A20905" s="733">
        <v>45541</v>
      </c>
      <c r="B20905" s="62" t="s">
        <v>13426</v>
      </c>
      <c r="C20905" s="62" t="s">
        <v>10972</v>
      </c>
      <c r="D20905" s="182" t="s">
        <v>14156</v>
      </c>
      <c r="E20905" s="125">
        <v>16000</v>
      </c>
      <c r="F20905" s="125"/>
      <c r="G20905" s="125">
        <f t="shared" si="500"/>
        <v>-16000</v>
      </c>
      <c r="H20905" s="704" t="s">
        <v>14074</v>
      </c>
    </row>
    <row r="20906" spans="1:8" ht="15" x14ac:dyDescent="0.2">
      <c r="A20906" s="733">
        <v>45542</v>
      </c>
      <c r="B20906" s="62" t="s">
        <v>103</v>
      </c>
      <c r="C20906" s="62" t="s">
        <v>285</v>
      </c>
      <c r="D20906" s="182" t="s">
        <v>14157</v>
      </c>
      <c r="E20906" s="125">
        <v>1000</v>
      </c>
      <c r="F20906" s="125"/>
      <c r="G20906" s="125">
        <f t="shared" ref="G20906:G20910" si="501">F20906-E20906</f>
        <v>-1000</v>
      </c>
      <c r="H20906" s="704" t="s">
        <v>14074</v>
      </c>
    </row>
    <row r="20907" spans="1:8" ht="15" x14ac:dyDescent="0.2">
      <c r="A20907" s="733">
        <v>45542</v>
      </c>
      <c r="B20907" s="62" t="s">
        <v>103</v>
      </c>
      <c r="C20907" s="62" t="s">
        <v>103</v>
      </c>
      <c r="D20907" s="182" t="s">
        <v>9413</v>
      </c>
      <c r="E20907" s="125">
        <v>3000</v>
      </c>
      <c r="F20907" s="125"/>
      <c r="G20907" s="125">
        <f t="shared" si="501"/>
        <v>-3000</v>
      </c>
      <c r="H20907" s="704" t="s">
        <v>14074</v>
      </c>
    </row>
    <row r="20908" spans="1:8" ht="15" x14ac:dyDescent="0.2">
      <c r="A20908" s="733">
        <v>45542</v>
      </c>
      <c r="B20908" s="62" t="s">
        <v>13100</v>
      </c>
      <c r="C20908" s="62" t="s">
        <v>5740</v>
      </c>
      <c r="D20908" s="182" t="s">
        <v>369</v>
      </c>
      <c r="E20908" s="125">
        <v>2500</v>
      </c>
      <c r="F20908" s="125"/>
      <c r="G20908" s="125">
        <f t="shared" si="501"/>
        <v>-2500</v>
      </c>
      <c r="H20908" s="704" t="s">
        <v>14074</v>
      </c>
    </row>
    <row r="20909" spans="1:8" ht="15" x14ac:dyDescent="0.2">
      <c r="A20909" s="733">
        <v>45542</v>
      </c>
      <c r="B20909" s="62" t="s">
        <v>13215</v>
      </c>
      <c r="C20909" s="62" t="s">
        <v>5740</v>
      </c>
      <c r="D20909" s="182" t="s">
        <v>369</v>
      </c>
      <c r="E20909" s="125">
        <v>500</v>
      </c>
      <c r="F20909" s="125"/>
      <c r="G20909" s="125">
        <f t="shared" si="501"/>
        <v>-500</v>
      </c>
      <c r="H20909" s="704" t="s">
        <v>14074</v>
      </c>
    </row>
    <row r="20910" spans="1:8" ht="15" x14ac:dyDescent="0.2">
      <c r="A20910" s="733">
        <v>45542</v>
      </c>
      <c r="B20910" s="62" t="s">
        <v>13100</v>
      </c>
      <c r="C20910" s="62" t="s">
        <v>5740</v>
      </c>
      <c r="D20910" s="182" t="s">
        <v>14158</v>
      </c>
      <c r="E20910" s="125">
        <v>3700</v>
      </c>
      <c r="F20910" s="125"/>
      <c r="G20910" s="125">
        <f t="shared" si="501"/>
        <v>-3700</v>
      </c>
      <c r="H20910" s="704" t="s">
        <v>14074</v>
      </c>
    </row>
    <row r="20911" spans="1:8" ht="15" x14ac:dyDescent="0.2">
      <c r="A20911" s="733">
        <v>45542</v>
      </c>
      <c r="B20911" s="62" t="s">
        <v>12389</v>
      </c>
      <c r="C20911" s="62" t="s">
        <v>10972</v>
      </c>
      <c r="D20911" s="182" t="s">
        <v>14177</v>
      </c>
      <c r="E20911" s="125">
        <v>2570</v>
      </c>
      <c r="F20911" s="125"/>
      <c r="G20911" s="125">
        <f t="shared" ref="G20911" si="502">F20911-E20911</f>
        <v>-2570</v>
      </c>
      <c r="H20911" s="704" t="s">
        <v>14074</v>
      </c>
    </row>
    <row r="20912" spans="1:8" ht="15" x14ac:dyDescent="0.2">
      <c r="A20912" s="733">
        <v>45542</v>
      </c>
      <c r="B20912" s="62" t="s">
        <v>14150</v>
      </c>
      <c r="C20912" s="62" t="s">
        <v>14151</v>
      </c>
      <c r="D20912" s="182" t="s">
        <v>14152</v>
      </c>
      <c r="E20912" s="125">
        <v>50000</v>
      </c>
      <c r="F20912" s="125"/>
      <c r="G20912" s="125">
        <f t="shared" si="499"/>
        <v>-50000</v>
      </c>
      <c r="H20912" s="704" t="s">
        <v>14074</v>
      </c>
    </row>
    <row r="20913" spans="1:8" ht="15" x14ac:dyDescent="0.2">
      <c r="A20913" s="733">
        <v>45542</v>
      </c>
      <c r="B20913" s="1048" t="s">
        <v>13530</v>
      </c>
      <c r="C20913" s="1048" t="s">
        <v>1229</v>
      </c>
      <c r="D20913" s="1051" t="s">
        <v>14153</v>
      </c>
      <c r="E20913" s="1050">
        <v>166000</v>
      </c>
      <c r="F20913" s="125"/>
      <c r="G20913" s="125">
        <f t="shared" si="499"/>
        <v>-166000</v>
      </c>
      <c r="H20913" s="704" t="s">
        <v>14074</v>
      </c>
    </row>
    <row r="20914" spans="1:8" ht="15" x14ac:dyDescent="0.2">
      <c r="A20914" s="733">
        <v>45542</v>
      </c>
      <c r="B20914" s="62" t="s">
        <v>13922</v>
      </c>
      <c r="C20914" s="62" t="s">
        <v>3144</v>
      </c>
      <c r="D20914" s="182" t="s">
        <v>14154</v>
      </c>
      <c r="E20914" s="125">
        <v>19000</v>
      </c>
      <c r="F20914" s="125"/>
      <c r="G20914" s="125">
        <f t="shared" si="499"/>
        <v>-19000</v>
      </c>
      <c r="H20914" s="704" t="s">
        <v>14074</v>
      </c>
    </row>
    <row r="20915" spans="1:8" ht="16.5" customHeight="1" x14ac:dyDescent="0.2">
      <c r="A20915" s="733">
        <v>45542</v>
      </c>
      <c r="B20915" s="62" t="s">
        <v>13100</v>
      </c>
      <c r="C20915" s="669" t="s">
        <v>3148</v>
      </c>
      <c r="D20915" s="905" t="s">
        <v>14161</v>
      </c>
      <c r="E20915" s="671">
        <v>5230</v>
      </c>
      <c r="F20915" s="125"/>
      <c r="G20915" s="125">
        <f t="shared" ref="G20915:G20920" si="503">F20915-E20915</f>
        <v>-5230</v>
      </c>
      <c r="H20915" s="704" t="s">
        <v>14074</v>
      </c>
    </row>
    <row r="20916" spans="1:8" ht="16.5" customHeight="1" x14ac:dyDescent="0.2">
      <c r="A20916" s="733">
        <v>45542</v>
      </c>
      <c r="B20916" s="62" t="s">
        <v>13215</v>
      </c>
      <c r="C20916" s="669" t="s">
        <v>3148</v>
      </c>
      <c r="D20916" s="905" t="s">
        <v>14161</v>
      </c>
      <c r="E20916" s="671">
        <v>5230</v>
      </c>
      <c r="F20916" s="125"/>
      <c r="G20916" s="125">
        <f t="shared" ref="G20916:G20918" si="504">F20916-E20916</f>
        <v>-5230</v>
      </c>
      <c r="H20916" s="704" t="s">
        <v>14074</v>
      </c>
    </row>
    <row r="20917" spans="1:8" ht="16.5" customHeight="1" x14ac:dyDescent="0.2">
      <c r="A20917" s="733">
        <v>45542</v>
      </c>
      <c r="B20917" s="62" t="s">
        <v>12389</v>
      </c>
      <c r="C20917" s="669" t="s">
        <v>3148</v>
      </c>
      <c r="D20917" s="905" t="s">
        <v>14161</v>
      </c>
      <c r="E20917" s="671">
        <v>5300</v>
      </c>
      <c r="F20917" s="125"/>
      <c r="G20917" s="125">
        <f t="shared" si="504"/>
        <v>-5300</v>
      </c>
      <c r="H20917" s="704" t="s">
        <v>14074</v>
      </c>
    </row>
    <row r="20918" spans="1:8" ht="16.5" customHeight="1" x14ac:dyDescent="0.2">
      <c r="A20918" s="733">
        <v>45542</v>
      </c>
      <c r="B20918" s="62" t="s">
        <v>12673</v>
      </c>
      <c r="C20918" s="669" t="s">
        <v>3148</v>
      </c>
      <c r="D20918" s="905" t="s">
        <v>14161</v>
      </c>
      <c r="E20918" s="671">
        <v>4920</v>
      </c>
      <c r="F20918" s="125"/>
      <c r="G20918" s="125">
        <f t="shared" si="504"/>
        <v>-4920</v>
      </c>
      <c r="H20918" s="704" t="s">
        <v>14074</v>
      </c>
    </row>
    <row r="20919" spans="1:8" ht="15" x14ac:dyDescent="0.2">
      <c r="A20919" s="733">
        <v>45542</v>
      </c>
      <c r="B20919" s="62" t="s">
        <v>12389</v>
      </c>
      <c r="C20919" s="62" t="s">
        <v>3144</v>
      </c>
      <c r="D20919" s="182" t="s">
        <v>14159</v>
      </c>
      <c r="E20919" s="125">
        <v>29000</v>
      </c>
      <c r="F20919" s="125"/>
      <c r="G20919" s="125">
        <f t="shared" si="503"/>
        <v>-29000</v>
      </c>
      <c r="H20919" s="704" t="s">
        <v>14074</v>
      </c>
    </row>
    <row r="20920" spans="1:8" ht="15" x14ac:dyDescent="0.2">
      <c r="A20920" s="733">
        <v>45542</v>
      </c>
      <c r="B20920" s="62" t="s">
        <v>13530</v>
      </c>
      <c r="C20920" s="62" t="s">
        <v>9345</v>
      </c>
      <c r="D20920" s="182" t="s">
        <v>14160</v>
      </c>
      <c r="E20920" s="125">
        <v>281000</v>
      </c>
      <c r="F20920" s="125"/>
      <c r="G20920" s="125">
        <f t="shared" si="503"/>
        <v>-281000</v>
      </c>
      <c r="H20920" s="704" t="s">
        <v>14074</v>
      </c>
    </row>
    <row r="20921" spans="1:8" ht="15" x14ac:dyDescent="0.2">
      <c r="A20921" s="733">
        <v>45544</v>
      </c>
      <c r="B20921" s="62" t="s">
        <v>12389</v>
      </c>
      <c r="C20921" s="62" t="s">
        <v>10972</v>
      </c>
      <c r="D20921" s="182" t="s">
        <v>14178</v>
      </c>
      <c r="E20921" s="125">
        <v>520</v>
      </c>
      <c r="F20921" s="125"/>
      <c r="G20921" s="125">
        <f t="shared" ref="G20921:G20933" si="505">F20921-E20921</f>
        <v>-520</v>
      </c>
      <c r="H20921" s="704" t="s">
        <v>14074</v>
      </c>
    </row>
    <row r="20922" spans="1:8" ht="15" x14ac:dyDescent="0.2">
      <c r="A20922" s="1121">
        <v>45544</v>
      </c>
      <c r="B20922" s="1123" t="s">
        <v>12389</v>
      </c>
      <c r="C20922" s="1123" t="s">
        <v>5740</v>
      </c>
      <c r="D20922" s="1124" t="s">
        <v>369</v>
      </c>
      <c r="E20922" s="1125">
        <v>1500</v>
      </c>
      <c r="F20922" s="1125"/>
      <c r="G20922" s="1125">
        <f t="shared" si="505"/>
        <v>-1500</v>
      </c>
      <c r="H20922" s="1126" t="s">
        <v>14074</v>
      </c>
    </row>
    <row r="20923" spans="1:8" ht="15" x14ac:dyDescent="0.2">
      <c r="A20923" s="1121">
        <v>45544</v>
      </c>
      <c r="B20923" s="1123" t="s">
        <v>12673</v>
      </c>
      <c r="C20923" s="1123" t="s">
        <v>5740</v>
      </c>
      <c r="D20923" s="1124" t="s">
        <v>369</v>
      </c>
      <c r="E20923" s="1125">
        <v>300</v>
      </c>
      <c r="F20923" s="1125"/>
      <c r="G20923" s="1125">
        <f t="shared" si="505"/>
        <v>-300</v>
      </c>
      <c r="H20923" s="1126" t="s">
        <v>14074</v>
      </c>
    </row>
    <row r="20924" spans="1:8" ht="15" x14ac:dyDescent="0.2">
      <c r="A20924" s="1121">
        <v>45544</v>
      </c>
      <c r="B20924" s="1123" t="s">
        <v>103</v>
      </c>
      <c r="C20924" s="1123" t="s">
        <v>103</v>
      </c>
      <c r="D20924" s="1124" t="s">
        <v>9413</v>
      </c>
      <c r="E20924" s="1125">
        <v>4000</v>
      </c>
      <c r="F20924" s="1125"/>
      <c r="G20924" s="1125">
        <f t="shared" si="505"/>
        <v>-4000</v>
      </c>
      <c r="H20924" s="1126" t="s">
        <v>14074</v>
      </c>
    </row>
    <row r="20925" spans="1:8" ht="15" x14ac:dyDescent="0.2">
      <c r="A20925" s="1121">
        <v>45544</v>
      </c>
      <c r="B20925" s="1132" t="s">
        <v>11707</v>
      </c>
      <c r="C20925" s="1132" t="s">
        <v>793</v>
      </c>
      <c r="D20925" s="1133" t="s">
        <v>14179</v>
      </c>
      <c r="E20925" s="1134">
        <v>3550</v>
      </c>
      <c r="F20925" s="1125"/>
      <c r="G20925" s="1125">
        <f t="shared" si="505"/>
        <v>-3550</v>
      </c>
      <c r="H20925" s="1126" t="s">
        <v>14074</v>
      </c>
    </row>
    <row r="20926" spans="1:8" ht="15" x14ac:dyDescent="0.2">
      <c r="A20926" s="733">
        <v>45544</v>
      </c>
      <c r="B20926" s="62" t="s">
        <v>11707</v>
      </c>
      <c r="C20926" s="62" t="s">
        <v>1494</v>
      </c>
      <c r="D20926" s="182" t="s">
        <v>14180</v>
      </c>
      <c r="E20926" s="125">
        <v>6200</v>
      </c>
      <c r="F20926" s="125"/>
      <c r="G20926" s="125">
        <f t="shared" si="505"/>
        <v>-6200</v>
      </c>
      <c r="H20926" s="704" t="s">
        <v>14074</v>
      </c>
    </row>
    <row r="20927" spans="1:8" ht="15" x14ac:dyDescent="0.2">
      <c r="A20927" s="733">
        <v>45544</v>
      </c>
      <c r="B20927" s="62" t="s">
        <v>11707</v>
      </c>
      <c r="C20927" s="62" t="s">
        <v>14181</v>
      </c>
      <c r="D20927" s="182" t="s">
        <v>13123</v>
      </c>
      <c r="E20927" s="125">
        <v>10000</v>
      </c>
      <c r="F20927" s="125"/>
      <c r="G20927" s="125">
        <f t="shared" si="505"/>
        <v>-10000</v>
      </c>
      <c r="H20927" s="704" t="s">
        <v>14074</v>
      </c>
    </row>
    <row r="20928" spans="1:8" ht="15" x14ac:dyDescent="0.2">
      <c r="A20928" s="733">
        <v>45544</v>
      </c>
      <c r="B20928" s="62" t="s">
        <v>12596</v>
      </c>
      <c r="C20928" s="62" t="s">
        <v>391</v>
      </c>
      <c r="D20928" s="182" t="s">
        <v>14182</v>
      </c>
      <c r="E20928" s="125">
        <v>2700</v>
      </c>
      <c r="F20928" s="125"/>
      <c r="G20928" s="125">
        <f t="shared" si="505"/>
        <v>-2700</v>
      </c>
      <c r="H20928" s="704" t="s">
        <v>14074</v>
      </c>
    </row>
    <row r="20929" spans="1:8" ht="15" x14ac:dyDescent="0.2">
      <c r="A20929" s="1121">
        <v>45544</v>
      </c>
      <c r="B20929" s="1123" t="s">
        <v>12389</v>
      </c>
      <c r="C20929" s="1123" t="s">
        <v>5740</v>
      </c>
      <c r="D20929" s="1124" t="s">
        <v>369</v>
      </c>
      <c r="E20929" s="1125">
        <v>400</v>
      </c>
      <c r="F20929" s="1125"/>
      <c r="G20929" s="1125">
        <f t="shared" si="505"/>
        <v>-400</v>
      </c>
      <c r="H20929" s="1126" t="s">
        <v>14074</v>
      </c>
    </row>
    <row r="20930" spans="1:8" ht="15" x14ac:dyDescent="0.2">
      <c r="A20930" s="1121">
        <v>45544</v>
      </c>
      <c r="B20930" s="1123" t="s">
        <v>12389</v>
      </c>
      <c r="C20930" s="1123" t="s">
        <v>5740</v>
      </c>
      <c r="D20930" s="1124" t="s">
        <v>369</v>
      </c>
      <c r="E20930" s="1125">
        <v>2200</v>
      </c>
      <c r="F20930" s="1125"/>
      <c r="G20930" s="1125">
        <f t="shared" si="505"/>
        <v>-2200</v>
      </c>
      <c r="H20930" s="1126" t="s">
        <v>14074</v>
      </c>
    </row>
    <row r="20931" spans="1:8" ht="15" x14ac:dyDescent="0.2">
      <c r="A20931" s="1121">
        <v>45544</v>
      </c>
      <c r="B20931" s="1123" t="s">
        <v>13426</v>
      </c>
      <c r="C20931" s="1123" t="s">
        <v>5740</v>
      </c>
      <c r="D20931" s="1124" t="s">
        <v>369</v>
      </c>
      <c r="E20931" s="1125">
        <v>2300</v>
      </c>
      <c r="F20931" s="1125"/>
      <c r="G20931" s="1125">
        <f t="shared" si="505"/>
        <v>-2300</v>
      </c>
      <c r="H20931" s="1126" t="s">
        <v>14074</v>
      </c>
    </row>
    <row r="20932" spans="1:8" ht="15" x14ac:dyDescent="0.2">
      <c r="A20932" s="733">
        <v>45544</v>
      </c>
      <c r="B20932" s="62" t="s">
        <v>12389</v>
      </c>
      <c r="C20932" s="62" t="s">
        <v>10972</v>
      </c>
      <c r="D20932" s="182" t="s">
        <v>1616</v>
      </c>
      <c r="E20932" s="125">
        <v>1300</v>
      </c>
      <c r="F20932" s="125"/>
      <c r="G20932" s="125">
        <f t="shared" si="505"/>
        <v>-1300</v>
      </c>
      <c r="H20932" s="704" t="s">
        <v>14074</v>
      </c>
    </row>
    <row r="20933" spans="1:8" ht="15" x14ac:dyDescent="0.2">
      <c r="A20933" s="1121">
        <v>45544</v>
      </c>
      <c r="B20933" s="1123" t="s">
        <v>12389</v>
      </c>
      <c r="C20933" s="1123" t="s">
        <v>5740</v>
      </c>
      <c r="D20933" s="1124" t="s">
        <v>369</v>
      </c>
      <c r="E20933" s="1125">
        <v>700</v>
      </c>
      <c r="F20933" s="1125"/>
      <c r="G20933" s="1125">
        <f t="shared" si="505"/>
        <v>-700</v>
      </c>
      <c r="H20933" s="1126" t="s">
        <v>14074</v>
      </c>
    </row>
    <row r="20934" spans="1:8" ht="24" x14ac:dyDescent="0.2">
      <c r="A20934" s="733">
        <v>45544</v>
      </c>
      <c r="B20934" s="62" t="s">
        <v>13100</v>
      </c>
      <c r="C20934" s="669" t="s">
        <v>8223</v>
      </c>
      <c r="D20934" s="905" t="s">
        <v>14162</v>
      </c>
      <c r="E20934" s="671">
        <v>24700</v>
      </c>
      <c r="F20934" s="125"/>
      <c r="G20934" s="125">
        <f t="shared" ref="G20934" si="506">F20934-E20934</f>
        <v>-24700</v>
      </c>
      <c r="H20934" s="704" t="s">
        <v>14074</v>
      </c>
    </row>
    <row r="20935" spans="1:8" ht="24" x14ac:dyDescent="0.2">
      <c r="A20935" s="733">
        <v>45544</v>
      </c>
      <c r="B20935" s="62" t="s">
        <v>11068</v>
      </c>
      <c r="C20935" s="669" t="s">
        <v>8223</v>
      </c>
      <c r="D20935" s="905" t="s">
        <v>14162</v>
      </c>
      <c r="E20935" s="671">
        <v>24700</v>
      </c>
      <c r="F20935" s="125"/>
      <c r="G20935" s="125">
        <f t="shared" ref="G20935:G20936" si="507">F20935-E20935</f>
        <v>-24700</v>
      </c>
      <c r="H20935" s="704" t="s">
        <v>14074</v>
      </c>
    </row>
    <row r="20936" spans="1:8" ht="24" x14ac:dyDescent="0.2">
      <c r="A20936" s="733">
        <v>45544</v>
      </c>
      <c r="B20936" s="62" t="s">
        <v>12596</v>
      </c>
      <c r="C20936" s="669" t="s">
        <v>8223</v>
      </c>
      <c r="D20936" s="905" t="s">
        <v>14162</v>
      </c>
      <c r="E20936" s="671">
        <v>24700</v>
      </c>
      <c r="F20936" s="125"/>
      <c r="G20936" s="125">
        <f t="shared" si="507"/>
        <v>-24700</v>
      </c>
      <c r="H20936" s="704" t="s">
        <v>14074</v>
      </c>
    </row>
    <row r="20937" spans="1:8" ht="24" x14ac:dyDescent="0.2">
      <c r="A20937" s="733">
        <v>45544</v>
      </c>
      <c r="B20937" s="62" t="s">
        <v>13167</v>
      </c>
      <c r="C20937" s="62" t="s">
        <v>13409</v>
      </c>
      <c r="D20937" s="182" t="s">
        <v>14176</v>
      </c>
      <c r="E20937" s="125">
        <v>500000</v>
      </c>
      <c r="F20937" s="125"/>
      <c r="G20937" s="125">
        <f t="shared" ref="G20937:G20938" si="508">F20937-E20937</f>
        <v>-500000</v>
      </c>
      <c r="H20937" s="704" t="s">
        <v>14074</v>
      </c>
    </row>
    <row r="20938" spans="1:8" ht="15" x14ac:dyDescent="0.2">
      <c r="A20938" s="733">
        <v>45544</v>
      </c>
      <c r="B20938" s="62" t="s">
        <v>13243</v>
      </c>
      <c r="C20938" s="62" t="s">
        <v>6475</v>
      </c>
      <c r="D20938" s="182" t="s">
        <v>14126</v>
      </c>
      <c r="E20938" s="125">
        <v>150000</v>
      </c>
      <c r="F20938" s="125"/>
      <c r="G20938" s="125">
        <f t="shared" si="508"/>
        <v>-150000</v>
      </c>
      <c r="H20938" s="704" t="s">
        <v>14074</v>
      </c>
    </row>
    <row r="20939" spans="1:8" ht="15" x14ac:dyDescent="0.2">
      <c r="A20939" s="1121">
        <v>45544</v>
      </c>
      <c r="B20939" s="1123" t="s">
        <v>25</v>
      </c>
      <c r="C20939" s="1123" t="s">
        <v>391</v>
      </c>
      <c r="D20939" s="1124" t="s">
        <v>14198</v>
      </c>
      <c r="E20939" s="1125">
        <v>21000</v>
      </c>
      <c r="F20939" s="1125"/>
      <c r="G20939" s="1125">
        <f t="shared" ref="G20939:G20940" si="509">F20939-E20939</f>
        <v>-21000</v>
      </c>
      <c r="H20939" s="1126" t="s">
        <v>14074</v>
      </c>
    </row>
    <row r="20940" spans="1:8" ht="15" x14ac:dyDescent="0.2">
      <c r="A20940" s="1121">
        <v>45544</v>
      </c>
      <c r="B20940" s="1123" t="s">
        <v>13215</v>
      </c>
      <c r="C20940" s="1123" t="s">
        <v>285</v>
      </c>
      <c r="D20940" s="1124" t="s">
        <v>14199</v>
      </c>
      <c r="E20940" s="1125">
        <v>25000</v>
      </c>
      <c r="F20940" s="1125"/>
      <c r="G20940" s="1125">
        <f t="shared" si="509"/>
        <v>-25000</v>
      </c>
      <c r="H20940" s="1126" t="s">
        <v>14074</v>
      </c>
    </row>
    <row r="20941" spans="1:8" ht="15" x14ac:dyDescent="0.2">
      <c r="A20941" s="733">
        <v>45545</v>
      </c>
      <c r="B20941" s="62" t="s">
        <v>13215</v>
      </c>
      <c r="C20941" s="62" t="s">
        <v>10972</v>
      </c>
      <c r="D20941" s="182" t="s">
        <v>14183</v>
      </c>
      <c r="E20941" s="125">
        <v>24000</v>
      </c>
      <c r="F20941" s="125"/>
      <c r="G20941" s="125">
        <f t="shared" ref="G20941:G20952" si="510">F20941-E20941</f>
        <v>-24000</v>
      </c>
      <c r="H20941" s="704" t="s">
        <v>14074</v>
      </c>
    </row>
    <row r="20942" spans="1:8" ht="15" x14ac:dyDescent="0.2">
      <c r="A20942" s="733">
        <v>45545</v>
      </c>
      <c r="B20942" s="62" t="s">
        <v>13215</v>
      </c>
      <c r="C20942" s="62" t="s">
        <v>10972</v>
      </c>
      <c r="D20942" s="182" t="s">
        <v>14221</v>
      </c>
      <c r="E20942" s="125">
        <v>10000</v>
      </c>
      <c r="F20942" s="125"/>
      <c r="G20942" s="125">
        <f>F20942-E20942</f>
        <v>-10000</v>
      </c>
      <c r="H20942" s="704" t="s">
        <v>14074</v>
      </c>
    </row>
    <row r="20943" spans="1:8" ht="15" x14ac:dyDescent="0.2">
      <c r="A20943" s="733">
        <v>45545</v>
      </c>
      <c r="B20943" s="62" t="s">
        <v>12596</v>
      </c>
      <c r="C20943" s="62" t="s">
        <v>13083</v>
      </c>
      <c r="D20943" s="182" t="s">
        <v>1156</v>
      </c>
      <c r="E20943" s="125">
        <v>28000</v>
      </c>
      <c r="F20943" s="125"/>
      <c r="G20943" s="125">
        <f t="shared" si="510"/>
        <v>-28000</v>
      </c>
      <c r="H20943" s="704" t="s">
        <v>14074</v>
      </c>
    </row>
    <row r="20944" spans="1:8" ht="15" x14ac:dyDescent="0.2">
      <c r="A20944" s="1121">
        <v>45545</v>
      </c>
      <c r="B20944" s="1123" t="s">
        <v>13215</v>
      </c>
      <c r="C20944" s="1123" t="s">
        <v>10972</v>
      </c>
      <c r="D20944" s="1124" t="s">
        <v>14184</v>
      </c>
      <c r="E20944" s="1125">
        <v>16000</v>
      </c>
      <c r="F20944" s="1125"/>
      <c r="G20944" s="1125">
        <f t="shared" si="510"/>
        <v>-16000</v>
      </c>
      <c r="H20944" s="1126" t="s">
        <v>14074</v>
      </c>
    </row>
    <row r="20945" spans="1:8" ht="15" x14ac:dyDescent="0.2">
      <c r="A20945" s="1121">
        <v>45545</v>
      </c>
      <c r="B20945" s="1123" t="s">
        <v>103</v>
      </c>
      <c r="C20945" s="1123" t="s">
        <v>285</v>
      </c>
      <c r="D20945" s="1124" t="s">
        <v>13678</v>
      </c>
      <c r="E20945" s="1125">
        <v>2000</v>
      </c>
      <c r="F20945" s="1125"/>
      <c r="G20945" s="1125">
        <f t="shared" si="510"/>
        <v>-2000</v>
      </c>
      <c r="H20945" s="1126" t="s">
        <v>14074</v>
      </c>
    </row>
    <row r="20946" spans="1:8" ht="15" x14ac:dyDescent="0.2">
      <c r="A20946" s="733">
        <v>45545</v>
      </c>
      <c r="B20946" s="62" t="s">
        <v>11707</v>
      </c>
      <c r="C20946" s="62" t="s">
        <v>10972</v>
      </c>
      <c r="D20946" s="182" t="s">
        <v>14368</v>
      </c>
      <c r="E20946" s="125">
        <v>30000</v>
      </c>
      <c r="F20946" s="125"/>
      <c r="G20946" s="125">
        <f t="shared" si="510"/>
        <v>-30000</v>
      </c>
      <c r="H20946" s="704" t="s">
        <v>14074</v>
      </c>
    </row>
    <row r="20947" spans="1:8" ht="15" x14ac:dyDescent="0.2">
      <c r="A20947" s="733">
        <v>45545</v>
      </c>
      <c r="B20947" s="62" t="s">
        <v>12596</v>
      </c>
      <c r="C20947" s="62" t="s">
        <v>14185</v>
      </c>
      <c r="D20947" s="182" t="s">
        <v>14186</v>
      </c>
      <c r="E20947" s="125">
        <v>200000</v>
      </c>
      <c r="F20947" s="125"/>
      <c r="G20947" s="125">
        <f t="shared" si="510"/>
        <v>-200000</v>
      </c>
      <c r="H20947" s="704" t="s">
        <v>14074</v>
      </c>
    </row>
    <row r="20948" spans="1:8" ht="15" x14ac:dyDescent="0.2">
      <c r="A20948" s="733">
        <v>45545</v>
      </c>
      <c r="B20948" s="62" t="s">
        <v>13215</v>
      </c>
      <c r="C20948" s="62" t="s">
        <v>10972</v>
      </c>
      <c r="D20948" s="182" t="s">
        <v>14187</v>
      </c>
      <c r="E20948" s="125">
        <v>6820</v>
      </c>
      <c r="F20948" s="125"/>
      <c r="G20948" s="125">
        <f t="shared" si="510"/>
        <v>-6820</v>
      </c>
      <c r="H20948" s="704" t="s">
        <v>14074</v>
      </c>
    </row>
    <row r="20949" spans="1:8" ht="15" x14ac:dyDescent="0.2">
      <c r="A20949" s="1121">
        <v>45545</v>
      </c>
      <c r="B20949" s="1123" t="s">
        <v>103</v>
      </c>
      <c r="C20949" s="1123" t="s">
        <v>1494</v>
      </c>
      <c r="D20949" s="1124" t="s">
        <v>1156</v>
      </c>
      <c r="E20949" s="1125">
        <v>2150</v>
      </c>
      <c r="F20949" s="1125"/>
      <c r="G20949" s="1125">
        <f t="shared" si="510"/>
        <v>-2150</v>
      </c>
      <c r="H20949" s="1126" t="s">
        <v>14074</v>
      </c>
    </row>
    <row r="20950" spans="1:8" ht="15" x14ac:dyDescent="0.2">
      <c r="A20950" s="733">
        <v>45545</v>
      </c>
      <c r="B20950" s="62" t="s">
        <v>103</v>
      </c>
      <c r="C20950" s="62" t="s">
        <v>391</v>
      </c>
      <c r="D20950" s="182" t="s">
        <v>14188</v>
      </c>
      <c r="E20950" s="125">
        <v>2000</v>
      </c>
      <c r="F20950" s="125"/>
      <c r="G20950" s="125">
        <f t="shared" si="510"/>
        <v>-2000</v>
      </c>
      <c r="H20950" s="704" t="s">
        <v>14074</v>
      </c>
    </row>
    <row r="20951" spans="1:8" ht="15" x14ac:dyDescent="0.2">
      <c r="A20951" s="733">
        <v>45545</v>
      </c>
      <c r="B20951" s="62" t="s">
        <v>103</v>
      </c>
      <c r="C20951" s="62" t="s">
        <v>2995</v>
      </c>
      <c r="D20951" s="182" t="s">
        <v>5857</v>
      </c>
      <c r="E20951" s="125">
        <v>5330</v>
      </c>
      <c r="F20951" s="125"/>
      <c r="G20951" s="125">
        <f t="shared" si="510"/>
        <v>-5330</v>
      </c>
      <c r="H20951" s="704" t="s">
        <v>14074</v>
      </c>
    </row>
    <row r="20952" spans="1:8" ht="15" x14ac:dyDescent="0.2">
      <c r="A20952" s="1121">
        <v>45545</v>
      </c>
      <c r="B20952" s="1123" t="s">
        <v>13215</v>
      </c>
      <c r="C20952" s="1123" t="s">
        <v>5740</v>
      </c>
      <c r="D20952" s="1124" t="s">
        <v>14189</v>
      </c>
      <c r="E20952" s="1125">
        <v>700</v>
      </c>
      <c r="F20952" s="1125"/>
      <c r="G20952" s="1125">
        <f t="shared" si="510"/>
        <v>-700</v>
      </c>
      <c r="H20952" s="1126" t="s">
        <v>14074</v>
      </c>
    </row>
    <row r="20953" spans="1:8" ht="15" x14ac:dyDescent="0.2">
      <c r="A20953" s="733">
        <v>45545</v>
      </c>
      <c r="B20953" s="1048" t="s">
        <v>12389</v>
      </c>
      <c r="C20953" s="1048" t="s">
        <v>1229</v>
      </c>
      <c r="D20953" s="1051" t="s">
        <v>14190</v>
      </c>
      <c r="E20953" s="1050">
        <v>50000</v>
      </c>
      <c r="F20953" s="125"/>
      <c r="G20953" s="125">
        <f t="shared" ref="G20953:G20956" si="511">F20953-E20953</f>
        <v>-50000</v>
      </c>
      <c r="H20953" s="704" t="s">
        <v>14074</v>
      </c>
    </row>
    <row r="20954" spans="1:8" ht="24" x14ac:dyDescent="0.2">
      <c r="A20954" s="733">
        <v>45545</v>
      </c>
      <c r="B20954" s="62" t="s">
        <v>11068</v>
      </c>
      <c r="C20954" s="62" t="s">
        <v>12435</v>
      </c>
      <c r="D20954" s="182" t="s">
        <v>14191</v>
      </c>
      <c r="E20954" s="125">
        <v>100000</v>
      </c>
      <c r="F20954" s="125"/>
      <c r="G20954" s="125">
        <f t="shared" si="511"/>
        <v>-100000</v>
      </c>
      <c r="H20954" s="704" t="s">
        <v>14074</v>
      </c>
    </row>
    <row r="20955" spans="1:8" ht="24" x14ac:dyDescent="0.2">
      <c r="A20955" s="733">
        <v>45545</v>
      </c>
      <c r="B20955" s="62" t="s">
        <v>10167</v>
      </c>
      <c r="C20955" s="62" t="s">
        <v>14192</v>
      </c>
      <c r="D20955" s="182" t="s">
        <v>14193</v>
      </c>
      <c r="E20955" s="125">
        <v>170000</v>
      </c>
      <c r="F20955" s="125"/>
      <c r="G20955" s="125">
        <f t="shared" si="511"/>
        <v>-170000</v>
      </c>
      <c r="H20955" s="704" t="s">
        <v>14074</v>
      </c>
    </row>
    <row r="20956" spans="1:8" ht="15" x14ac:dyDescent="0.2">
      <c r="A20956" s="733">
        <v>45545</v>
      </c>
      <c r="B20956" s="62" t="s">
        <v>13167</v>
      </c>
      <c r="C20956" s="62" t="s">
        <v>14200</v>
      </c>
      <c r="D20956" s="182" t="s">
        <v>14201</v>
      </c>
      <c r="E20956" s="125">
        <v>500000</v>
      </c>
      <c r="F20956" s="125"/>
      <c r="G20956" s="125">
        <f t="shared" si="511"/>
        <v>-500000</v>
      </c>
      <c r="H20956" s="704" t="s">
        <v>14074</v>
      </c>
    </row>
    <row r="20957" spans="1:8" ht="15" x14ac:dyDescent="0.2">
      <c r="A20957" s="733">
        <v>45546</v>
      </c>
      <c r="B20957" s="62" t="s">
        <v>14140</v>
      </c>
      <c r="C20957" s="62" t="s">
        <v>10972</v>
      </c>
      <c r="D20957" s="182" t="s">
        <v>14222</v>
      </c>
      <c r="E20957" s="125">
        <v>6100</v>
      </c>
      <c r="F20957" s="125"/>
      <c r="G20957" s="125">
        <f t="shared" ref="G20957:G20969" si="512">F20957-E20957</f>
        <v>-6100</v>
      </c>
      <c r="H20957" s="704" t="s">
        <v>14074</v>
      </c>
    </row>
    <row r="20958" spans="1:8" ht="15" x14ac:dyDescent="0.2">
      <c r="A20958" s="1121">
        <v>45546</v>
      </c>
      <c r="B20958" s="1123" t="s">
        <v>103</v>
      </c>
      <c r="C20958" s="1123" t="s">
        <v>103</v>
      </c>
      <c r="D20958" s="1124" t="s">
        <v>9413</v>
      </c>
      <c r="E20958" s="1125">
        <v>4000</v>
      </c>
      <c r="F20958" s="1125"/>
      <c r="G20958" s="1125">
        <f t="shared" si="512"/>
        <v>-4000</v>
      </c>
      <c r="H20958" s="1126" t="s">
        <v>14074</v>
      </c>
    </row>
    <row r="20959" spans="1:8" ht="15" x14ac:dyDescent="0.2">
      <c r="A20959" s="1121">
        <v>45546</v>
      </c>
      <c r="B20959" s="1123" t="s">
        <v>12389</v>
      </c>
      <c r="C20959" s="1123" t="s">
        <v>5740</v>
      </c>
      <c r="D20959" s="1124" t="s">
        <v>369</v>
      </c>
      <c r="E20959" s="1125">
        <v>1700</v>
      </c>
      <c r="F20959" s="1125"/>
      <c r="G20959" s="1125">
        <f t="shared" si="512"/>
        <v>-1700</v>
      </c>
      <c r="H20959" s="1126" t="s">
        <v>14074</v>
      </c>
    </row>
    <row r="20960" spans="1:8" ht="15" x14ac:dyDescent="0.2">
      <c r="A20960" s="733">
        <v>45546</v>
      </c>
      <c r="B20960" s="62" t="s">
        <v>13243</v>
      </c>
      <c r="C20960" s="62" t="s">
        <v>10972</v>
      </c>
      <c r="D20960" s="182" t="s">
        <v>14223</v>
      </c>
      <c r="E20960" s="125">
        <v>7016</v>
      </c>
      <c r="F20960" s="125"/>
      <c r="G20960" s="125">
        <f t="shared" si="512"/>
        <v>-7016</v>
      </c>
      <c r="H20960" s="704" t="s">
        <v>14074</v>
      </c>
    </row>
    <row r="20961" spans="1:8" ht="15" x14ac:dyDescent="0.2">
      <c r="A20961" s="733">
        <v>45546</v>
      </c>
      <c r="B20961" s="62" t="s">
        <v>11707</v>
      </c>
      <c r="C20961" s="62" t="s">
        <v>10972</v>
      </c>
      <c r="D20961" s="182" t="s">
        <v>14224</v>
      </c>
      <c r="E20961" s="125">
        <v>20000</v>
      </c>
      <c r="F20961" s="125"/>
      <c r="G20961" s="125">
        <f t="shared" si="512"/>
        <v>-20000</v>
      </c>
      <c r="H20961" s="704" t="s">
        <v>14074</v>
      </c>
    </row>
    <row r="20962" spans="1:8" ht="15" x14ac:dyDescent="0.2">
      <c r="A20962" s="733">
        <v>45546</v>
      </c>
      <c r="B20962" s="62" t="s">
        <v>12389</v>
      </c>
      <c r="C20962" s="62" t="s">
        <v>10972</v>
      </c>
      <c r="D20962" s="182" t="s">
        <v>14225</v>
      </c>
      <c r="E20962" s="125">
        <v>1800</v>
      </c>
      <c r="F20962" s="125"/>
      <c r="G20962" s="125">
        <f t="shared" si="512"/>
        <v>-1800</v>
      </c>
      <c r="H20962" s="704" t="s">
        <v>14074</v>
      </c>
    </row>
    <row r="20963" spans="1:8" ht="15" x14ac:dyDescent="0.2">
      <c r="A20963" s="1121">
        <v>45546</v>
      </c>
      <c r="B20963" s="1123" t="s">
        <v>13243</v>
      </c>
      <c r="C20963" s="1123" t="s">
        <v>5740</v>
      </c>
      <c r="D20963" s="1124" t="s">
        <v>369</v>
      </c>
      <c r="E20963" s="1125">
        <v>1500</v>
      </c>
      <c r="F20963" s="1125"/>
      <c r="G20963" s="1125">
        <f t="shared" si="512"/>
        <v>-1500</v>
      </c>
      <c r="H20963" s="1126" t="s">
        <v>14074</v>
      </c>
    </row>
    <row r="20964" spans="1:8" ht="15" x14ac:dyDescent="0.2">
      <c r="A20964" s="733">
        <v>45546</v>
      </c>
      <c r="B20964" s="62" t="s">
        <v>103</v>
      </c>
      <c r="C20964" s="62" t="s">
        <v>103</v>
      </c>
      <c r="D20964" s="182" t="s">
        <v>14226</v>
      </c>
      <c r="E20964" s="125">
        <v>200</v>
      </c>
      <c r="F20964" s="125"/>
      <c r="G20964" s="125">
        <f t="shared" si="512"/>
        <v>-200</v>
      </c>
      <c r="H20964" s="704" t="s">
        <v>14074</v>
      </c>
    </row>
    <row r="20965" spans="1:8" ht="15" x14ac:dyDescent="0.2">
      <c r="A20965" s="1121">
        <v>45546</v>
      </c>
      <c r="B20965" s="1123" t="s">
        <v>12335</v>
      </c>
      <c r="C20965" s="1123" t="s">
        <v>10972</v>
      </c>
      <c r="D20965" s="1124" t="s">
        <v>14227</v>
      </c>
      <c r="E20965" s="1125">
        <v>400</v>
      </c>
      <c r="F20965" s="1125"/>
      <c r="G20965" s="1125">
        <f t="shared" si="512"/>
        <v>-400</v>
      </c>
      <c r="H20965" s="1126" t="s">
        <v>14074</v>
      </c>
    </row>
    <row r="20966" spans="1:8" ht="15" x14ac:dyDescent="0.2">
      <c r="A20966" s="733">
        <v>45546</v>
      </c>
      <c r="B20966" s="62" t="s">
        <v>12596</v>
      </c>
      <c r="C20966" s="62" t="s">
        <v>3103</v>
      </c>
      <c r="D20966" s="182" t="s">
        <v>1156</v>
      </c>
      <c r="E20966" s="125">
        <v>15000</v>
      </c>
      <c r="F20966" s="125"/>
      <c r="G20966" s="125">
        <f t="shared" si="512"/>
        <v>-15000</v>
      </c>
      <c r="H20966" s="704" t="s">
        <v>14074</v>
      </c>
    </row>
    <row r="20967" spans="1:8" ht="15" x14ac:dyDescent="0.2">
      <c r="A20967" s="1121">
        <v>45546</v>
      </c>
      <c r="B20967" s="1123" t="s">
        <v>12335</v>
      </c>
      <c r="C20967" s="1123" t="s">
        <v>391</v>
      </c>
      <c r="D20967" s="1124" t="s">
        <v>14228</v>
      </c>
      <c r="E20967" s="1125">
        <v>6000</v>
      </c>
      <c r="F20967" s="1125"/>
      <c r="G20967" s="1125">
        <f t="shared" si="512"/>
        <v>-6000</v>
      </c>
      <c r="H20967" s="1126" t="s">
        <v>14074</v>
      </c>
    </row>
    <row r="20968" spans="1:8" ht="15" x14ac:dyDescent="0.2">
      <c r="A20968" s="1121">
        <v>45546</v>
      </c>
      <c r="B20968" s="1123" t="s">
        <v>12335</v>
      </c>
      <c r="C20968" s="1123" t="s">
        <v>10972</v>
      </c>
      <c r="D20968" s="1124" t="s">
        <v>14227</v>
      </c>
      <c r="E20968" s="1125">
        <v>3000</v>
      </c>
      <c r="F20968" s="1125"/>
      <c r="G20968" s="1125">
        <f t="shared" si="512"/>
        <v>-3000</v>
      </c>
      <c r="H20968" s="1126" t="s">
        <v>14074</v>
      </c>
    </row>
    <row r="20969" spans="1:8" ht="15" x14ac:dyDescent="0.2">
      <c r="A20969" s="1121">
        <v>45546</v>
      </c>
      <c r="B20969" s="1123" t="s">
        <v>13243</v>
      </c>
      <c r="C20969" s="1123" t="s">
        <v>5740</v>
      </c>
      <c r="D20969" s="1124" t="s">
        <v>10325</v>
      </c>
      <c r="E20969" s="1125">
        <v>720</v>
      </c>
      <c r="F20969" s="1125"/>
      <c r="G20969" s="1125">
        <f t="shared" si="512"/>
        <v>-720</v>
      </c>
      <c r="H20969" s="1126" t="s">
        <v>14074</v>
      </c>
    </row>
    <row r="20970" spans="1:8" ht="36" x14ac:dyDescent="0.2">
      <c r="A20970" s="733">
        <v>45546</v>
      </c>
      <c r="B20970" s="62" t="s">
        <v>13243</v>
      </c>
      <c r="C20970" s="62" t="s">
        <v>14194</v>
      </c>
      <c r="D20970" s="182" t="s">
        <v>14195</v>
      </c>
      <c r="E20970" s="125">
        <v>29500</v>
      </c>
      <c r="F20970" s="125"/>
      <c r="G20970" s="125">
        <f t="shared" ref="G20970:G20975" si="513">F20970-E20970</f>
        <v>-29500</v>
      </c>
      <c r="H20970" s="704" t="s">
        <v>14074</v>
      </c>
    </row>
    <row r="20971" spans="1:8" ht="15" x14ac:dyDescent="0.2">
      <c r="A20971" s="733">
        <v>45546</v>
      </c>
      <c r="B20971" s="62" t="s">
        <v>13215</v>
      </c>
      <c r="C20971" s="669" t="s">
        <v>13728</v>
      </c>
      <c r="D20971" s="905" t="s">
        <v>14196</v>
      </c>
      <c r="E20971" s="671">
        <v>10200</v>
      </c>
      <c r="F20971" s="125"/>
      <c r="G20971" s="125">
        <f t="shared" si="513"/>
        <v>-10200</v>
      </c>
      <c r="H20971" s="704" t="s">
        <v>14074</v>
      </c>
    </row>
    <row r="20972" spans="1:8" ht="15" x14ac:dyDescent="0.2">
      <c r="A20972" s="733">
        <v>45546</v>
      </c>
      <c r="B20972" s="62" t="s">
        <v>13243</v>
      </c>
      <c r="C20972" s="669" t="s">
        <v>13728</v>
      </c>
      <c r="D20972" s="905" t="s">
        <v>14196</v>
      </c>
      <c r="E20972" s="671">
        <v>10200</v>
      </c>
      <c r="F20972" s="125"/>
      <c r="G20972" s="125">
        <f t="shared" ref="G20972:G20974" si="514">F20972-E20972</f>
        <v>-10200</v>
      </c>
      <c r="H20972" s="704" t="s">
        <v>14074</v>
      </c>
    </row>
    <row r="20973" spans="1:8" ht="15" x14ac:dyDescent="0.2">
      <c r="A20973" s="733">
        <v>45546</v>
      </c>
      <c r="B20973" s="62" t="s">
        <v>12389</v>
      </c>
      <c r="C20973" s="669" t="s">
        <v>13728</v>
      </c>
      <c r="D20973" s="905" t="s">
        <v>14196</v>
      </c>
      <c r="E20973" s="671">
        <v>10200</v>
      </c>
      <c r="F20973" s="125"/>
      <c r="G20973" s="125">
        <f t="shared" si="514"/>
        <v>-10200</v>
      </c>
      <c r="H20973" s="704" t="s">
        <v>14074</v>
      </c>
    </row>
    <row r="20974" spans="1:8" ht="15" x14ac:dyDescent="0.2">
      <c r="A20974" s="733">
        <v>45546</v>
      </c>
      <c r="B20974" s="62" t="s">
        <v>13100</v>
      </c>
      <c r="C20974" s="669" t="s">
        <v>13728</v>
      </c>
      <c r="D20974" s="905" t="s">
        <v>14196</v>
      </c>
      <c r="E20974" s="671">
        <v>10200</v>
      </c>
      <c r="F20974" s="125"/>
      <c r="G20974" s="125">
        <f t="shared" si="514"/>
        <v>-10200</v>
      </c>
      <c r="H20974" s="704" t="s">
        <v>14074</v>
      </c>
    </row>
    <row r="20975" spans="1:8" ht="24" x14ac:dyDescent="0.2">
      <c r="A20975" s="733">
        <v>45546</v>
      </c>
      <c r="B20975" s="62" t="s">
        <v>12673</v>
      </c>
      <c r="C20975" s="633" t="s">
        <v>3144</v>
      </c>
      <c r="D20975" s="894" t="s">
        <v>14197</v>
      </c>
      <c r="E20975" s="635">
        <v>10800</v>
      </c>
      <c r="F20975" s="125"/>
      <c r="G20975" s="125">
        <f t="shared" si="513"/>
        <v>-10800</v>
      </c>
      <c r="H20975" s="704" t="s">
        <v>14074</v>
      </c>
    </row>
    <row r="20976" spans="1:8" ht="24" x14ac:dyDescent="0.2">
      <c r="A20976" s="733">
        <v>45546</v>
      </c>
      <c r="B20976" s="62" t="s">
        <v>12389</v>
      </c>
      <c r="C20976" s="633" t="s">
        <v>3144</v>
      </c>
      <c r="D20976" s="894" t="s">
        <v>14197</v>
      </c>
      <c r="E20976" s="635">
        <v>10800</v>
      </c>
      <c r="F20976" s="125"/>
      <c r="G20976" s="125">
        <f t="shared" ref="G20976:G20977" si="515">F20976-E20976</f>
        <v>-10800</v>
      </c>
      <c r="H20976" s="704" t="s">
        <v>14074</v>
      </c>
    </row>
    <row r="20977" spans="1:8" ht="24" x14ac:dyDescent="0.2">
      <c r="A20977" s="733">
        <v>45546</v>
      </c>
      <c r="B20977" s="62" t="s">
        <v>13215</v>
      </c>
      <c r="C20977" s="633" t="s">
        <v>3144</v>
      </c>
      <c r="D20977" s="894" t="s">
        <v>14197</v>
      </c>
      <c r="E20977" s="635">
        <v>10800</v>
      </c>
      <c r="F20977" s="125"/>
      <c r="G20977" s="125">
        <f t="shared" si="515"/>
        <v>-10800</v>
      </c>
      <c r="H20977" s="704" t="s">
        <v>14074</v>
      </c>
    </row>
    <row r="20978" spans="1:8" ht="15" x14ac:dyDescent="0.2">
      <c r="A20978" s="733">
        <v>45546</v>
      </c>
      <c r="B20978" s="62" t="s">
        <v>13530</v>
      </c>
      <c r="C20978" s="62" t="s">
        <v>391</v>
      </c>
      <c r="D20978" s="182" t="s">
        <v>14205</v>
      </c>
      <c r="E20978" s="125">
        <v>17430</v>
      </c>
      <c r="F20978" s="125"/>
      <c r="G20978" s="125">
        <f t="shared" ref="G20978:G20980" si="516">F20978-E20978</f>
        <v>-17430</v>
      </c>
      <c r="H20978" s="704" t="s">
        <v>14074</v>
      </c>
    </row>
    <row r="20979" spans="1:8" ht="24" x14ac:dyDescent="0.2">
      <c r="A20979" s="733">
        <v>45546</v>
      </c>
      <c r="B20979" s="62" t="s">
        <v>13167</v>
      </c>
      <c r="C20979" s="62" t="s">
        <v>10972</v>
      </c>
      <c r="D20979" s="182" t="s">
        <v>14203</v>
      </c>
      <c r="E20979" s="125">
        <v>220000</v>
      </c>
      <c r="F20979" s="125"/>
      <c r="G20979" s="125">
        <f t="shared" si="516"/>
        <v>-220000</v>
      </c>
      <c r="H20979" s="704" t="s">
        <v>14074</v>
      </c>
    </row>
    <row r="20980" spans="1:8" ht="15" x14ac:dyDescent="0.2">
      <c r="A20980" s="733">
        <v>45546</v>
      </c>
      <c r="B20980" s="62" t="s">
        <v>13167</v>
      </c>
      <c r="C20980" s="62" t="s">
        <v>14202</v>
      </c>
      <c r="D20980" s="182" t="s">
        <v>14204</v>
      </c>
      <c r="E20980" s="125">
        <v>100000</v>
      </c>
      <c r="F20980" s="125"/>
      <c r="G20980" s="125">
        <f t="shared" si="516"/>
        <v>-100000</v>
      </c>
      <c r="H20980" s="704" t="s">
        <v>14074</v>
      </c>
    </row>
    <row r="20981" spans="1:8" ht="15" x14ac:dyDescent="0.2">
      <c r="A20981" s="1121">
        <v>45546</v>
      </c>
      <c r="B20981" s="1123" t="s">
        <v>13243</v>
      </c>
      <c r="C20981" s="1123" t="s">
        <v>10972</v>
      </c>
      <c r="D20981" s="1124" t="s">
        <v>14206</v>
      </c>
      <c r="E20981" s="1125">
        <v>10000</v>
      </c>
      <c r="F20981" s="1125"/>
      <c r="G20981" s="1125">
        <f t="shared" ref="G20981:G20984" si="517">F20981-E20981</f>
        <v>-10000</v>
      </c>
      <c r="H20981" s="1126" t="s">
        <v>14074</v>
      </c>
    </row>
    <row r="20982" spans="1:8" ht="15" x14ac:dyDescent="0.2">
      <c r="A20982" s="1121">
        <v>45546</v>
      </c>
      <c r="B20982" s="1123" t="s">
        <v>13243</v>
      </c>
      <c r="C20982" s="1123" t="s">
        <v>14</v>
      </c>
      <c r="D20982" s="1124" t="s">
        <v>14207</v>
      </c>
      <c r="E20982" s="1125">
        <v>2500</v>
      </c>
      <c r="F20982" s="1125"/>
      <c r="G20982" s="1125">
        <f t="shared" si="517"/>
        <v>-2500</v>
      </c>
      <c r="H20982" s="1126" t="s">
        <v>14074</v>
      </c>
    </row>
    <row r="20983" spans="1:8" ht="15" x14ac:dyDescent="0.2">
      <c r="A20983" s="1121">
        <v>45546</v>
      </c>
      <c r="B20983" s="1123" t="s">
        <v>13426</v>
      </c>
      <c r="C20983" s="1123" t="s">
        <v>14</v>
      </c>
      <c r="D20983" s="1124" t="s">
        <v>14208</v>
      </c>
      <c r="E20983" s="1125">
        <v>2500</v>
      </c>
      <c r="F20983" s="1125"/>
      <c r="G20983" s="1125">
        <f t="shared" si="517"/>
        <v>-2500</v>
      </c>
      <c r="H20983" s="1126" t="s">
        <v>14074</v>
      </c>
    </row>
    <row r="20984" spans="1:8" ht="15" x14ac:dyDescent="0.2">
      <c r="A20984" s="733">
        <v>45546</v>
      </c>
      <c r="B20984" s="62" t="s">
        <v>13243</v>
      </c>
      <c r="C20984" s="62" t="s">
        <v>10972</v>
      </c>
      <c r="D20984" s="182" t="s">
        <v>14209</v>
      </c>
      <c r="E20984" s="125">
        <v>15000</v>
      </c>
      <c r="F20984" s="125"/>
      <c r="G20984" s="125">
        <f t="shared" si="517"/>
        <v>-15000</v>
      </c>
      <c r="H20984" s="704" t="s">
        <v>14074</v>
      </c>
    </row>
    <row r="20985" spans="1:8" ht="15" x14ac:dyDescent="0.2">
      <c r="A20985" s="1121">
        <v>45547</v>
      </c>
      <c r="B20985" s="1123" t="s">
        <v>103</v>
      </c>
      <c r="C20985" s="1123" t="s">
        <v>103</v>
      </c>
      <c r="D20985" s="1124" t="s">
        <v>9413</v>
      </c>
      <c r="E20985" s="1125">
        <v>3000</v>
      </c>
      <c r="F20985" s="1125"/>
      <c r="G20985" s="1125">
        <f t="shared" ref="G20985:G20991" si="518">F20985-E20985</f>
        <v>-3000</v>
      </c>
      <c r="H20985" s="1126" t="s">
        <v>14074</v>
      </c>
    </row>
    <row r="20986" spans="1:8" ht="15" x14ac:dyDescent="0.2">
      <c r="A20986" s="1121">
        <v>45547</v>
      </c>
      <c r="B20986" s="1123" t="s">
        <v>103</v>
      </c>
      <c r="C20986" s="1123" t="s">
        <v>285</v>
      </c>
      <c r="D20986" s="1124" t="s">
        <v>13678</v>
      </c>
      <c r="E20986" s="1125">
        <v>2000</v>
      </c>
      <c r="F20986" s="1125"/>
      <c r="G20986" s="1125">
        <f t="shared" si="518"/>
        <v>-2000</v>
      </c>
      <c r="H20986" s="1126" t="s">
        <v>14074</v>
      </c>
    </row>
    <row r="20987" spans="1:8" ht="15" x14ac:dyDescent="0.2">
      <c r="A20987" s="1121">
        <v>45547</v>
      </c>
      <c r="B20987" s="1123" t="s">
        <v>25</v>
      </c>
      <c r="C20987" s="1123" t="s">
        <v>4064</v>
      </c>
      <c r="D20987" s="1124" t="s">
        <v>14229</v>
      </c>
      <c r="E20987" s="1125">
        <v>1500</v>
      </c>
      <c r="F20987" s="1125"/>
      <c r="G20987" s="1125">
        <f t="shared" si="518"/>
        <v>-1500</v>
      </c>
      <c r="H20987" s="1126" t="s">
        <v>14074</v>
      </c>
    </row>
    <row r="20988" spans="1:8" ht="15" x14ac:dyDescent="0.2">
      <c r="A20988" s="1121">
        <v>45547</v>
      </c>
      <c r="B20988" s="1123" t="s">
        <v>13215</v>
      </c>
      <c r="C20988" s="1123" t="s">
        <v>10972</v>
      </c>
      <c r="D20988" s="1124" t="s">
        <v>1616</v>
      </c>
      <c r="E20988" s="1125">
        <v>1500</v>
      </c>
      <c r="F20988" s="1125"/>
      <c r="G20988" s="1125">
        <f t="shared" si="518"/>
        <v>-1500</v>
      </c>
      <c r="H20988" s="1126" t="s">
        <v>14074</v>
      </c>
    </row>
    <row r="20989" spans="1:8" ht="15" x14ac:dyDescent="0.2">
      <c r="A20989" s="1121">
        <v>45547</v>
      </c>
      <c r="B20989" s="1123" t="s">
        <v>12389</v>
      </c>
      <c r="C20989" s="1123" t="s">
        <v>5740</v>
      </c>
      <c r="D20989" s="1124" t="s">
        <v>369</v>
      </c>
      <c r="E20989" s="1125">
        <v>700</v>
      </c>
      <c r="F20989" s="1125"/>
      <c r="G20989" s="1125">
        <f t="shared" si="518"/>
        <v>-700</v>
      </c>
      <c r="H20989" s="1126" t="s">
        <v>14074</v>
      </c>
    </row>
    <row r="20990" spans="1:8" ht="15" x14ac:dyDescent="0.2">
      <c r="A20990" s="733">
        <v>45547</v>
      </c>
      <c r="B20990" s="62" t="s">
        <v>13243</v>
      </c>
      <c r="C20990" s="62" t="s">
        <v>14230</v>
      </c>
      <c r="D20990" s="182" t="s">
        <v>14231</v>
      </c>
      <c r="E20990" s="125">
        <v>15000</v>
      </c>
      <c r="F20990" s="125"/>
      <c r="G20990" s="125">
        <f t="shared" si="518"/>
        <v>-15000</v>
      </c>
      <c r="H20990" s="704" t="s">
        <v>14074</v>
      </c>
    </row>
    <row r="20991" spans="1:8" ht="15" x14ac:dyDescent="0.2">
      <c r="A20991" s="1121">
        <v>45547</v>
      </c>
      <c r="B20991" s="1123" t="s">
        <v>12389</v>
      </c>
      <c r="C20991" s="1123" t="s">
        <v>5740</v>
      </c>
      <c r="D20991" s="1124" t="s">
        <v>369</v>
      </c>
      <c r="E20991" s="1125">
        <v>700</v>
      </c>
      <c r="F20991" s="1125"/>
      <c r="G20991" s="1125">
        <f t="shared" si="518"/>
        <v>-700</v>
      </c>
      <c r="H20991" s="1126" t="s">
        <v>14074</v>
      </c>
    </row>
    <row r="20992" spans="1:8" ht="15" x14ac:dyDescent="0.2">
      <c r="A20992" s="733">
        <v>45547</v>
      </c>
      <c r="B20992" s="62" t="s">
        <v>13922</v>
      </c>
      <c r="C20992" s="62" t="s">
        <v>14</v>
      </c>
      <c r="D20992" s="182" t="s">
        <v>14056</v>
      </c>
      <c r="E20992" s="125">
        <v>50000</v>
      </c>
      <c r="F20992" s="125"/>
      <c r="G20992" s="125">
        <f t="shared" ref="G20992" si="519">F20992-E20992</f>
        <v>-50000</v>
      </c>
      <c r="H20992" s="704" t="s">
        <v>14074</v>
      </c>
    </row>
    <row r="20993" spans="1:8" ht="15" x14ac:dyDescent="0.2">
      <c r="A20993" s="733">
        <v>45547</v>
      </c>
      <c r="B20993" s="62" t="s">
        <v>13167</v>
      </c>
      <c r="C20993" s="62" t="s">
        <v>14202</v>
      </c>
      <c r="D20993" s="182" t="s">
        <v>14232</v>
      </c>
      <c r="E20993" s="125">
        <v>50000</v>
      </c>
      <c r="F20993" s="125"/>
      <c r="G20993" s="125">
        <f t="shared" ref="G20993" si="520">F20993-E20993</f>
        <v>-50000</v>
      </c>
      <c r="H20993" s="704" t="s">
        <v>14074</v>
      </c>
    </row>
    <row r="20994" spans="1:8" ht="19.5" customHeight="1" x14ac:dyDescent="0.2">
      <c r="A20994" s="1121">
        <v>45548</v>
      </c>
      <c r="B20994" s="1123" t="s">
        <v>103</v>
      </c>
      <c r="C20994" s="1123" t="s">
        <v>14233</v>
      </c>
      <c r="D20994" s="1124" t="s">
        <v>14367</v>
      </c>
      <c r="E20994" s="1125">
        <v>8000</v>
      </c>
      <c r="F20994" s="1125"/>
      <c r="G20994" s="1125">
        <f t="shared" ref="G20994:G20999" si="521">F20994-E20994</f>
        <v>-8000</v>
      </c>
      <c r="H20994" s="1126" t="s">
        <v>14074</v>
      </c>
    </row>
    <row r="20995" spans="1:8" ht="15" x14ac:dyDescent="0.2">
      <c r="A20995" s="1121">
        <v>45548</v>
      </c>
      <c r="B20995" s="1123" t="s">
        <v>12673</v>
      </c>
      <c r="C20995" s="1123" t="s">
        <v>5740</v>
      </c>
      <c r="D20995" s="1124" t="s">
        <v>369</v>
      </c>
      <c r="E20995" s="1125">
        <v>1800</v>
      </c>
      <c r="F20995" s="1125"/>
      <c r="G20995" s="1125">
        <f t="shared" si="521"/>
        <v>-1800</v>
      </c>
      <c r="H20995" s="1126" t="s">
        <v>14074</v>
      </c>
    </row>
    <row r="20996" spans="1:8" ht="15" x14ac:dyDescent="0.2">
      <c r="A20996" s="733">
        <v>45548</v>
      </c>
      <c r="B20996" s="62" t="s">
        <v>14140</v>
      </c>
      <c r="C20996" s="62" t="s">
        <v>14234</v>
      </c>
      <c r="D20996" s="182" t="s">
        <v>14235</v>
      </c>
      <c r="E20996" s="125">
        <v>4000</v>
      </c>
      <c r="F20996" s="125"/>
      <c r="G20996" s="125">
        <f t="shared" si="521"/>
        <v>-4000</v>
      </c>
      <c r="H20996" s="704" t="s">
        <v>14074</v>
      </c>
    </row>
    <row r="20997" spans="1:8" ht="15" x14ac:dyDescent="0.2">
      <c r="A20997" s="733">
        <v>45548</v>
      </c>
      <c r="B20997" s="40" t="s">
        <v>13167</v>
      </c>
      <c r="C20997" s="62" t="s">
        <v>5386</v>
      </c>
      <c r="D20997" s="182" t="s">
        <v>14236</v>
      </c>
      <c r="E20997" s="125">
        <v>600</v>
      </c>
      <c r="F20997" s="125"/>
      <c r="G20997" s="125">
        <f t="shared" si="521"/>
        <v>-600</v>
      </c>
      <c r="H20997" s="704" t="s">
        <v>14074</v>
      </c>
    </row>
    <row r="20998" spans="1:8" ht="15" x14ac:dyDescent="0.2">
      <c r="A20998" s="1121">
        <v>45548</v>
      </c>
      <c r="B20998" s="1123" t="s">
        <v>13648</v>
      </c>
      <c r="C20998" s="1123" t="s">
        <v>10972</v>
      </c>
      <c r="D20998" s="1124" t="s">
        <v>14366</v>
      </c>
      <c r="E20998" s="1125">
        <v>480</v>
      </c>
      <c r="F20998" s="1125"/>
      <c r="G20998" s="1125">
        <f t="shared" si="521"/>
        <v>-480</v>
      </c>
      <c r="H20998" s="1126" t="s">
        <v>14074</v>
      </c>
    </row>
    <row r="20999" spans="1:8" ht="15" x14ac:dyDescent="0.2">
      <c r="A20999" s="1121">
        <v>45548</v>
      </c>
      <c r="B20999" s="1123" t="s">
        <v>13215</v>
      </c>
      <c r="C20999" s="1123" t="s">
        <v>5740</v>
      </c>
      <c r="D20999" s="1124" t="s">
        <v>369</v>
      </c>
      <c r="E20999" s="1125">
        <v>2500</v>
      </c>
      <c r="F20999" s="1125"/>
      <c r="G20999" s="1125">
        <f t="shared" si="521"/>
        <v>-2500</v>
      </c>
      <c r="H20999" s="1126" t="s">
        <v>14074</v>
      </c>
    </row>
    <row r="21000" spans="1:8" ht="15" x14ac:dyDescent="0.2">
      <c r="A21000" s="733">
        <v>45548</v>
      </c>
      <c r="B21000" s="62" t="s">
        <v>13530</v>
      </c>
      <c r="C21000" s="62" t="s">
        <v>4321</v>
      </c>
      <c r="D21000" s="182" t="s">
        <v>14237</v>
      </c>
      <c r="E21000" s="125">
        <v>163887</v>
      </c>
      <c r="F21000" s="125"/>
      <c r="G21000" s="125">
        <f t="shared" ref="G21000:G21003" si="522">F21000-E21000</f>
        <v>-163887</v>
      </c>
      <c r="H21000" s="704" t="s">
        <v>14074</v>
      </c>
    </row>
    <row r="21001" spans="1:8" ht="24" x14ac:dyDescent="0.2">
      <c r="A21001" s="733">
        <v>45548</v>
      </c>
      <c r="B21001" s="62" t="s">
        <v>13426</v>
      </c>
      <c r="C21001" s="62" t="s">
        <v>14238</v>
      </c>
      <c r="D21001" s="182" t="s">
        <v>14239</v>
      </c>
      <c r="E21001" s="125">
        <v>100000</v>
      </c>
      <c r="F21001" s="125"/>
      <c r="G21001" s="125">
        <f t="shared" si="522"/>
        <v>-100000</v>
      </c>
      <c r="H21001" s="704" t="s">
        <v>14074</v>
      </c>
    </row>
    <row r="21002" spans="1:8" ht="15" x14ac:dyDescent="0.2">
      <c r="A21002" s="733">
        <v>45548</v>
      </c>
      <c r="B21002" s="62" t="s">
        <v>13426</v>
      </c>
      <c r="C21002" s="62" t="s">
        <v>11631</v>
      </c>
      <c r="D21002" s="182" t="s">
        <v>14240</v>
      </c>
      <c r="E21002" s="125">
        <v>48900</v>
      </c>
      <c r="F21002" s="125"/>
      <c r="G21002" s="125">
        <f t="shared" si="522"/>
        <v>-48900</v>
      </c>
      <c r="H21002" s="704" t="s">
        <v>14074</v>
      </c>
    </row>
    <row r="21003" spans="1:8" ht="15" x14ac:dyDescent="0.2">
      <c r="A21003" s="733">
        <v>45548</v>
      </c>
      <c r="B21003" s="62" t="s">
        <v>8864</v>
      </c>
      <c r="C21003" s="62" t="s">
        <v>12272</v>
      </c>
      <c r="D21003" s="182" t="s">
        <v>14253</v>
      </c>
      <c r="E21003" s="125">
        <v>30000</v>
      </c>
      <c r="F21003" s="125"/>
      <c r="G21003" s="125">
        <f t="shared" si="522"/>
        <v>-30000</v>
      </c>
      <c r="H21003" s="704" t="s">
        <v>14074</v>
      </c>
    </row>
    <row r="21004" spans="1:8" ht="15" x14ac:dyDescent="0.2">
      <c r="A21004" s="1121">
        <v>45549</v>
      </c>
      <c r="B21004" s="1123" t="s">
        <v>103</v>
      </c>
      <c r="C21004" s="1123" t="s">
        <v>103</v>
      </c>
      <c r="D21004" s="1124" t="s">
        <v>9413</v>
      </c>
      <c r="E21004" s="1125">
        <v>2000</v>
      </c>
      <c r="F21004" s="1125"/>
      <c r="G21004" s="1125">
        <f t="shared" ref="G21004" si="523">F21004-E21004</f>
        <v>-2000</v>
      </c>
      <c r="H21004" s="1126" t="s">
        <v>14074</v>
      </c>
    </row>
    <row r="21005" spans="1:8" ht="15" x14ac:dyDescent="0.2">
      <c r="A21005" s="733">
        <v>45549</v>
      </c>
      <c r="B21005" s="62" t="s">
        <v>11068</v>
      </c>
      <c r="C21005" s="62" t="s">
        <v>10972</v>
      </c>
      <c r="D21005" s="182" t="s">
        <v>14288</v>
      </c>
      <c r="E21005" s="125">
        <v>3000</v>
      </c>
      <c r="F21005" s="125"/>
      <c r="G21005" s="125">
        <f t="shared" ref="G21005:G21007" si="524">F21005-E21005</f>
        <v>-3000</v>
      </c>
      <c r="H21005" s="704" t="s">
        <v>14074</v>
      </c>
    </row>
    <row r="21006" spans="1:8" ht="15" x14ac:dyDescent="0.2">
      <c r="A21006" s="733">
        <v>45549</v>
      </c>
      <c r="B21006" s="62" t="s">
        <v>12389</v>
      </c>
      <c r="C21006" s="62" t="s">
        <v>10972</v>
      </c>
      <c r="D21006" s="182" t="s">
        <v>14289</v>
      </c>
      <c r="E21006" s="125">
        <v>3790</v>
      </c>
      <c r="F21006" s="125"/>
      <c r="G21006" s="125">
        <f t="shared" si="524"/>
        <v>-3790</v>
      </c>
      <c r="H21006" s="704" t="s">
        <v>14074</v>
      </c>
    </row>
    <row r="21007" spans="1:8" ht="15" x14ac:dyDescent="0.2">
      <c r="A21007" s="733">
        <v>45549</v>
      </c>
      <c r="B21007" s="62" t="s">
        <v>13215</v>
      </c>
      <c r="C21007" s="62" t="s">
        <v>10972</v>
      </c>
      <c r="D21007" s="182" t="s">
        <v>14290</v>
      </c>
      <c r="E21007" s="125">
        <v>6400</v>
      </c>
      <c r="F21007" s="125"/>
      <c r="G21007" s="125">
        <f t="shared" si="524"/>
        <v>-6400</v>
      </c>
      <c r="H21007" s="704" t="s">
        <v>14074</v>
      </c>
    </row>
    <row r="21008" spans="1:8" ht="15" x14ac:dyDescent="0.2">
      <c r="A21008" s="733">
        <v>45549</v>
      </c>
      <c r="B21008" s="62" t="s">
        <v>13530</v>
      </c>
      <c r="C21008" s="62" t="s">
        <v>14254</v>
      </c>
      <c r="D21008" s="182" t="s">
        <v>14255</v>
      </c>
      <c r="E21008" s="125">
        <v>20000</v>
      </c>
      <c r="F21008" s="125"/>
      <c r="G21008" s="125">
        <f t="shared" ref="G21008" si="525">F21008-E21008</f>
        <v>-20000</v>
      </c>
      <c r="H21008" s="704" t="s">
        <v>14074</v>
      </c>
    </row>
    <row r="21009" spans="1:8" ht="15" x14ac:dyDescent="0.2">
      <c r="A21009" s="1121">
        <v>45551</v>
      </c>
      <c r="B21009" s="1123" t="s">
        <v>13215</v>
      </c>
      <c r="C21009" s="1123" t="s">
        <v>5409</v>
      </c>
      <c r="D21009" s="1124" t="s">
        <v>14263</v>
      </c>
      <c r="E21009" s="1125">
        <v>5000</v>
      </c>
      <c r="F21009" s="1125"/>
      <c r="G21009" s="1125">
        <f t="shared" ref="G21009:G21020" si="526">F21009-E21009</f>
        <v>-5000</v>
      </c>
      <c r="H21009" s="1126" t="s">
        <v>14074</v>
      </c>
    </row>
    <row r="21010" spans="1:8" ht="15" x14ac:dyDescent="0.2">
      <c r="A21010" s="1121">
        <v>45551</v>
      </c>
      <c r="B21010" s="1123" t="s">
        <v>103</v>
      </c>
      <c r="C21010" s="1123" t="s">
        <v>8141</v>
      </c>
      <c r="D21010" s="1124" t="s">
        <v>6342</v>
      </c>
      <c r="E21010" s="1125">
        <v>3140</v>
      </c>
      <c r="F21010" s="1125"/>
      <c r="G21010" s="1125">
        <f t="shared" si="526"/>
        <v>-3140</v>
      </c>
      <c r="H21010" s="1126" t="s">
        <v>14074</v>
      </c>
    </row>
    <row r="21011" spans="1:8" ht="15" x14ac:dyDescent="0.2">
      <c r="A21011" s="1121">
        <v>45551</v>
      </c>
      <c r="B21011" s="1123" t="s">
        <v>25</v>
      </c>
      <c r="C21011" s="1123" t="s">
        <v>8141</v>
      </c>
      <c r="D21011" s="1124" t="s">
        <v>6342</v>
      </c>
      <c r="E21011" s="1125">
        <v>10590</v>
      </c>
      <c r="F21011" s="1125"/>
      <c r="G21011" s="1125">
        <f t="shared" si="526"/>
        <v>-10590</v>
      </c>
      <c r="H21011" s="1126" t="s">
        <v>14074</v>
      </c>
    </row>
    <row r="21012" spans="1:8" ht="15" x14ac:dyDescent="0.2">
      <c r="A21012" s="1121">
        <v>45551</v>
      </c>
      <c r="B21012" s="1123" t="s">
        <v>13648</v>
      </c>
      <c r="C21012" s="1123" t="s">
        <v>5409</v>
      </c>
      <c r="D21012" s="1124" t="s">
        <v>14129</v>
      </c>
      <c r="E21012" s="1125">
        <v>5000</v>
      </c>
      <c r="F21012" s="1125"/>
      <c r="G21012" s="1125">
        <f t="shared" si="526"/>
        <v>-5000</v>
      </c>
      <c r="H21012" s="1126" t="s">
        <v>14074</v>
      </c>
    </row>
    <row r="21013" spans="1:8" ht="15" x14ac:dyDescent="0.2">
      <c r="A21013" s="1121">
        <v>45551</v>
      </c>
      <c r="B21013" s="1123" t="s">
        <v>103</v>
      </c>
      <c r="C21013" s="1123" t="s">
        <v>103</v>
      </c>
      <c r="D21013" s="1124" t="s">
        <v>10199</v>
      </c>
      <c r="E21013" s="1125">
        <v>3000</v>
      </c>
      <c r="F21013" s="1125"/>
      <c r="G21013" s="1125">
        <f t="shared" si="526"/>
        <v>-3000</v>
      </c>
      <c r="H21013" s="1126" t="s">
        <v>14074</v>
      </c>
    </row>
    <row r="21014" spans="1:8" ht="15" x14ac:dyDescent="0.2">
      <c r="A21014" s="733">
        <v>45551</v>
      </c>
      <c r="B21014" s="62" t="s">
        <v>12389</v>
      </c>
      <c r="C21014" s="62" t="s">
        <v>14257</v>
      </c>
      <c r="D21014" s="182" t="s">
        <v>14283</v>
      </c>
      <c r="E21014" s="125">
        <v>20000</v>
      </c>
      <c r="F21014" s="125"/>
      <c r="G21014" s="125">
        <f t="shared" si="526"/>
        <v>-20000</v>
      </c>
      <c r="H21014" s="704" t="s">
        <v>14074</v>
      </c>
    </row>
    <row r="21015" spans="1:8" ht="15" x14ac:dyDescent="0.2">
      <c r="A21015" s="1121">
        <v>45551</v>
      </c>
      <c r="B21015" s="1123" t="s">
        <v>13215</v>
      </c>
      <c r="C21015" s="1123" t="s">
        <v>5740</v>
      </c>
      <c r="D21015" s="1124" t="s">
        <v>369</v>
      </c>
      <c r="E21015" s="1125">
        <v>700</v>
      </c>
      <c r="F21015" s="1125"/>
      <c r="G21015" s="1125">
        <f t="shared" si="526"/>
        <v>-700</v>
      </c>
      <c r="H21015" s="1126" t="s">
        <v>14074</v>
      </c>
    </row>
    <row r="21016" spans="1:8" ht="15" x14ac:dyDescent="0.2">
      <c r="A21016" s="733">
        <v>45551</v>
      </c>
      <c r="B21016" s="62" t="s">
        <v>8864</v>
      </c>
      <c r="C21016" s="669" t="s">
        <v>12272</v>
      </c>
      <c r="D21016" s="905" t="s">
        <v>14365</v>
      </c>
      <c r="E21016" s="671">
        <v>20000</v>
      </c>
      <c r="F21016" s="125"/>
      <c r="G21016" s="125">
        <f t="shared" si="526"/>
        <v>-20000</v>
      </c>
      <c r="H21016" s="704" t="s">
        <v>14074</v>
      </c>
    </row>
    <row r="21017" spans="1:8" ht="15" x14ac:dyDescent="0.2">
      <c r="A21017" s="733">
        <v>45551</v>
      </c>
      <c r="B21017" s="62" t="s">
        <v>13215</v>
      </c>
      <c r="C21017" s="669" t="s">
        <v>12272</v>
      </c>
      <c r="D21017" s="905" t="s">
        <v>14365</v>
      </c>
      <c r="E21017" s="671">
        <v>85000</v>
      </c>
      <c r="F21017" s="125"/>
      <c r="G21017" s="125">
        <f t="shared" si="526"/>
        <v>-85000</v>
      </c>
      <c r="H21017" s="704" t="s">
        <v>14074</v>
      </c>
    </row>
    <row r="21018" spans="1:8" ht="15" x14ac:dyDescent="0.2">
      <c r="A21018" s="733">
        <v>45551</v>
      </c>
      <c r="B21018" s="62" t="s">
        <v>13100</v>
      </c>
      <c r="C21018" s="669" t="s">
        <v>12272</v>
      </c>
      <c r="D21018" s="905" t="s">
        <v>14365</v>
      </c>
      <c r="E21018" s="671">
        <v>35000</v>
      </c>
      <c r="F21018" s="125"/>
      <c r="G21018" s="125">
        <f t="shared" si="526"/>
        <v>-35000</v>
      </c>
      <c r="H21018" s="704" t="s">
        <v>14074</v>
      </c>
    </row>
    <row r="21019" spans="1:8" ht="15" x14ac:dyDescent="0.2">
      <c r="A21019" s="1121">
        <v>45551</v>
      </c>
      <c r="B21019" s="1123" t="s">
        <v>14027</v>
      </c>
      <c r="C21019" s="1123" t="s">
        <v>391</v>
      </c>
      <c r="D21019" s="1124" t="s">
        <v>14264</v>
      </c>
      <c r="E21019" s="1125">
        <v>5500</v>
      </c>
      <c r="F21019" s="1125"/>
      <c r="G21019" s="1125">
        <f t="shared" si="526"/>
        <v>-5500</v>
      </c>
      <c r="H21019" s="1126" t="s">
        <v>14074</v>
      </c>
    </row>
    <row r="21020" spans="1:8" ht="15" x14ac:dyDescent="0.2">
      <c r="A21020" s="733">
        <v>45551</v>
      </c>
      <c r="B21020" s="62" t="s">
        <v>14027</v>
      </c>
      <c r="C21020" s="62" t="s">
        <v>11442</v>
      </c>
      <c r="D21020" s="182" t="s">
        <v>14265</v>
      </c>
      <c r="E21020" s="125">
        <v>30000</v>
      </c>
      <c r="F21020" s="125"/>
      <c r="G21020" s="125">
        <f t="shared" si="526"/>
        <v>-30000</v>
      </c>
      <c r="H21020" s="704" t="s">
        <v>14074</v>
      </c>
    </row>
    <row r="21021" spans="1:8" ht="15" x14ac:dyDescent="0.2">
      <c r="A21021" s="733">
        <v>45551</v>
      </c>
      <c r="B21021" s="1048" t="s">
        <v>13243</v>
      </c>
      <c r="C21021" s="1048" t="s">
        <v>1229</v>
      </c>
      <c r="D21021" s="1051" t="s">
        <v>14266</v>
      </c>
      <c r="E21021" s="1050">
        <v>60000</v>
      </c>
      <c r="F21021" s="125"/>
      <c r="G21021" s="125">
        <f t="shared" ref="G21021:G21022" si="527">F21021-E21021</f>
        <v>-60000</v>
      </c>
      <c r="H21021" s="704" t="s">
        <v>14074</v>
      </c>
    </row>
    <row r="21022" spans="1:8" ht="15" x14ac:dyDescent="0.2">
      <c r="A21022" s="733">
        <v>45551</v>
      </c>
      <c r="B21022" s="62" t="s">
        <v>11068</v>
      </c>
      <c r="C21022" s="669" t="s">
        <v>14267</v>
      </c>
      <c r="D21022" s="905" t="s">
        <v>14268</v>
      </c>
      <c r="E21022" s="671">
        <v>600000</v>
      </c>
      <c r="F21022" s="125"/>
      <c r="G21022" s="125">
        <f t="shared" si="527"/>
        <v>-600000</v>
      </c>
      <c r="H21022" s="704" t="s">
        <v>14074</v>
      </c>
    </row>
    <row r="21023" spans="1:8" ht="15" x14ac:dyDescent="0.2">
      <c r="A21023" s="733">
        <v>45551</v>
      </c>
      <c r="B21023" s="62" t="s">
        <v>12673</v>
      </c>
      <c r="C21023" s="669" t="s">
        <v>14267</v>
      </c>
      <c r="D21023" s="905" t="s">
        <v>14268</v>
      </c>
      <c r="E21023" s="671">
        <v>600000</v>
      </c>
      <c r="F21023" s="125"/>
      <c r="G21023" s="125">
        <f t="shared" ref="G21023:G21024" si="528">F21023-E21023</f>
        <v>-600000</v>
      </c>
      <c r="H21023" s="704" t="s">
        <v>14074</v>
      </c>
    </row>
    <row r="21024" spans="1:8" ht="15" x14ac:dyDescent="0.2">
      <c r="A21024" s="733">
        <v>45551</v>
      </c>
      <c r="B21024" s="62" t="s">
        <v>13215</v>
      </c>
      <c r="C21024" s="669" t="s">
        <v>14267</v>
      </c>
      <c r="D21024" s="905" t="s">
        <v>14268</v>
      </c>
      <c r="E21024" s="671">
        <v>300000</v>
      </c>
      <c r="F21024" s="125"/>
      <c r="G21024" s="125">
        <f t="shared" si="528"/>
        <v>-300000</v>
      </c>
      <c r="H21024" s="704" t="s">
        <v>14074</v>
      </c>
    </row>
    <row r="21025" spans="1:8" ht="24" x14ac:dyDescent="0.2">
      <c r="A21025" s="733">
        <v>45551</v>
      </c>
      <c r="B21025" s="62" t="s">
        <v>14271</v>
      </c>
      <c r="C21025" s="62" t="s">
        <v>14272</v>
      </c>
      <c r="D21025" s="182" t="s">
        <v>14273</v>
      </c>
      <c r="E21025" s="125">
        <v>450000</v>
      </c>
      <c r="F21025" s="125"/>
      <c r="G21025" s="125">
        <f t="shared" ref="G21025:G21028" si="529">F21025-E21025</f>
        <v>-450000</v>
      </c>
      <c r="H21025" s="704" t="s">
        <v>14074</v>
      </c>
    </row>
    <row r="21026" spans="1:8" ht="15" x14ac:dyDescent="0.2">
      <c r="A21026" s="733">
        <v>45551</v>
      </c>
      <c r="B21026" s="62" t="s">
        <v>11068</v>
      </c>
      <c r="C21026" s="62" t="s">
        <v>6782</v>
      </c>
      <c r="D21026" s="182" t="s">
        <v>14274</v>
      </c>
      <c r="E21026" s="125">
        <v>400000</v>
      </c>
      <c r="F21026" s="125"/>
      <c r="G21026" s="125">
        <f t="shared" si="529"/>
        <v>-400000</v>
      </c>
      <c r="H21026" s="704" t="s">
        <v>14074</v>
      </c>
    </row>
    <row r="21027" spans="1:8" ht="15" x14ac:dyDescent="0.2">
      <c r="A21027" s="733">
        <v>45551</v>
      </c>
      <c r="B21027" s="62" t="s">
        <v>13215</v>
      </c>
      <c r="C21027" s="62" t="s">
        <v>10972</v>
      </c>
      <c r="D21027" s="182" t="s">
        <v>14281</v>
      </c>
      <c r="E21027" s="125">
        <v>5320</v>
      </c>
      <c r="F21027" s="125"/>
      <c r="G21027" s="125">
        <f t="shared" ref="G21027" si="530">F21027-E21027</f>
        <v>-5320</v>
      </c>
      <c r="H21027" s="704" t="s">
        <v>14074</v>
      </c>
    </row>
    <row r="21028" spans="1:8" ht="15" x14ac:dyDescent="0.2">
      <c r="A21028" s="733">
        <v>45551</v>
      </c>
      <c r="B21028" s="62" t="s">
        <v>13100</v>
      </c>
      <c r="C21028" s="62" t="s">
        <v>10972</v>
      </c>
      <c r="D21028" s="182" t="s">
        <v>14280</v>
      </c>
      <c r="E21028" s="125">
        <v>8610</v>
      </c>
      <c r="F21028" s="125"/>
      <c r="G21028" s="125">
        <f t="shared" si="529"/>
        <v>-8610</v>
      </c>
      <c r="H21028" s="704" t="s">
        <v>14074</v>
      </c>
    </row>
    <row r="21029" spans="1:8" ht="15" x14ac:dyDescent="0.2">
      <c r="A21029" s="1121">
        <v>45553</v>
      </c>
      <c r="B21029" s="1123" t="s">
        <v>103</v>
      </c>
      <c r="C21029" s="1123" t="s">
        <v>103</v>
      </c>
      <c r="D21029" s="1124" t="s">
        <v>10199</v>
      </c>
      <c r="E21029" s="1125">
        <v>3000</v>
      </c>
      <c r="F21029" s="1125"/>
      <c r="G21029" s="1125">
        <f t="shared" ref="G21029:G21032" si="531">F21029-E21029</f>
        <v>-3000</v>
      </c>
      <c r="H21029" s="1126" t="s">
        <v>14074</v>
      </c>
    </row>
    <row r="21030" spans="1:8" ht="15" x14ac:dyDescent="0.2">
      <c r="A21030" s="1121">
        <v>45553</v>
      </c>
      <c r="B21030" s="1123" t="s">
        <v>11068</v>
      </c>
      <c r="C21030" s="1123" t="s">
        <v>5740</v>
      </c>
      <c r="D21030" s="1124" t="s">
        <v>14275</v>
      </c>
      <c r="E21030" s="1125">
        <v>700</v>
      </c>
      <c r="F21030" s="1125"/>
      <c r="G21030" s="1125">
        <f t="shared" si="531"/>
        <v>-700</v>
      </c>
      <c r="H21030" s="1126" t="s">
        <v>14074</v>
      </c>
    </row>
    <row r="21031" spans="1:8" ht="15" x14ac:dyDescent="0.2">
      <c r="A21031" s="1121">
        <v>45553</v>
      </c>
      <c r="B21031" s="1123" t="s">
        <v>103</v>
      </c>
      <c r="C21031" s="1123" t="s">
        <v>10972</v>
      </c>
      <c r="D21031" s="1124" t="s">
        <v>14276</v>
      </c>
      <c r="E21031" s="1125">
        <v>2100</v>
      </c>
      <c r="F21031" s="1125"/>
      <c r="G21031" s="1125">
        <f t="shared" si="531"/>
        <v>-2100</v>
      </c>
      <c r="H21031" s="1126" t="s">
        <v>14074</v>
      </c>
    </row>
    <row r="21032" spans="1:8" ht="15" x14ac:dyDescent="0.2">
      <c r="A21032" s="1121">
        <v>45553</v>
      </c>
      <c r="B21032" s="1123" t="s">
        <v>13215</v>
      </c>
      <c r="C21032" s="1123" t="s">
        <v>5740</v>
      </c>
      <c r="D21032" s="1124" t="s">
        <v>14277</v>
      </c>
      <c r="E21032" s="1125">
        <v>1000</v>
      </c>
      <c r="F21032" s="1125"/>
      <c r="G21032" s="1125">
        <f t="shared" si="531"/>
        <v>-1000</v>
      </c>
      <c r="H21032" s="1126" t="s">
        <v>14074</v>
      </c>
    </row>
    <row r="21033" spans="1:8" ht="15" x14ac:dyDescent="0.2">
      <c r="A21033" s="1121">
        <v>45553</v>
      </c>
      <c r="B21033" s="1123" t="s">
        <v>13215</v>
      </c>
      <c r="C21033" s="1123" t="s">
        <v>5740</v>
      </c>
      <c r="D21033" s="1124" t="s">
        <v>369</v>
      </c>
      <c r="E21033" s="1125">
        <v>3500</v>
      </c>
      <c r="F21033" s="1125"/>
      <c r="G21033" s="1125">
        <f t="shared" ref="G21033" si="532">F21033-E21033</f>
        <v>-3500</v>
      </c>
      <c r="H21033" s="1126" t="s">
        <v>14074</v>
      </c>
    </row>
    <row r="21034" spans="1:8" ht="15" x14ac:dyDescent="0.2">
      <c r="A21034" s="733">
        <v>45553</v>
      </c>
      <c r="B21034" s="62" t="s">
        <v>11068</v>
      </c>
      <c r="C21034" s="62" t="s">
        <v>14278</v>
      </c>
      <c r="D21034" s="182" t="s">
        <v>14279</v>
      </c>
      <c r="E21034" s="125">
        <v>360000</v>
      </c>
      <c r="F21034" s="125"/>
      <c r="G21034" s="125">
        <f t="shared" ref="G21034" si="533">F21034-E21034</f>
        <v>-360000</v>
      </c>
      <c r="H21034" s="704" t="s">
        <v>14074</v>
      </c>
    </row>
    <row r="21035" spans="1:8" ht="15" x14ac:dyDescent="0.2">
      <c r="A21035" s="733">
        <v>45553</v>
      </c>
      <c r="B21035" s="40" t="s">
        <v>13167</v>
      </c>
      <c r="C21035" s="62" t="s">
        <v>14269</v>
      </c>
      <c r="D21035" s="182" t="s">
        <v>14270</v>
      </c>
      <c r="E21035" s="125">
        <v>150000</v>
      </c>
      <c r="F21035" s="125"/>
      <c r="G21035" s="125">
        <f t="shared" ref="G21035:G21037" si="534">F21035-E21035</f>
        <v>-150000</v>
      </c>
      <c r="H21035" s="704" t="s">
        <v>14074</v>
      </c>
    </row>
    <row r="21036" spans="1:8" ht="15" x14ac:dyDescent="0.2">
      <c r="A21036" s="733">
        <v>45553</v>
      </c>
      <c r="B21036" s="40" t="s">
        <v>13167</v>
      </c>
      <c r="C21036" s="62" t="s">
        <v>14269</v>
      </c>
      <c r="D21036" s="182" t="s">
        <v>14270</v>
      </c>
      <c r="E21036" s="125">
        <v>350000</v>
      </c>
      <c r="F21036" s="125"/>
      <c r="G21036" s="125">
        <f t="shared" si="534"/>
        <v>-350000</v>
      </c>
      <c r="H21036" s="704" t="s">
        <v>14074</v>
      </c>
    </row>
    <row r="21037" spans="1:8" ht="15" x14ac:dyDescent="0.2">
      <c r="A21037" s="733">
        <v>45553</v>
      </c>
      <c r="B21037" s="40" t="s">
        <v>6503</v>
      </c>
      <c r="C21037" s="62" t="s">
        <v>10972</v>
      </c>
      <c r="D21037" s="182" t="s">
        <v>14282</v>
      </c>
      <c r="E21037" s="125">
        <v>29460</v>
      </c>
      <c r="F21037" s="125"/>
      <c r="G21037" s="125">
        <f t="shared" si="534"/>
        <v>-29460</v>
      </c>
      <c r="H21037" s="704" t="s">
        <v>14074</v>
      </c>
    </row>
    <row r="21038" spans="1:8" ht="15" x14ac:dyDescent="0.2">
      <c r="A21038" s="733">
        <v>45554</v>
      </c>
      <c r="B21038" s="1069" t="s">
        <v>12049</v>
      </c>
      <c r="C21038" s="1048" t="s">
        <v>793</v>
      </c>
      <c r="D21038" s="1051" t="s">
        <v>14291</v>
      </c>
      <c r="E21038" s="1050">
        <v>30000</v>
      </c>
      <c r="F21038" s="125"/>
      <c r="G21038" s="125">
        <f t="shared" ref="G21038:G21045" si="535">F21038-E21038</f>
        <v>-30000</v>
      </c>
      <c r="H21038" s="704" t="s">
        <v>14074</v>
      </c>
    </row>
    <row r="21039" spans="1:8" ht="15" x14ac:dyDescent="0.2">
      <c r="A21039" s="1121">
        <v>45554</v>
      </c>
      <c r="B21039" s="1122" t="s">
        <v>13215</v>
      </c>
      <c r="C21039" s="1123" t="s">
        <v>285</v>
      </c>
      <c r="D21039" s="1124" t="s">
        <v>13678</v>
      </c>
      <c r="E21039" s="1125">
        <v>2000</v>
      </c>
      <c r="F21039" s="1125"/>
      <c r="G21039" s="1125">
        <f t="shared" si="535"/>
        <v>-2000</v>
      </c>
      <c r="H21039" s="1126" t="s">
        <v>14074</v>
      </c>
    </row>
    <row r="21040" spans="1:8" ht="15" x14ac:dyDescent="0.2">
      <c r="A21040" s="1121">
        <v>45554</v>
      </c>
      <c r="B21040" s="1122" t="s">
        <v>13100</v>
      </c>
      <c r="C21040" s="1123" t="s">
        <v>391</v>
      </c>
      <c r="D21040" s="1124" t="s">
        <v>10294</v>
      </c>
      <c r="E21040" s="1125">
        <v>1500</v>
      </c>
      <c r="F21040" s="1125"/>
      <c r="G21040" s="1125">
        <f t="shared" si="535"/>
        <v>-1500</v>
      </c>
      <c r="H21040" s="1126" t="s">
        <v>14074</v>
      </c>
    </row>
    <row r="21041" spans="1:8" ht="15" x14ac:dyDescent="0.2">
      <c r="A21041" s="1121">
        <v>45554</v>
      </c>
      <c r="B21041" s="1122" t="s">
        <v>103</v>
      </c>
      <c r="C21041" s="1123" t="s">
        <v>103</v>
      </c>
      <c r="D21041" s="1124" t="s">
        <v>10199</v>
      </c>
      <c r="E21041" s="1125">
        <v>4000</v>
      </c>
      <c r="F21041" s="1125"/>
      <c r="G21041" s="1125">
        <f t="shared" si="535"/>
        <v>-4000</v>
      </c>
      <c r="H21041" s="1126" t="s">
        <v>14074</v>
      </c>
    </row>
    <row r="21042" spans="1:8" ht="15" x14ac:dyDescent="0.2">
      <c r="A21042" s="1121">
        <v>45554</v>
      </c>
      <c r="B21042" s="1122" t="s">
        <v>3944</v>
      </c>
      <c r="C21042" s="1123" t="s">
        <v>285</v>
      </c>
      <c r="D21042" s="1124" t="s">
        <v>14292</v>
      </c>
      <c r="E21042" s="1125">
        <v>500</v>
      </c>
      <c r="F21042" s="1125"/>
      <c r="G21042" s="1125">
        <f t="shared" si="535"/>
        <v>-500</v>
      </c>
      <c r="H21042" s="1126" t="s">
        <v>14074</v>
      </c>
    </row>
    <row r="21043" spans="1:8" ht="15" x14ac:dyDescent="0.2">
      <c r="A21043" s="733">
        <v>45554</v>
      </c>
      <c r="B21043" s="40" t="s">
        <v>13282</v>
      </c>
      <c r="C21043" s="62" t="s">
        <v>14072</v>
      </c>
      <c r="D21043" s="182" t="s">
        <v>14293</v>
      </c>
      <c r="E21043" s="125">
        <v>19150</v>
      </c>
      <c r="F21043" s="125"/>
      <c r="G21043" s="125">
        <f t="shared" si="535"/>
        <v>-19150</v>
      </c>
      <c r="H21043" s="704" t="s">
        <v>14074</v>
      </c>
    </row>
    <row r="21044" spans="1:8" ht="15" x14ac:dyDescent="0.2">
      <c r="A21044" s="1121">
        <v>45554</v>
      </c>
      <c r="B21044" s="1122" t="s">
        <v>12673</v>
      </c>
      <c r="C21044" s="1123" t="s">
        <v>5740</v>
      </c>
      <c r="D21044" s="1124" t="s">
        <v>369</v>
      </c>
      <c r="E21044" s="1125">
        <v>700</v>
      </c>
      <c r="F21044" s="1125"/>
      <c r="G21044" s="1125">
        <f t="shared" si="535"/>
        <v>-700</v>
      </c>
      <c r="H21044" s="1126" t="s">
        <v>14074</v>
      </c>
    </row>
    <row r="21045" spans="1:8" ht="15" x14ac:dyDescent="0.2">
      <c r="A21045" s="733">
        <v>45554</v>
      </c>
      <c r="B21045" s="40" t="s">
        <v>13426</v>
      </c>
      <c r="C21045" s="62" t="s">
        <v>10972</v>
      </c>
      <c r="D21045" s="182" t="s">
        <v>14294</v>
      </c>
      <c r="E21045" s="125">
        <v>18300</v>
      </c>
      <c r="F21045" s="125"/>
      <c r="G21045" s="125">
        <f t="shared" si="535"/>
        <v>-18300</v>
      </c>
      <c r="H21045" s="704" t="s">
        <v>14074</v>
      </c>
    </row>
    <row r="21046" spans="1:8" ht="15" x14ac:dyDescent="0.2">
      <c r="A21046" s="733">
        <v>45554</v>
      </c>
      <c r="B21046" s="40" t="s">
        <v>13215</v>
      </c>
      <c r="C21046" s="62" t="s">
        <v>10972</v>
      </c>
      <c r="D21046" s="182" t="s">
        <v>14187</v>
      </c>
      <c r="E21046" s="125">
        <v>9600</v>
      </c>
      <c r="F21046" s="125"/>
      <c r="G21046" s="125">
        <f t="shared" ref="G21046:G21051" si="536">F21046-E21046</f>
        <v>-9600</v>
      </c>
      <c r="H21046" s="704" t="s">
        <v>14074</v>
      </c>
    </row>
    <row r="21047" spans="1:8" ht="15" x14ac:dyDescent="0.2">
      <c r="A21047" s="1121">
        <v>45554</v>
      </c>
      <c r="B21047" s="1122" t="s">
        <v>103</v>
      </c>
      <c r="C21047" s="1123" t="s">
        <v>391</v>
      </c>
      <c r="D21047" s="1124" t="s">
        <v>14312</v>
      </c>
      <c r="E21047" s="1125">
        <v>460</v>
      </c>
      <c r="F21047" s="1125"/>
      <c r="G21047" s="1125">
        <f t="shared" si="536"/>
        <v>-460</v>
      </c>
      <c r="H21047" s="1126" t="s">
        <v>14074</v>
      </c>
    </row>
    <row r="21048" spans="1:8" ht="15" x14ac:dyDescent="0.2">
      <c r="A21048" s="733">
        <v>45554</v>
      </c>
      <c r="B21048" s="40" t="s">
        <v>13100</v>
      </c>
      <c r="C21048" s="62" t="s">
        <v>10972</v>
      </c>
      <c r="D21048" s="182" t="s">
        <v>14313</v>
      </c>
      <c r="E21048" s="125">
        <v>500</v>
      </c>
      <c r="F21048" s="125"/>
      <c r="G21048" s="125">
        <f t="shared" si="536"/>
        <v>-500</v>
      </c>
      <c r="H21048" s="704" t="s">
        <v>14074</v>
      </c>
    </row>
    <row r="21049" spans="1:8" ht="15" x14ac:dyDescent="0.2">
      <c r="A21049" s="1121">
        <v>45554</v>
      </c>
      <c r="B21049" s="1127" t="s">
        <v>11068</v>
      </c>
      <c r="C21049" s="1128" t="s">
        <v>391</v>
      </c>
      <c r="D21049" s="1129" t="s">
        <v>14314</v>
      </c>
      <c r="E21049" s="1130">
        <v>1500</v>
      </c>
      <c r="F21049" s="1130"/>
      <c r="G21049" s="1130">
        <f t="shared" si="536"/>
        <v>-1500</v>
      </c>
      <c r="H21049" s="1131" t="s">
        <v>14074</v>
      </c>
    </row>
    <row r="21050" spans="1:8" ht="15" x14ac:dyDescent="0.2">
      <c r="A21050" s="1121">
        <v>45554</v>
      </c>
      <c r="B21050" s="1127" t="s">
        <v>11068</v>
      </c>
      <c r="C21050" s="1128" t="s">
        <v>5740</v>
      </c>
      <c r="D21050" s="1129" t="s">
        <v>14315</v>
      </c>
      <c r="E21050" s="1130">
        <v>500</v>
      </c>
      <c r="F21050" s="1130"/>
      <c r="G21050" s="1130">
        <f t="shared" si="536"/>
        <v>-500</v>
      </c>
      <c r="H21050" s="1131" t="s">
        <v>14074</v>
      </c>
    </row>
    <row r="21051" spans="1:8" ht="15" x14ac:dyDescent="0.2">
      <c r="A21051" s="733">
        <v>45554</v>
      </c>
      <c r="B21051" s="40" t="s">
        <v>103</v>
      </c>
      <c r="C21051" s="62" t="s">
        <v>391</v>
      </c>
      <c r="D21051" s="182" t="s">
        <v>14316</v>
      </c>
      <c r="E21051" s="125">
        <v>2000</v>
      </c>
      <c r="F21051" s="125"/>
      <c r="G21051" s="125">
        <f t="shared" si="536"/>
        <v>-2000</v>
      </c>
      <c r="H21051" s="704" t="s">
        <v>14074</v>
      </c>
    </row>
    <row r="21052" spans="1:8" ht="15" x14ac:dyDescent="0.2">
      <c r="A21052" s="733">
        <v>45554</v>
      </c>
      <c r="B21052" s="40" t="s">
        <v>13530</v>
      </c>
      <c r="C21052" s="62" t="s">
        <v>14</v>
      </c>
      <c r="D21052" s="182" t="s">
        <v>14056</v>
      </c>
      <c r="E21052" s="125">
        <v>50000</v>
      </c>
      <c r="F21052" s="125"/>
      <c r="G21052" s="125">
        <f t="shared" ref="G21052" si="537">F21052-E21052</f>
        <v>-50000</v>
      </c>
      <c r="H21052" s="704" t="s">
        <v>14074</v>
      </c>
    </row>
    <row r="21053" spans="1:8" ht="15" x14ac:dyDescent="0.2">
      <c r="A21053" s="1121">
        <v>45555</v>
      </c>
      <c r="B21053" s="1122" t="s">
        <v>103</v>
      </c>
      <c r="C21053" s="1123" t="s">
        <v>103</v>
      </c>
      <c r="D21053" s="1124" t="s">
        <v>10199</v>
      </c>
      <c r="E21053" s="1125">
        <v>2000</v>
      </c>
      <c r="F21053" s="1125"/>
      <c r="G21053" s="1125">
        <f t="shared" ref="G21053:G21064" si="538">F21053-E21053</f>
        <v>-2000</v>
      </c>
      <c r="H21053" s="1126" t="s">
        <v>14074</v>
      </c>
    </row>
    <row r="21054" spans="1:8" ht="15" x14ac:dyDescent="0.2">
      <c r="A21054" s="733">
        <v>45555</v>
      </c>
      <c r="B21054" s="40" t="s">
        <v>103</v>
      </c>
      <c r="C21054" s="62" t="s">
        <v>391</v>
      </c>
      <c r="D21054" s="182" t="s">
        <v>14317</v>
      </c>
      <c r="E21054" s="125">
        <v>500</v>
      </c>
      <c r="F21054" s="125"/>
      <c r="G21054" s="125">
        <f t="shared" si="538"/>
        <v>-500</v>
      </c>
      <c r="H21054" s="704" t="s">
        <v>14074</v>
      </c>
    </row>
    <row r="21055" spans="1:8" ht="15" x14ac:dyDescent="0.2">
      <c r="A21055" s="1121">
        <v>45555</v>
      </c>
      <c r="B21055" s="1122" t="s">
        <v>13215</v>
      </c>
      <c r="C21055" s="1123" t="s">
        <v>285</v>
      </c>
      <c r="D21055" s="1124" t="s">
        <v>13678</v>
      </c>
      <c r="E21055" s="1125">
        <v>900</v>
      </c>
      <c r="F21055" s="1125"/>
      <c r="G21055" s="1125">
        <f t="shared" si="538"/>
        <v>-900</v>
      </c>
      <c r="H21055" s="1126" t="s">
        <v>14074</v>
      </c>
    </row>
    <row r="21056" spans="1:8" ht="15" x14ac:dyDescent="0.2">
      <c r="A21056" s="733">
        <v>45555</v>
      </c>
      <c r="B21056" s="40" t="s">
        <v>12596</v>
      </c>
      <c r="C21056" s="62" t="s">
        <v>3103</v>
      </c>
      <c r="D21056" s="182" t="s">
        <v>14318</v>
      </c>
      <c r="E21056" s="125">
        <v>50000</v>
      </c>
      <c r="F21056" s="125"/>
      <c r="G21056" s="125">
        <f t="shared" si="538"/>
        <v>-50000</v>
      </c>
      <c r="H21056" s="704" t="s">
        <v>14074</v>
      </c>
    </row>
    <row r="21057" spans="1:8" ht="15" x14ac:dyDescent="0.2">
      <c r="A21057" s="1121">
        <v>45555</v>
      </c>
      <c r="B21057" s="1122" t="s">
        <v>37</v>
      </c>
      <c r="C21057" s="1123" t="s">
        <v>10972</v>
      </c>
      <c r="D21057" s="1124" t="s">
        <v>14319</v>
      </c>
      <c r="E21057" s="1125">
        <v>3000</v>
      </c>
      <c r="F21057" s="1125"/>
      <c r="G21057" s="1125">
        <f t="shared" si="538"/>
        <v>-3000</v>
      </c>
      <c r="H21057" s="1126" t="s">
        <v>14074</v>
      </c>
    </row>
    <row r="21058" spans="1:8" ht="15" x14ac:dyDescent="0.2">
      <c r="A21058" s="733">
        <v>45555</v>
      </c>
      <c r="B21058" s="40" t="s">
        <v>13282</v>
      </c>
      <c r="C21058" s="62" t="s">
        <v>10972</v>
      </c>
      <c r="D21058" s="182" t="s">
        <v>14320</v>
      </c>
      <c r="E21058" s="125">
        <v>2000</v>
      </c>
      <c r="F21058" s="125"/>
      <c r="G21058" s="125">
        <f t="shared" si="538"/>
        <v>-2000</v>
      </c>
      <c r="H21058" s="704" t="s">
        <v>14074</v>
      </c>
    </row>
    <row r="21059" spans="1:8" ht="15" x14ac:dyDescent="0.2">
      <c r="A21059" s="733">
        <v>45555</v>
      </c>
      <c r="B21059" s="40" t="s">
        <v>12673</v>
      </c>
      <c r="C21059" s="62" t="s">
        <v>14321</v>
      </c>
      <c r="D21059" s="182" t="s">
        <v>14322</v>
      </c>
      <c r="E21059" s="125">
        <v>13500</v>
      </c>
      <c r="F21059" s="125"/>
      <c r="G21059" s="125">
        <f t="shared" si="538"/>
        <v>-13500</v>
      </c>
      <c r="H21059" s="704" t="s">
        <v>14074</v>
      </c>
    </row>
    <row r="21060" spans="1:8" ht="15" x14ac:dyDescent="0.2">
      <c r="A21060" s="1121">
        <v>45555</v>
      </c>
      <c r="B21060" s="1122" t="s">
        <v>13215</v>
      </c>
      <c r="C21060" s="1123" t="s">
        <v>550</v>
      </c>
      <c r="D21060" s="1124" t="s">
        <v>14323</v>
      </c>
      <c r="E21060" s="1125">
        <v>1000</v>
      </c>
      <c r="F21060" s="1125"/>
      <c r="G21060" s="1125">
        <f t="shared" si="538"/>
        <v>-1000</v>
      </c>
      <c r="H21060" s="1126" t="s">
        <v>14074</v>
      </c>
    </row>
    <row r="21061" spans="1:8" ht="15" x14ac:dyDescent="0.2">
      <c r="A21061" s="733">
        <v>45555</v>
      </c>
      <c r="B21061" s="40" t="s">
        <v>13215</v>
      </c>
      <c r="C21061" s="62" t="s">
        <v>14324</v>
      </c>
      <c r="D21061" s="182" t="s">
        <v>14325</v>
      </c>
      <c r="E21061" s="125">
        <v>14000</v>
      </c>
      <c r="F21061" s="125"/>
      <c r="G21061" s="125">
        <f t="shared" si="538"/>
        <v>-14000</v>
      </c>
      <c r="H21061" s="704" t="s">
        <v>14074</v>
      </c>
    </row>
    <row r="21062" spans="1:8" ht="15" x14ac:dyDescent="0.2">
      <c r="A21062" s="733">
        <v>45555</v>
      </c>
      <c r="B21062" s="40" t="s">
        <v>12785</v>
      </c>
      <c r="C21062" s="62" t="s">
        <v>12272</v>
      </c>
      <c r="D21062" s="182" t="s">
        <v>1156</v>
      </c>
      <c r="E21062" s="125">
        <v>15000</v>
      </c>
      <c r="F21062" s="125"/>
      <c r="G21062" s="125">
        <f t="shared" si="538"/>
        <v>-15000</v>
      </c>
      <c r="H21062" s="704" t="s">
        <v>14074</v>
      </c>
    </row>
    <row r="21063" spans="1:8" ht="15" x14ac:dyDescent="0.2">
      <c r="A21063" s="733">
        <v>45555</v>
      </c>
      <c r="B21063" s="40" t="s">
        <v>13426</v>
      </c>
      <c r="C21063" s="62" t="s">
        <v>14326</v>
      </c>
      <c r="D21063" s="182" t="s">
        <v>14327</v>
      </c>
      <c r="E21063" s="125">
        <v>60000</v>
      </c>
      <c r="F21063" s="125"/>
      <c r="G21063" s="125">
        <f t="shared" si="538"/>
        <v>-60000</v>
      </c>
      <c r="H21063" s="704" t="s">
        <v>14074</v>
      </c>
    </row>
    <row r="21064" spans="1:8" ht="15" x14ac:dyDescent="0.2">
      <c r="A21064" s="733">
        <v>45555</v>
      </c>
      <c r="B21064" s="40" t="s">
        <v>13426</v>
      </c>
      <c r="C21064" s="62" t="s">
        <v>14326</v>
      </c>
      <c r="D21064" s="182" t="s">
        <v>14328</v>
      </c>
      <c r="E21064" s="125">
        <v>40000</v>
      </c>
      <c r="F21064" s="125"/>
      <c r="G21064" s="125">
        <f t="shared" si="538"/>
        <v>-40000</v>
      </c>
      <c r="H21064" s="704" t="s">
        <v>14074</v>
      </c>
    </row>
    <row r="21065" spans="1:8" ht="15" x14ac:dyDescent="0.2">
      <c r="A21065" s="733">
        <v>45555</v>
      </c>
      <c r="B21065" s="40" t="s">
        <v>14252</v>
      </c>
      <c r="C21065" s="62" t="s">
        <v>14332</v>
      </c>
      <c r="D21065" s="182" t="s">
        <v>14331</v>
      </c>
      <c r="E21065" s="125">
        <v>200000</v>
      </c>
      <c r="F21065" s="125"/>
      <c r="G21065" s="125">
        <f t="shared" ref="G21065:G21066" si="539">F21065-E21065</f>
        <v>-200000</v>
      </c>
      <c r="H21065" s="704" t="s">
        <v>14074</v>
      </c>
    </row>
    <row r="21066" spans="1:8" ht="15" x14ac:dyDescent="0.2">
      <c r="A21066" s="733">
        <v>45555</v>
      </c>
      <c r="B21066" s="40" t="s">
        <v>11068</v>
      </c>
      <c r="C21066" s="62" t="s">
        <v>10972</v>
      </c>
      <c r="D21066" s="182" t="s">
        <v>13927</v>
      </c>
      <c r="E21066" s="125">
        <v>9500</v>
      </c>
      <c r="F21066" s="125"/>
      <c r="G21066" s="125">
        <f t="shared" si="539"/>
        <v>-9500</v>
      </c>
      <c r="H21066" s="704" t="s">
        <v>14074</v>
      </c>
    </row>
    <row r="21067" spans="1:8" ht="24" x14ac:dyDescent="0.2">
      <c r="A21067" s="733">
        <v>45556</v>
      </c>
      <c r="B21067" s="40" t="s">
        <v>3945</v>
      </c>
      <c r="C21067" s="62" t="s">
        <v>14329</v>
      </c>
      <c r="D21067" s="182" t="s">
        <v>14330</v>
      </c>
      <c r="E21067" s="125">
        <v>78000</v>
      </c>
      <c r="F21067" s="125"/>
      <c r="G21067" s="125">
        <f t="shared" ref="G21067:G21068" si="540">F21067-E21067</f>
        <v>-78000</v>
      </c>
      <c r="H21067" s="704" t="s">
        <v>14074</v>
      </c>
    </row>
    <row r="21068" spans="1:8" ht="15" x14ac:dyDescent="0.2">
      <c r="A21068" s="1121">
        <v>45556</v>
      </c>
      <c r="B21068" s="1122" t="s">
        <v>103</v>
      </c>
      <c r="C21068" s="1123" t="s">
        <v>103</v>
      </c>
      <c r="D21068" s="1124" t="s">
        <v>10199</v>
      </c>
      <c r="E21068" s="1125">
        <v>5000</v>
      </c>
      <c r="F21068" s="1125"/>
      <c r="G21068" s="1125">
        <f t="shared" si="540"/>
        <v>-5000</v>
      </c>
      <c r="H21068" s="1126" t="s">
        <v>14074</v>
      </c>
    </row>
    <row r="21069" spans="1:8" ht="15" x14ac:dyDescent="0.2">
      <c r="A21069" s="1121">
        <v>45556</v>
      </c>
      <c r="B21069" s="1122" t="s">
        <v>13215</v>
      </c>
      <c r="C21069" s="1123" t="s">
        <v>10972</v>
      </c>
      <c r="D21069" s="1124" t="s">
        <v>14354</v>
      </c>
      <c r="E21069" s="1125">
        <v>3000</v>
      </c>
      <c r="F21069" s="1125"/>
      <c r="G21069" s="1125">
        <f t="shared" ref="G21069:G21079" si="541">F21069-E21069</f>
        <v>-3000</v>
      </c>
      <c r="H21069" s="1126" t="s">
        <v>14074</v>
      </c>
    </row>
    <row r="21070" spans="1:8" ht="15" x14ac:dyDescent="0.2">
      <c r="A21070" s="733">
        <v>45556</v>
      </c>
      <c r="B21070" s="40" t="s">
        <v>14355</v>
      </c>
      <c r="C21070" s="62" t="s">
        <v>10972</v>
      </c>
      <c r="D21070" s="182" t="s">
        <v>14356</v>
      </c>
      <c r="E21070" s="125">
        <v>163190</v>
      </c>
      <c r="F21070" s="125"/>
      <c r="G21070" s="125">
        <f t="shared" si="541"/>
        <v>-163190</v>
      </c>
      <c r="H21070" s="704" t="s">
        <v>14074</v>
      </c>
    </row>
    <row r="21071" spans="1:8" ht="15" x14ac:dyDescent="0.2">
      <c r="A21071" s="733">
        <v>45556</v>
      </c>
      <c r="B21071" s="40" t="s">
        <v>14355</v>
      </c>
      <c r="C21071" s="62" t="s">
        <v>10972</v>
      </c>
      <c r="D21071" s="182" t="s">
        <v>14357</v>
      </c>
      <c r="E21071" s="125">
        <v>4500</v>
      </c>
      <c r="F21071" s="125"/>
      <c r="G21071" s="125">
        <f t="shared" si="541"/>
        <v>-4500</v>
      </c>
      <c r="H21071" s="704" t="s">
        <v>14074</v>
      </c>
    </row>
    <row r="21072" spans="1:8" ht="15" x14ac:dyDescent="0.2">
      <c r="A21072" s="733">
        <v>45556</v>
      </c>
      <c r="B21072" s="40" t="s">
        <v>14355</v>
      </c>
      <c r="C21072" s="62" t="s">
        <v>10972</v>
      </c>
      <c r="D21072" s="182" t="s">
        <v>14358</v>
      </c>
      <c r="E21072" s="125">
        <v>19100</v>
      </c>
      <c r="F21072" s="125"/>
      <c r="G21072" s="125">
        <f t="shared" si="541"/>
        <v>-19100</v>
      </c>
      <c r="H21072" s="704" t="s">
        <v>14074</v>
      </c>
    </row>
    <row r="21073" spans="1:8" ht="15" x14ac:dyDescent="0.2">
      <c r="A21073" s="733">
        <v>45556</v>
      </c>
      <c r="B21073" s="40" t="s">
        <v>14355</v>
      </c>
      <c r="C21073" s="62" t="s">
        <v>10972</v>
      </c>
      <c r="D21073" s="182" t="s">
        <v>1616</v>
      </c>
      <c r="E21073" s="125">
        <v>550</v>
      </c>
      <c r="F21073" s="125"/>
      <c r="G21073" s="125">
        <f t="shared" si="541"/>
        <v>-550</v>
      </c>
      <c r="H21073" s="704" t="s">
        <v>14074</v>
      </c>
    </row>
    <row r="21074" spans="1:8" ht="15" x14ac:dyDescent="0.2">
      <c r="A21074" s="733">
        <v>45556</v>
      </c>
      <c r="B21074" s="40" t="s">
        <v>12785</v>
      </c>
      <c r="C21074" s="62" t="s">
        <v>10972</v>
      </c>
      <c r="D21074" s="182" t="s">
        <v>14359</v>
      </c>
      <c r="E21074" s="125">
        <v>850</v>
      </c>
      <c r="F21074" s="125"/>
      <c r="G21074" s="125">
        <f t="shared" si="541"/>
        <v>-850</v>
      </c>
      <c r="H21074" s="704" t="s">
        <v>14074</v>
      </c>
    </row>
    <row r="21075" spans="1:8" ht="15" x14ac:dyDescent="0.2">
      <c r="A21075" s="733">
        <v>45556</v>
      </c>
      <c r="B21075" s="40" t="s">
        <v>14355</v>
      </c>
      <c r="C21075" s="62" t="s">
        <v>10972</v>
      </c>
      <c r="D21075" s="182" t="s">
        <v>12394</v>
      </c>
      <c r="E21075" s="125">
        <v>550</v>
      </c>
      <c r="F21075" s="125"/>
      <c r="G21075" s="125">
        <f t="shared" si="541"/>
        <v>-550</v>
      </c>
      <c r="H21075" s="704" t="s">
        <v>14074</v>
      </c>
    </row>
    <row r="21076" spans="1:8" ht="15" x14ac:dyDescent="0.2">
      <c r="A21076" s="1121">
        <v>45556</v>
      </c>
      <c r="B21076" s="1122" t="s">
        <v>14355</v>
      </c>
      <c r="C21076" s="1123" t="s">
        <v>5740</v>
      </c>
      <c r="D21076" s="1124" t="s">
        <v>369</v>
      </c>
      <c r="E21076" s="1125">
        <v>1000</v>
      </c>
      <c r="F21076" s="1125"/>
      <c r="G21076" s="1125">
        <f t="shared" si="541"/>
        <v>-1000</v>
      </c>
      <c r="H21076" s="1126" t="s">
        <v>14074</v>
      </c>
    </row>
    <row r="21077" spans="1:8" ht="15" x14ac:dyDescent="0.2">
      <c r="A21077" s="1121">
        <v>45556</v>
      </c>
      <c r="B21077" s="1122" t="s">
        <v>14360</v>
      </c>
      <c r="C21077" s="1123" t="s">
        <v>3078</v>
      </c>
      <c r="D21077" s="1124" t="s">
        <v>14361</v>
      </c>
      <c r="E21077" s="1125">
        <v>4100</v>
      </c>
      <c r="F21077" s="1125"/>
      <c r="G21077" s="1125">
        <f t="shared" si="541"/>
        <v>-4100</v>
      </c>
      <c r="H21077" s="1126" t="s">
        <v>14074</v>
      </c>
    </row>
    <row r="21078" spans="1:8" ht="15" x14ac:dyDescent="0.2">
      <c r="A21078" s="733">
        <v>45556</v>
      </c>
      <c r="B21078" s="40" t="s">
        <v>12596</v>
      </c>
      <c r="C21078" s="62" t="s">
        <v>11442</v>
      </c>
      <c r="D21078" s="182" t="s">
        <v>14362</v>
      </c>
      <c r="E21078" s="125">
        <v>150000</v>
      </c>
      <c r="F21078" s="125"/>
      <c r="G21078" s="125">
        <f t="shared" si="541"/>
        <v>-150000</v>
      </c>
      <c r="H21078" s="704" t="s">
        <v>14074</v>
      </c>
    </row>
    <row r="21079" spans="1:8" ht="15" x14ac:dyDescent="0.2">
      <c r="A21079" s="1121">
        <v>45556</v>
      </c>
      <c r="B21079" s="1122" t="s">
        <v>13215</v>
      </c>
      <c r="C21079" s="1123" t="s">
        <v>5740</v>
      </c>
      <c r="D21079" s="1124" t="s">
        <v>369</v>
      </c>
      <c r="E21079" s="1125">
        <v>3000</v>
      </c>
      <c r="F21079" s="1125"/>
      <c r="G21079" s="1125">
        <f t="shared" si="541"/>
        <v>-3000</v>
      </c>
      <c r="H21079" s="1126" t="s">
        <v>14074</v>
      </c>
    </row>
    <row r="21080" spans="1:8" ht="15" x14ac:dyDescent="0.2">
      <c r="A21080" s="733">
        <v>45556</v>
      </c>
      <c r="B21080" s="40" t="s">
        <v>13215</v>
      </c>
      <c r="C21080" s="62" t="s">
        <v>10972</v>
      </c>
      <c r="D21080" s="182" t="s">
        <v>4308</v>
      </c>
      <c r="E21080" s="125">
        <v>14115</v>
      </c>
      <c r="F21080" s="125"/>
      <c r="G21080" s="125">
        <f t="shared" ref="G21080" si="542">F21080-E21080</f>
        <v>-14115</v>
      </c>
      <c r="H21080" s="704" t="s">
        <v>14074</v>
      </c>
    </row>
    <row r="21081" spans="1:8" ht="15" x14ac:dyDescent="0.2">
      <c r="A21081" s="733">
        <v>45556</v>
      </c>
      <c r="B21081" s="40" t="s">
        <v>12673</v>
      </c>
      <c r="C21081" s="62" t="s">
        <v>13781</v>
      </c>
      <c r="D21081" s="182" t="s">
        <v>14333</v>
      </c>
      <c r="E21081" s="125">
        <v>100000</v>
      </c>
      <c r="F21081" s="125"/>
      <c r="G21081" s="125">
        <f t="shared" ref="G21081:G21084" si="543">F21081-E21081</f>
        <v>-100000</v>
      </c>
      <c r="H21081" s="704" t="s">
        <v>14074</v>
      </c>
    </row>
    <row r="21082" spans="1:8" ht="15" x14ac:dyDescent="0.2">
      <c r="A21082" s="733">
        <v>45556</v>
      </c>
      <c r="B21082" s="40" t="s">
        <v>13426</v>
      </c>
      <c r="C21082" s="62" t="s">
        <v>14334</v>
      </c>
      <c r="D21082" s="182" t="s">
        <v>14335</v>
      </c>
      <c r="E21082" s="125">
        <v>150000</v>
      </c>
      <c r="F21082" s="125"/>
      <c r="G21082" s="125">
        <f t="shared" si="543"/>
        <v>-150000</v>
      </c>
      <c r="H21082" s="704" t="s">
        <v>14074</v>
      </c>
    </row>
    <row r="21083" spans="1:8" ht="15" x14ac:dyDescent="0.2">
      <c r="A21083" s="733">
        <v>45556</v>
      </c>
      <c r="B21083" s="40" t="s">
        <v>13100</v>
      </c>
      <c r="C21083" s="62" t="s">
        <v>14334</v>
      </c>
      <c r="D21083" s="182" t="s">
        <v>14336</v>
      </c>
      <c r="E21083" s="125">
        <v>55000</v>
      </c>
      <c r="F21083" s="125"/>
      <c r="G21083" s="125">
        <f t="shared" si="543"/>
        <v>-55000</v>
      </c>
      <c r="H21083" s="704" t="s">
        <v>14074</v>
      </c>
    </row>
    <row r="21084" spans="1:8" ht="24" x14ac:dyDescent="0.2">
      <c r="A21084" s="733">
        <v>45556</v>
      </c>
      <c r="B21084" s="62" t="s">
        <v>12596</v>
      </c>
      <c r="C21084" s="62" t="s">
        <v>14339</v>
      </c>
      <c r="D21084" s="182" t="s">
        <v>14338</v>
      </c>
      <c r="E21084" s="125">
        <v>500000</v>
      </c>
      <c r="F21084" s="125"/>
      <c r="G21084" s="125">
        <f t="shared" si="543"/>
        <v>-500000</v>
      </c>
      <c r="H21084" s="704" t="s">
        <v>14074</v>
      </c>
    </row>
    <row r="21085" spans="1:8" ht="15" x14ac:dyDescent="0.2">
      <c r="A21085" s="1121">
        <v>45558</v>
      </c>
      <c r="B21085" s="1122" t="s">
        <v>13100</v>
      </c>
      <c r="C21085" s="1123" t="s">
        <v>5740</v>
      </c>
      <c r="D21085" s="1124" t="s">
        <v>369</v>
      </c>
      <c r="E21085" s="1125">
        <v>2500</v>
      </c>
      <c r="F21085" s="1125"/>
      <c r="G21085" s="1125">
        <f t="shared" ref="G21085:G21089" si="544">F21085-E21085</f>
        <v>-2500</v>
      </c>
      <c r="H21085" s="1126" t="s">
        <v>14074</v>
      </c>
    </row>
    <row r="21086" spans="1:8" ht="15" x14ac:dyDescent="0.2">
      <c r="A21086" s="1121">
        <v>45558</v>
      </c>
      <c r="B21086" s="1122" t="s">
        <v>12673</v>
      </c>
      <c r="C21086" s="1123" t="s">
        <v>5740</v>
      </c>
      <c r="D21086" s="1124" t="s">
        <v>369</v>
      </c>
      <c r="E21086" s="1125">
        <v>2000</v>
      </c>
      <c r="F21086" s="1125"/>
      <c r="G21086" s="1125">
        <f t="shared" si="544"/>
        <v>-2000</v>
      </c>
      <c r="H21086" s="1126" t="s">
        <v>14074</v>
      </c>
    </row>
    <row r="21087" spans="1:8" ht="15" x14ac:dyDescent="0.2">
      <c r="A21087" s="1121">
        <v>45558</v>
      </c>
      <c r="B21087" s="1122" t="s">
        <v>13648</v>
      </c>
      <c r="C21087" s="1123" t="s">
        <v>5740</v>
      </c>
      <c r="D21087" s="1124" t="s">
        <v>369</v>
      </c>
      <c r="E21087" s="1125">
        <v>3000</v>
      </c>
      <c r="F21087" s="1125"/>
      <c r="G21087" s="1125">
        <f t="shared" si="544"/>
        <v>-3000</v>
      </c>
      <c r="H21087" s="1126" t="s">
        <v>14074</v>
      </c>
    </row>
    <row r="21088" spans="1:8" ht="15" x14ac:dyDescent="0.2">
      <c r="A21088" s="1121">
        <v>45558</v>
      </c>
      <c r="B21088" s="1122" t="s">
        <v>103</v>
      </c>
      <c r="C21088" s="1123" t="s">
        <v>103</v>
      </c>
      <c r="D21088" s="1124" t="s">
        <v>10199</v>
      </c>
      <c r="E21088" s="1125">
        <v>4000</v>
      </c>
      <c r="F21088" s="1125"/>
      <c r="G21088" s="1125">
        <f t="shared" si="544"/>
        <v>-4000</v>
      </c>
      <c r="H21088" s="1126" t="s">
        <v>14074</v>
      </c>
    </row>
    <row r="21089" spans="1:8" ht="15" x14ac:dyDescent="0.2">
      <c r="A21089" s="1121">
        <v>45558</v>
      </c>
      <c r="B21089" s="1122" t="s">
        <v>13648</v>
      </c>
      <c r="C21089" s="1123" t="s">
        <v>285</v>
      </c>
      <c r="D21089" s="1124" t="s">
        <v>13678</v>
      </c>
      <c r="E21089" s="1125">
        <v>1000</v>
      </c>
      <c r="F21089" s="1125"/>
      <c r="G21089" s="1125">
        <f t="shared" si="544"/>
        <v>-1000</v>
      </c>
      <c r="H21089" s="1126" t="s">
        <v>14074</v>
      </c>
    </row>
    <row r="21090" spans="1:8" ht="15" x14ac:dyDescent="0.2">
      <c r="A21090" s="733">
        <v>45558</v>
      </c>
      <c r="B21090" s="62" t="s">
        <v>12673</v>
      </c>
      <c r="C21090" s="565" t="s">
        <v>3144</v>
      </c>
      <c r="D21090" s="873" t="s">
        <v>14364</v>
      </c>
      <c r="E21090" s="566">
        <v>34129</v>
      </c>
      <c r="F21090" s="125"/>
      <c r="G21090" s="125">
        <f t="shared" ref="G21090:G21097" si="545">F21090-E21090</f>
        <v>-34129</v>
      </c>
      <c r="H21090" s="704" t="s">
        <v>14074</v>
      </c>
    </row>
    <row r="21091" spans="1:8" ht="15" x14ac:dyDescent="0.2">
      <c r="A21091" s="733">
        <v>45558</v>
      </c>
      <c r="B21091" s="62" t="s">
        <v>13215</v>
      </c>
      <c r="C21091" s="565" t="s">
        <v>3144</v>
      </c>
      <c r="D21091" s="873" t="s">
        <v>14364</v>
      </c>
      <c r="E21091" s="566">
        <v>34128</v>
      </c>
      <c r="F21091" s="125"/>
      <c r="G21091" s="125">
        <f t="shared" ref="G21091:G21096" si="546">F21091-E21091</f>
        <v>-34128</v>
      </c>
      <c r="H21091" s="704" t="s">
        <v>14074</v>
      </c>
    </row>
    <row r="21092" spans="1:8" ht="15" x14ac:dyDescent="0.2">
      <c r="A21092" s="733">
        <v>45558</v>
      </c>
      <c r="B21092" s="62" t="s">
        <v>13243</v>
      </c>
      <c r="C21092" s="565" t="s">
        <v>3144</v>
      </c>
      <c r="D21092" s="873" t="s">
        <v>14364</v>
      </c>
      <c r="E21092" s="566">
        <v>34128</v>
      </c>
      <c r="F21092" s="125"/>
      <c r="G21092" s="125">
        <f t="shared" si="546"/>
        <v>-34128</v>
      </c>
      <c r="H21092" s="704" t="s">
        <v>14074</v>
      </c>
    </row>
    <row r="21093" spans="1:8" ht="15" x14ac:dyDescent="0.2">
      <c r="A21093" s="733">
        <v>45558</v>
      </c>
      <c r="B21093" s="62" t="s">
        <v>13100</v>
      </c>
      <c r="C21093" s="565" t="s">
        <v>3144</v>
      </c>
      <c r="D21093" s="873" t="s">
        <v>14364</v>
      </c>
      <c r="E21093" s="566">
        <v>34128</v>
      </c>
      <c r="F21093" s="125"/>
      <c r="G21093" s="125">
        <f t="shared" si="546"/>
        <v>-34128</v>
      </c>
      <c r="H21093" s="704" t="s">
        <v>14074</v>
      </c>
    </row>
    <row r="21094" spans="1:8" ht="15" x14ac:dyDescent="0.2">
      <c r="A21094" s="733">
        <v>45558</v>
      </c>
      <c r="B21094" s="62" t="s">
        <v>14140</v>
      </c>
      <c r="C21094" s="565" t="s">
        <v>3144</v>
      </c>
      <c r="D21094" s="873" t="s">
        <v>14364</v>
      </c>
      <c r="E21094" s="566">
        <v>34129</v>
      </c>
      <c r="F21094" s="125"/>
      <c r="G21094" s="125">
        <f t="shared" si="546"/>
        <v>-34129</v>
      </c>
      <c r="H21094" s="704" t="s">
        <v>14074</v>
      </c>
    </row>
    <row r="21095" spans="1:8" ht="15" x14ac:dyDescent="0.2">
      <c r="A21095" s="733">
        <v>45558</v>
      </c>
      <c r="B21095" s="62" t="s">
        <v>12389</v>
      </c>
      <c r="C21095" s="565" t="s">
        <v>3144</v>
      </c>
      <c r="D21095" s="873" t="s">
        <v>14364</v>
      </c>
      <c r="E21095" s="566">
        <v>34129</v>
      </c>
      <c r="F21095" s="125"/>
      <c r="G21095" s="125">
        <f t="shared" si="546"/>
        <v>-34129</v>
      </c>
      <c r="H21095" s="704" t="s">
        <v>14074</v>
      </c>
    </row>
    <row r="21096" spans="1:8" ht="15" x14ac:dyDescent="0.2">
      <c r="A21096" s="733">
        <v>45558</v>
      </c>
      <c r="B21096" s="62" t="s">
        <v>11068</v>
      </c>
      <c r="C21096" s="565" t="s">
        <v>3144</v>
      </c>
      <c r="D21096" s="873" t="s">
        <v>14364</v>
      </c>
      <c r="E21096" s="566">
        <v>34129</v>
      </c>
      <c r="F21096" s="125"/>
      <c r="G21096" s="125">
        <f t="shared" si="546"/>
        <v>-34129</v>
      </c>
      <c r="H21096" s="704" t="s">
        <v>14074</v>
      </c>
    </row>
    <row r="21097" spans="1:8" ht="15" x14ac:dyDescent="0.2">
      <c r="A21097" s="733">
        <v>45558</v>
      </c>
      <c r="B21097" s="62" t="s">
        <v>12785</v>
      </c>
      <c r="C21097" s="62" t="s">
        <v>13551</v>
      </c>
      <c r="D21097" s="182" t="s">
        <v>14363</v>
      </c>
      <c r="E21097" s="125">
        <v>100000</v>
      </c>
      <c r="F21097" s="125"/>
      <c r="G21097" s="125">
        <f t="shared" si="545"/>
        <v>-100000</v>
      </c>
      <c r="H21097" s="704" t="s">
        <v>14074</v>
      </c>
    </row>
    <row r="21098" spans="1:8" ht="15" x14ac:dyDescent="0.2">
      <c r="A21098" s="1082">
        <v>45559</v>
      </c>
      <c r="B21098" s="1083" t="s">
        <v>12673</v>
      </c>
      <c r="C21098" s="1083" t="s">
        <v>10972</v>
      </c>
      <c r="D21098" s="1399" t="s">
        <v>14142</v>
      </c>
      <c r="E21098" s="1084">
        <v>1450</v>
      </c>
      <c r="F21098" s="1084"/>
      <c r="G21098" s="1084">
        <f t="shared" ref="G21098:G21109" si="547">F21098-E21098</f>
        <v>-1450</v>
      </c>
      <c r="H21098" s="1085" t="s">
        <v>14074</v>
      </c>
    </row>
    <row r="21099" spans="1:8" ht="15" x14ac:dyDescent="0.2">
      <c r="A21099" s="1082">
        <v>45559</v>
      </c>
      <c r="B21099" s="1083" t="s">
        <v>14360</v>
      </c>
      <c r="C21099" s="1083" t="s">
        <v>14372</v>
      </c>
      <c r="D21099" s="1399" t="s">
        <v>14373</v>
      </c>
      <c r="E21099" s="1084">
        <v>10000</v>
      </c>
      <c r="F21099" s="1084"/>
      <c r="G21099" s="1084">
        <f t="shared" si="547"/>
        <v>-10000</v>
      </c>
      <c r="H21099" s="1085" t="s">
        <v>14074</v>
      </c>
    </row>
    <row r="21100" spans="1:8" ht="15" x14ac:dyDescent="0.2">
      <c r="A21100" s="1082">
        <v>45559</v>
      </c>
      <c r="B21100" s="1083" t="s">
        <v>103</v>
      </c>
      <c r="C21100" s="1083" t="s">
        <v>391</v>
      </c>
      <c r="D21100" s="1399" t="s">
        <v>10199</v>
      </c>
      <c r="E21100" s="1084">
        <v>3000</v>
      </c>
      <c r="F21100" s="1084"/>
      <c r="G21100" s="1084">
        <f t="shared" si="547"/>
        <v>-3000</v>
      </c>
      <c r="H21100" s="1085" t="s">
        <v>14074</v>
      </c>
    </row>
    <row r="21101" spans="1:8" ht="15" x14ac:dyDescent="0.2">
      <c r="A21101" s="1082">
        <v>45559</v>
      </c>
      <c r="B21101" s="1083" t="s">
        <v>11068</v>
      </c>
      <c r="C21101" s="1083" t="s">
        <v>2216</v>
      </c>
      <c r="D21101" s="1399" t="s">
        <v>14374</v>
      </c>
      <c r="E21101" s="1084">
        <v>2000</v>
      </c>
      <c r="F21101" s="1084"/>
      <c r="G21101" s="1084">
        <f t="shared" si="547"/>
        <v>-2000</v>
      </c>
      <c r="H21101" s="1085" t="s">
        <v>14074</v>
      </c>
    </row>
    <row r="21102" spans="1:8" ht="15" x14ac:dyDescent="0.2">
      <c r="A21102" s="1082">
        <v>45559</v>
      </c>
      <c r="B21102" s="1083" t="s">
        <v>13215</v>
      </c>
      <c r="C21102" s="1083" t="s">
        <v>10972</v>
      </c>
      <c r="D21102" s="1399" t="s">
        <v>14375</v>
      </c>
      <c r="E21102" s="1084">
        <v>1450</v>
      </c>
      <c r="F21102" s="1084"/>
      <c r="G21102" s="1084">
        <f t="shared" si="547"/>
        <v>-1450</v>
      </c>
      <c r="H21102" s="1085" t="s">
        <v>14074</v>
      </c>
    </row>
    <row r="21103" spans="1:8" ht="15" x14ac:dyDescent="0.2">
      <c r="A21103" s="1082">
        <v>45559</v>
      </c>
      <c r="B21103" s="1083" t="s">
        <v>13215</v>
      </c>
      <c r="C21103" s="1083" t="s">
        <v>285</v>
      </c>
      <c r="D21103" s="1399" t="s">
        <v>13842</v>
      </c>
      <c r="E21103" s="1084">
        <v>1500</v>
      </c>
      <c r="F21103" s="1084"/>
      <c r="G21103" s="1084">
        <f t="shared" si="547"/>
        <v>-1500</v>
      </c>
      <c r="H21103" s="1085" t="s">
        <v>14074</v>
      </c>
    </row>
    <row r="21104" spans="1:8" ht="15" x14ac:dyDescent="0.2">
      <c r="A21104" s="1082">
        <v>45559</v>
      </c>
      <c r="B21104" s="1083" t="s">
        <v>25</v>
      </c>
      <c r="C21104" s="1083" t="s">
        <v>8141</v>
      </c>
      <c r="D21104" s="1399" t="s">
        <v>14376</v>
      </c>
      <c r="E21104" s="1084">
        <v>55825</v>
      </c>
      <c r="F21104" s="1084"/>
      <c r="G21104" s="1084">
        <f t="shared" si="547"/>
        <v>-55825</v>
      </c>
      <c r="H21104" s="1085" t="s">
        <v>14074</v>
      </c>
    </row>
    <row r="21105" spans="1:8" ht="15" x14ac:dyDescent="0.2">
      <c r="A21105" s="1082">
        <v>45559</v>
      </c>
      <c r="B21105" s="1083" t="s">
        <v>103</v>
      </c>
      <c r="C21105" s="1083" t="s">
        <v>8141</v>
      </c>
      <c r="D21105" s="1399" t="s">
        <v>14376</v>
      </c>
      <c r="E21105" s="1084">
        <v>82386</v>
      </c>
      <c r="F21105" s="1084"/>
      <c r="G21105" s="1084">
        <f t="shared" si="547"/>
        <v>-82386</v>
      </c>
      <c r="H21105" s="1085" t="s">
        <v>14074</v>
      </c>
    </row>
    <row r="21106" spans="1:8" ht="15" x14ac:dyDescent="0.2">
      <c r="A21106" s="1082">
        <v>45559</v>
      </c>
      <c r="B21106" s="1083" t="s">
        <v>14377</v>
      </c>
      <c r="C21106" s="1083" t="s">
        <v>10972</v>
      </c>
      <c r="D21106" s="1399" t="s">
        <v>14378</v>
      </c>
      <c r="E21106" s="1084">
        <v>300</v>
      </c>
      <c r="F21106" s="1084"/>
      <c r="G21106" s="1084">
        <f t="shared" si="547"/>
        <v>-300</v>
      </c>
      <c r="H21106" s="1085" t="s">
        <v>14074</v>
      </c>
    </row>
    <row r="21107" spans="1:8" ht="15" x14ac:dyDescent="0.2">
      <c r="A21107" s="1082">
        <v>45559</v>
      </c>
      <c r="B21107" s="1083" t="s">
        <v>11068</v>
      </c>
      <c r="C21107" s="1083" t="s">
        <v>285</v>
      </c>
      <c r="D21107" s="1399" t="s">
        <v>14379</v>
      </c>
      <c r="E21107" s="1084">
        <v>250</v>
      </c>
      <c r="F21107" s="1084"/>
      <c r="G21107" s="1084">
        <f t="shared" si="547"/>
        <v>-250</v>
      </c>
      <c r="H21107" s="1085" t="s">
        <v>14074</v>
      </c>
    </row>
    <row r="21108" spans="1:8" ht="15" x14ac:dyDescent="0.2">
      <c r="A21108" s="1082">
        <v>45559</v>
      </c>
      <c r="B21108" s="1083" t="s">
        <v>12673</v>
      </c>
      <c r="C21108" s="1083" t="s">
        <v>391</v>
      </c>
      <c r="D21108" s="1399" t="s">
        <v>14380</v>
      </c>
      <c r="E21108" s="1084">
        <v>1000</v>
      </c>
      <c r="F21108" s="1084"/>
      <c r="G21108" s="1084">
        <f t="shared" si="547"/>
        <v>-1000</v>
      </c>
      <c r="H21108" s="1085" t="s">
        <v>14074</v>
      </c>
    </row>
    <row r="21109" spans="1:8" ht="15" x14ac:dyDescent="0.2">
      <c r="A21109" s="1082">
        <v>45559</v>
      </c>
      <c r="B21109" s="1083" t="s">
        <v>13215</v>
      </c>
      <c r="C21109" s="1083" t="s">
        <v>14381</v>
      </c>
      <c r="D21109" s="1399" t="s">
        <v>14382</v>
      </c>
      <c r="E21109" s="1084">
        <v>11200</v>
      </c>
      <c r="F21109" s="1084"/>
      <c r="G21109" s="1084">
        <f t="shared" si="547"/>
        <v>-11200</v>
      </c>
      <c r="H21109" s="1085" t="s">
        <v>14074</v>
      </c>
    </row>
    <row r="21110" spans="1:8" ht="15" x14ac:dyDescent="0.2">
      <c r="A21110" s="1082">
        <v>45559</v>
      </c>
      <c r="B21110" s="1083" t="s">
        <v>13100</v>
      </c>
      <c r="C21110" s="1083" t="s">
        <v>11089</v>
      </c>
      <c r="D21110" s="1399" t="s">
        <v>14383</v>
      </c>
      <c r="E21110" s="1084">
        <v>1000000</v>
      </c>
      <c r="F21110" s="1084"/>
      <c r="G21110" s="1084">
        <f t="shared" ref="G21110" si="548">F21110-E21110</f>
        <v>-1000000</v>
      </c>
      <c r="H21110" s="1085" t="s">
        <v>14074</v>
      </c>
    </row>
    <row r="21111" spans="1:8" ht="15" x14ac:dyDescent="0.2">
      <c r="A21111" s="1082">
        <v>45560</v>
      </c>
      <c r="B21111" s="1083" t="s">
        <v>14377</v>
      </c>
      <c r="C21111" s="1083" t="s">
        <v>5740</v>
      </c>
      <c r="D21111" s="1399" t="s">
        <v>14384</v>
      </c>
      <c r="E21111" s="1084">
        <v>500</v>
      </c>
      <c r="F21111" s="1084"/>
      <c r="G21111" s="1084">
        <f t="shared" ref="G21111:G21117" si="549">F21111-E21111</f>
        <v>-500</v>
      </c>
      <c r="H21111" s="1085" t="s">
        <v>14074</v>
      </c>
    </row>
    <row r="21112" spans="1:8" ht="15" x14ac:dyDescent="0.2">
      <c r="A21112" s="1082">
        <v>45560</v>
      </c>
      <c r="B21112" s="1083" t="s">
        <v>103</v>
      </c>
      <c r="C21112" s="1083" t="s">
        <v>103</v>
      </c>
      <c r="D21112" s="1399" t="s">
        <v>10199</v>
      </c>
      <c r="E21112" s="1084">
        <v>4000</v>
      </c>
      <c r="F21112" s="1084"/>
      <c r="G21112" s="1084">
        <f t="shared" si="549"/>
        <v>-4000</v>
      </c>
      <c r="H21112" s="1085" t="s">
        <v>14074</v>
      </c>
    </row>
    <row r="21113" spans="1:8" ht="15" x14ac:dyDescent="0.2">
      <c r="A21113" s="1082">
        <v>45560</v>
      </c>
      <c r="B21113" s="1083" t="s">
        <v>10351</v>
      </c>
      <c r="C21113" s="1083" t="s">
        <v>8362</v>
      </c>
      <c r="D21113" s="1399" t="s">
        <v>14385</v>
      </c>
      <c r="E21113" s="1084">
        <v>10000</v>
      </c>
      <c r="F21113" s="1084"/>
      <c r="G21113" s="1084">
        <f t="shared" si="549"/>
        <v>-10000</v>
      </c>
      <c r="H21113" s="1085" t="s">
        <v>14074</v>
      </c>
    </row>
    <row r="21114" spans="1:8" ht="15" x14ac:dyDescent="0.2">
      <c r="A21114" s="1082">
        <v>45560</v>
      </c>
      <c r="B21114" s="1083" t="s">
        <v>13215</v>
      </c>
      <c r="C21114" s="1083" t="s">
        <v>5740</v>
      </c>
      <c r="D21114" s="1399" t="s">
        <v>14386</v>
      </c>
      <c r="E21114" s="1084">
        <v>200</v>
      </c>
      <c r="F21114" s="1084"/>
      <c r="G21114" s="1084">
        <f t="shared" si="549"/>
        <v>-200</v>
      </c>
      <c r="H21114" s="1085" t="s">
        <v>14074</v>
      </c>
    </row>
    <row r="21115" spans="1:8" ht="24" x14ac:dyDescent="0.2">
      <c r="A21115" s="1082">
        <v>45560</v>
      </c>
      <c r="B21115" s="1083" t="s">
        <v>12389</v>
      </c>
      <c r="C21115" s="1083" t="s">
        <v>10972</v>
      </c>
      <c r="D21115" s="1399" t="s">
        <v>14387</v>
      </c>
      <c r="E21115" s="1084">
        <v>4210</v>
      </c>
      <c r="F21115" s="1084"/>
      <c r="G21115" s="1084">
        <f t="shared" si="549"/>
        <v>-4210</v>
      </c>
      <c r="H21115" s="1085" t="s">
        <v>14074</v>
      </c>
    </row>
    <row r="21116" spans="1:8" ht="15" x14ac:dyDescent="0.2">
      <c r="A21116" s="1082">
        <v>45560</v>
      </c>
      <c r="B21116" s="1083" t="s">
        <v>13215</v>
      </c>
      <c r="C21116" s="1083" t="s">
        <v>10972</v>
      </c>
      <c r="D21116" s="1399" t="s">
        <v>14388</v>
      </c>
      <c r="E21116" s="1084">
        <v>5320</v>
      </c>
      <c r="F21116" s="1084"/>
      <c r="G21116" s="1084">
        <f t="shared" si="549"/>
        <v>-5320</v>
      </c>
      <c r="H21116" s="1085" t="s">
        <v>14074</v>
      </c>
    </row>
    <row r="21117" spans="1:8" ht="15" x14ac:dyDescent="0.2">
      <c r="A21117" s="1082">
        <v>45560</v>
      </c>
      <c r="B21117" s="1083" t="s">
        <v>13282</v>
      </c>
      <c r="C21117" s="1083" t="s">
        <v>5740</v>
      </c>
      <c r="D21117" s="1399" t="s">
        <v>14389</v>
      </c>
      <c r="E21117" s="1084">
        <v>2400</v>
      </c>
      <c r="F21117" s="1084"/>
      <c r="G21117" s="1084">
        <f t="shared" si="549"/>
        <v>-2400</v>
      </c>
      <c r="H21117" s="1085" t="s">
        <v>14074</v>
      </c>
    </row>
    <row r="21118" spans="1:8" ht="24" x14ac:dyDescent="0.2">
      <c r="A21118" s="1082">
        <v>45560</v>
      </c>
      <c r="B21118" s="1083" t="s">
        <v>13100</v>
      </c>
      <c r="C21118" s="669" t="s">
        <v>3144</v>
      </c>
      <c r="D21118" s="905" t="s">
        <v>14390</v>
      </c>
      <c r="E21118" s="671">
        <f>253550/4</f>
        <v>63387.5</v>
      </c>
      <c r="F21118" s="1084"/>
      <c r="G21118" s="1084">
        <f t="shared" ref="G21118" si="550">F21118-E21118</f>
        <v>-63387.5</v>
      </c>
      <c r="H21118" s="1085" t="s">
        <v>14074</v>
      </c>
    </row>
    <row r="21119" spans="1:8" ht="24" x14ac:dyDescent="0.2">
      <c r="A21119" s="1082">
        <v>45560</v>
      </c>
      <c r="B21119" s="1083" t="s">
        <v>13215</v>
      </c>
      <c r="C21119" s="669" t="s">
        <v>3144</v>
      </c>
      <c r="D21119" s="905" t="s">
        <v>14390</v>
      </c>
      <c r="E21119" s="671">
        <f>253550/4</f>
        <v>63387.5</v>
      </c>
      <c r="F21119" s="1084"/>
      <c r="G21119" s="1084">
        <f t="shared" ref="G21119:G21122" si="551">F21119-E21119</f>
        <v>-63387.5</v>
      </c>
      <c r="H21119" s="1085" t="s">
        <v>14074</v>
      </c>
    </row>
    <row r="21120" spans="1:8" ht="24" x14ac:dyDescent="0.2">
      <c r="A21120" s="1082">
        <v>45560</v>
      </c>
      <c r="B21120" s="1083" t="s">
        <v>11068</v>
      </c>
      <c r="C21120" s="669" t="s">
        <v>3144</v>
      </c>
      <c r="D21120" s="905" t="s">
        <v>14390</v>
      </c>
      <c r="E21120" s="671">
        <f>253550/4</f>
        <v>63387.5</v>
      </c>
      <c r="F21120" s="1084"/>
      <c r="G21120" s="1084">
        <f t="shared" si="551"/>
        <v>-63387.5</v>
      </c>
      <c r="H21120" s="1085" t="s">
        <v>14074</v>
      </c>
    </row>
    <row r="21121" spans="1:8" ht="24" x14ac:dyDescent="0.2">
      <c r="A21121" s="1082">
        <v>45560</v>
      </c>
      <c r="B21121" s="1083" t="s">
        <v>12389</v>
      </c>
      <c r="C21121" s="669" t="s">
        <v>3144</v>
      </c>
      <c r="D21121" s="905" t="s">
        <v>14390</v>
      </c>
      <c r="E21121" s="671">
        <f>253550/4</f>
        <v>63387.5</v>
      </c>
      <c r="F21121" s="1084"/>
      <c r="G21121" s="1084">
        <f t="shared" si="551"/>
        <v>-63387.5</v>
      </c>
      <c r="H21121" s="1085" t="s">
        <v>14074</v>
      </c>
    </row>
    <row r="21122" spans="1:8" ht="15" x14ac:dyDescent="0.2">
      <c r="A21122" s="1082">
        <v>45560</v>
      </c>
      <c r="B21122" s="1083" t="s">
        <v>14355</v>
      </c>
      <c r="C21122" s="1083" t="s">
        <v>10972</v>
      </c>
      <c r="D21122" s="1399" t="s">
        <v>12615</v>
      </c>
      <c r="E21122" s="1084">
        <v>84500</v>
      </c>
      <c r="F21122" s="1084"/>
      <c r="G21122" s="1084">
        <f t="shared" si="551"/>
        <v>-84500</v>
      </c>
      <c r="H21122" s="1085" t="s">
        <v>14074</v>
      </c>
    </row>
    <row r="21123" spans="1:8" ht="15" x14ac:dyDescent="0.2">
      <c r="A21123" s="1082">
        <v>45561</v>
      </c>
      <c r="B21123" s="1083" t="s">
        <v>13167</v>
      </c>
      <c r="C21123" s="1083" t="s">
        <v>10332</v>
      </c>
      <c r="D21123" s="1399" t="s">
        <v>14391</v>
      </c>
      <c r="E21123" s="1084">
        <v>10000</v>
      </c>
      <c r="F21123" s="1084"/>
      <c r="G21123" s="1084">
        <f t="shared" ref="G21123:G21133" si="552">F21123-E21123</f>
        <v>-10000</v>
      </c>
      <c r="H21123" s="1085" t="s">
        <v>14074</v>
      </c>
    </row>
    <row r="21124" spans="1:8" ht="15" x14ac:dyDescent="0.2">
      <c r="A21124" s="1082">
        <v>45561</v>
      </c>
      <c r="B21124" s="1083" t="s">
        <v>13167</v>
      </c>
      <c r="C21124" s="1083" t="s">
        <v>5740</v>
      </c>
      <c r="D21124" s="1399" t="s">
        <v>14392</v>
      </c>
      <c r="E21124" s="1084">
        <v>3200</v>
      </c>
      <c r="F21124" s="1084"/>
      <c r="G21124" s="1084">
        <f t="shared" si="552"/>
        <v>-3200</v>
      </c>
      <c r="H21124" s="1085" t="s">
        <v>14074</v>
      </c>
    </row>
    <row r="21125" spans="1:8" ht="15" x14ac:dyDescent="0.2">
      <c r="A21125" s="1082">
        <v>45561</v>
      </c>
      <c r="B21125" s="1083" t="s">
        <v>13167</v>
      </c>
      <c r="C21125" s="1083" t="s">
        <v>10332</v>
      </c>
      <c r="D21125" s="1399" t="s">
        <v>14393</v>
      </c>
      <c r="E21125" s="1084">
        <v>2480</v>
      </c>
      <c r="F21125" s="1084"/>
      <c r="G21125" s="1084">
        <f t="shared" si="552"/>
        <v>-2480</v>
      </c>
      <c r="H21125" s="1085" t="s">
        <v>14074</v>
      </c>
    </row>
    <row r="21126" spans="1:8" ht="15" x14ac:dyDescent="0.2">
      <c r="A21126" s="1082">
        <v>45561</v>
      </c>
      <c r="B21126" s="1083" t="s">
        <v>11707</v>
      </c>
      <c r="C21126" s="1083" t="s">
        <v>10972</v>
      </c>
      <c r="D21126" s="1399" t="s">
        <v>14394</v>
      </c>
      <c r="E21126" s="1084">
        <v>2700</v>
      </c>
      <c r="F21126" s="1084"/>
      <c r="G21126" s="1084">
        <f t="shared" si="552"/>
        <v>-2700</v>
      </c>
      <c r="H21126" s="1085" t="s">
        <v>14074</v>
      </c>
    </row>
    <row r="21127" spans="1:8" ht="15" x14ac:dyDescent="0.2">
      <c r="A21127" s="1082">
        <v>45561</v>
      </c>
      <c r="B21127" s="1083" t="s">
        <v>12389</v>
      </c>
      <c r="C21127" s="1083" t="s">
        <v>10972</v>
      </c>
      <c r="D21127" s="1399" t="s">
        <v>14395</v>
      </c>
      <c r="E21127" s="1084">
        <v>2640</v>
      </c>
      <c r="F21127" s="1084"/>
      <c r="G21127" s="1084">
        <f t="shared" si="552"/>
        <v>-2640</v>
      </c>
      <c r="H21127" s="1085" t="s">
        <v>14074</v>
      </c>
    </row>
    <row r="21128" spans="1:8" ht="15" x14ac:dyDescent="0.2">
      <c r="A21128" s="1082">
        <v>45561</v>
      </c>
      <c r="B21128" s="1083" t="s">
        <v>12389</v>
      </c>
      <c r="C21128" s="1083" t="s">
        <v>285</v>
      </c>
      <c r="D21128" s="1399" t="s">
        <v>14396</v>
      </c>
      <c r="E21128" s="1084">
        <v>2000</v>
      </c>
      <c r="F21128" s="1084"/>
      <c r="G21128" s="1084">
        <f t="shared" si="552"/>
        <v>-2000</v>
      </c>
      <c r="H21128" s="1085" t="s">
        <v>14074</v>
      </c>
    </row>
    <row r="21129" spans="1:8" ht="15" x14ac:dyDescent="0.2">
      <c r="A21129" s="1082">
        <v>45561</v>
      </c>
      <c r="B21129" s="1083" t="s">
        <v>103</v>
      </c>
      <c r="C21129" s="1083" t="s">
        <v>103</v>
      </c>
      <c r="D21129" s="1399" t="s">
        <v>10199</v>
      </c>
      <c r="E21129" s="1084">
        <v>4000</v>
      </c>
      <c r="F21129" s="1084"/>
      <c r="G21129" s="1084">
        <f t="shared" si="552"/>
        <v>-4000</v>
      </c>
      <c r="H21129" s="1085" t="s">
        <v>14074</v>
      </c>
    </row>
    <row r="21130" spans="1:8" ht="15" x14ac:dyDescent="0.2">
      <c r="A21130" s="1082">
        <v>45561</v>
      </c>
      <c r="B21130" s="1083" t="s">
        <v>13426</v>
      </c>
      <c r="C21130" s="1083" t="s">
        <v>10972</v>
      </c>
      <c r="D21130" s="1399" t="s">
        <v>14397</v>
      </c>
      <c r="E21130" s="1084">
        <v>4400</v>
      </c>
      <c r="F21130" s="1084"/>
      <c r="G21130" s="1084">
        <f t="shared" si="552"/>
        <v>-4400</v>
      </c>
      <c r="H21130" s="1085" t="s">
        <v>14074</v>
      </c>
    </row>
    <row r="21131" spans="1:8" ht="15" x14ac:dyDescent="0.2">
      <c r="A21131" s="1082">
        <v>45561</v>
      </c>
      <c r="B21131" s="1083" t="s">
        <v>103</v>
      </c>
      <c r="C21131" s="1083" t="s">
        <v>5340</v>
      </c>
      <c r="D21131" s="1399" t="s">
        <v>14398</v>
      </c>
      <c r="E21131" s="1084">
        <v>12000</v>
      </c>
      <c r="F21131" s="1084"/>
      <c r="G21131" s="1084">
        <f t="shared" si="552"/>
        <v>-12000</v>
      </c>
      <c r="H21131" s="1085" t="s">
        <v>14074</v>
      </c>
    </row>
    <row r="21132" spans="1:8" ht="15" x14ac:dyDescent="0.2">
      <c r="A21132" s="1082">
        <v>45561</v>
      </c>
      <c r="B21132" s="1083" t="s">
        <v>13426</v>
      </c>
      <c r="C21132" s="1083" t="s">
        <v>5740</v>
      </c>
      <c r="D21132" s="1399" t="s">
        <v>14399</v>
      </c>
      <c r="E21132" s="1084">
        <v>1400</v>
      </c>
      <c r="F21132" s="1084"/>
      <c r="G21132" s="1084">
        <f t="shared" si="552"/>
        <v>-1400</v>
      </c>
      <c r="H21132" s="1085" t="s">
        <v>14074</v>
      </c>
    </row>
    <row r="21133" spans="1:8" ht="15" x14ac:dyDescent="0.2">
      <c r="A21133" s="1082">
        <v>45561</v>
      </c>
      <c r="B21133" s="1083" t="s">
        <v>25</v>
      </c>
      <c r="C21133" s="1083" t="s">
        <v>14400</v>
      </c>
      <c r="D21133" s="1399" t="s">
        <v>13229</v>
      </c>
      <c r="E21133" s="1084">
        <v>4000</v>
      </c>
      <c r="F21133" s="1084"/>
      <c r="G21133" s="1084">
        <f t="shared" si="552"/>
        <v>-4000</v>
      </c>
      <c r="H21133" s="1085" t="s">
        <v>14074</v>
      </c>
    </row>
    <row r="21134" spans="1:8" ht="15" x14ac:dyDescent="0.2">
      <c r="A21134" s="1082">
        <v>45561</v>
      </c>
      <c r="B21134" s="1083" t="s">
        <v>12596</v>
      </c>
      <c r="C21134" s="1083" t="s">
        <v>9345</v>
      </c>
      <c r="D21134" s="1399" t="s">
        <v>14402</v>
      </c>
      <c r="E21134" s="1084">
        <v>14300</v>
      </c>
      <c r="F21134" s="1084"/>
      <c r="G21134" s="1084">
        <f t="shared" ref="G21134:G21135" si="553">F21134-E21134</f>
        <v>-14300</v>
      </c>
      <c r="H21134" s="1085" t="s">
        <v>14074</v>
      </c>
    </row>
    <row r="21135" spans="1:8" ht="15" x14ac:dyDescent="0.2">
      <c r="A21135" s="1082">
        <v>45561</v>
      </c>
      <c r="B21135" s="1083" t="s">
        <v>12389</v>
      </c>
      <c r="C21135" s="1083" t="s">
        <v>14257</v>
      </c>
      <c r="D21135" s="1399" t="s">
        <v>14401</v>
      </c>
      <c r="E21135" s="1084">
        <v>50000</v>
      </c>
      <c r="F21135" s="1084"/>
      <c r="G21135" s="1084">
        <f t="shared" si="553"/>
        <v>-50000</v>
      </c>
      <c r="H21135" s="1085" t="s">
        <v>14074</v>
      </c>
    </row>
    <row r="21136" spans="1:8" ht="15" x14ac:dyDescent="0.2">
      <c r="A21136" s="1082">
        <v>45561</v>
      </c>
      <c r="B21136" s="1083" t="s">
        <v>12389</v>
      </c>
      <c r="C21136" s="1083" t="s">
        <v>14403</v>
      </c>
      <c r="D21136" s="1399" t="s">
        <v>14000</v>
      </c>
      <c r="E21136" s="1084">
        <v>500000</v>
      </c>
      <c r="F21136" s="1084"/>
      <c r="G21136" s="1084">
        <f t="shared" ref="G21136:G21137" si="554">F21136-E21136</f>
        <v>-500000</v>
      </c>
      <c r="H21136" s="1085" t="s">
        <v>14074</v>
      </c>
    </row>
    <row r="21137" spans="1:8" ht="26.25" customHeight="1" x14ac:dyDescent="0.2">
      <c r="A21137" s="1082">
        <v>45561</v>
      </c>
      <c r="B21137" s="1083" t="s">
        <v>13167</v>
      </c>
      <c r="C21137" s="1083" t="s">
        <v>8064</v>
      </c>
      <c r="D21137" s="1399" t="s">
        <v>14404</v>
      </c>
      <c r="E21137" s="1084">
        <v>105226</v>
      </c>
      <c r="F21137" s="1084"/>
      <c r="G21137" s="1084">
        <f t="shared" si="554"/>
        <v>-105226</v>
      </c>
      <c r="H21137" s="1085" t="s">
        <v>14074</v>
      </c>
    </row>
    <row r="21138" spans="1:8" ht="15" x14ac:dyDescent="0.2">
      <c r="A21138" s="1082">
        <v>45561</v>
      </c>
      <c r="B21138" s="1083" t="s">
        <v>11707</v>
      </c>
      <c r="C21138" s="1083" t="s">
        <v>14405</v>
      </c>
      <c r="D21138" s="1399" t="s">
        <v>14406</v>
      </c>
      <c r="E21138" s="1084">
        <v>400000</v>
      </c>
      <c r="F21138" s="1084"/>
      <c r="G21138" s="1084">
        <f t="shared" ref="G21138:G21139" si="555">F21138-E21138</f>
        <v>-400000</v>
      </c>
      <c r="H21138" s="1085" t="s">
        <v>14074</v>
      </c>
    </row>
    <row r="21139" spans="1:8" ht="15" x14ac:dyDescent="0.2">
      <c r="A21139" s="1082">
        <v>45561</v>
      </c>
      <c r="B21139" s="1083" t="s">
        <v>11707</v>
      </c>
      <c r="C21139" s="1083" t="s">
        <v>10972</v>
      </c>
      <c r="D21139" s="1399" t="s">
        <v>12615</v>
      </c>
      <c r="E21139" s="1084">
        <v>21070</v>
      </c>
      <c r="F21139" s="1084"/>
      <c r="G21139" s="1084">
        <f t="shared" si="555"/>
        <v>-21070</v>
      </c>
      <c r="H21139" s="1085" t="s">
        <v>14074</v>
      </c>
    </row>
    <row r="21140" spans="1:8" ht="24" x14ac:dyDescent="0.2">
      <c r="A21140" s="732">
        <v>45538</v>
      </c>
      <c r="B21140" s="173" t="s">
        <v>13215</v>
      </c>
      <c r="C21140" s="173" t="s">
        <v>1197</v>
      </c>
      <c r="D21140" s="227" t="s">
        <v>14086</v>
      </c>
      <c r="E21140" s="235">
        <v>2500000</v>
      </c>
      <c r="F21140" s="235"/>
      <c r="G21140" s="235">
        <f t="shared" si="482"/>
        <v>-2500000</v>
      </c>
      <c r="H21140" s="708" t="s">
        <v>14074</v>
      </c>
    </row>
    <row r="21141" spans="1:8" ht="15" x14ac:dyDescent="0.2">
      <c r="A21141" s="732">
        <v>45551</v>
      </c>
      <c r="B21141" s="173" t="s">
        <v>3945</v>
      </c>
      <c r="C21141" s="649" t="s">
        <v>3002</v>
      </c>
      <c r="D21141" s="904" t="s">
        <v>14284</v>
      </c>
      <c r="E21141" s="650">
        <v>45000</v>
      </c>
      <c r="F21141" s="235"/>
      <c r="G21141" s="235">
        <f t="shared" ref="G21141:G21148" si="556">F21141-E21141</f>
        <v>-45000</v>
      </c>
      <c r="H21141" s="708" t="s">
        <v>14074</v>
      </c>
    </row>
    <row r="21142" spans="1:8" ht="15" x14ac:dyDescent="0.2">
      <c r="A21142" s="732">
        <v>45551</v>
      </c>
      <c r="B21142" s="173" t="s">
        <v>3944</v>
      </c>
      <c r="C21142" s="649" t="s">
        <v>3002</v>
      </c>
      <c r="D21142" s="904" t="s">
        <v>14284</v>
      </c>
      <c r="E21142" s="650">
        <v>49000</v>
      </c>
      <c r="F21142" s="235"/>
      <c r="G21142" s="235">
        <f t="shared" si="556"/>
        <v>-49000</v>
      </c>
      <c r="H21142" s="708" t="s">
        <v>14074</v>
      </c>
    </row>
    <row r="21143" spans="1:8" ht="15" x14ac:dyDescent="0.2">
      <c r="A21143" s="732">
        <v>45551</v>
      </c>
      <c r="B21143" s="173" t="s">
        <v>37</v>
      </c>
      <c r="C21143" s="649" t="s">
        <v>3002</v>
      </c>
      <c r="D21143" s="904" t="s">
        <v>14284</v>
      </c>
      <c r="E21143" s="650">
        <v>67744.56</v>
      </c>
      <c r="F21143" s="235"/>
      <c r="G21143" s="235">
        <f t="shared" si="556"/>
        <v>-67744.56</v>
      </c>
      <c r="H21143" s="708" t="s">
        <v>14074</v>
      </c>
    </row>
    <row r="21144" spans="1:8" ht="15" x14ac:dyDescent="0.2">
      <c r="A21144" s="732">
        <v>45551</v>
      </c>
      <c r="B21144" s="173" t="s">
        <v>11707</v>
      </c>
      <c r="C21144" s="649" t="s">
        <v>3002</v>
      </c>
      <c r="D21144" s="904" t="s">
        <v>14284</v>
      </c>
      <c r="E21144" s="650">
        <v>99597</v>
      </c>
      <c r="F21144" s="235"/>
      <c r="G21144" s="235">
        <f t="shared" si="556"/>
        <v>-99597</v>
      </c>
      <c r="H21144" s="708" t="s">
        <v>14074</v>
      </c>
    </row>
    <row r="21145" spans="1:8" ht="15" x14ac:dyDescent="0.2">
      <c r="A21145" s="732">
        <v>45554</v>
      </c>
      <c r="B21145" s="173" t="s">
        <v>13648</v>
      </c>
      <c r="C21145" s="1108" t="s">
        <v>13487</v>
      </c>
      <c r="D21145" s="1109" t="s">
        <v>14285</v>
      </c>
      <c r="E21145" s="1110">
        <v>60000</v>
      </c>
      <c r="F21145" s="235"/>
      <c r="G21145" s="235">
        <f t="shared" si="556"/>
        <v>-60000</v>
      </c>
      <c r="H21145" s="708" t="s">
        <v>14074</v>
      </c>
    </row>
    <row r="21146" spans="1:8" ht="15" x14ac:dyDescent="0.2">
      <c r="A21146" s="732">
        <v>45554</v>
      </c>
      <c r="B21146" s="173" t="s">
        <v>12389</v>
      </c>
      <c r="C21146" s="1108" t="s">
        <v>13487</v>
      </c>
      <c r="D21146" s="1109" t="s">
        <v>14285</v>
      </c>
      <c r="E21146" s="1110">
        <v>22670</v>
      </c>
      <c r="F21146" s="235"/>
      <c r="G21146" s="235">
        <f t="shared" si="556"/>
        <v>-22670</v>
      </c>
      <c r="H21146" s="708" t="s">
        <v>14074</v>
      </c>
    </row>
    <row r="21147" spans="1:8" ht="15" x14ac:dyDescent="0.2">
      <c r="A21147" s="732">
        <v>45554</v>
      </c>
      <c r="B21147" s="173" t="s">
        <v>13953</v>
      </c>
      <c r="C21147" s="1108" t="s">
        <v>13487</v>
      </c>
      <c r="D21147" s="1109" t="s">
        <v>14285</v>
      </c>
      <c r="E21147" s="1110">
        <v>9800</v>
      </c>
      <c r="F21147" s="235"/>
      <c r="G21147" s="235">
        <f t="shared" si="556"/>
        <v>-9800</v>
      </c>
      <c r="H21147" s="708" t="s">
        <v>14074</v>
      </c>
    </row>
    <row r="21148" spans="1:8" ht="15" x14ac:dyDescent="0.2">
      <c r="A21148" s="732">
        <v>45555</v>
      </c>
      <c r="B21148" s="173" t="s">
        <v>13215</v>
      </c>
      <c r="C21148" s="173" t="s">
        <v>13261</v>
      </c>
      <c r="D21148" s="227" t="s">
        <v>14295</v>
      </c>
      <c r="E21148" s="235">
        <v>200000</v>
      </c>
      <c r="F21148" s="235"/>
      <c r="G21148" s="235">
        <f t="shared" si="556"/>
        <v>-200000</v>
      </c>
      <c r="H21148" s="708" t="s">
        <v>14074</v>
      </c>
    </row>
    <row r="21149" spans="1:8" ht="36" x14ac:dyDescent="0.2">
      <c r="A21149" s="732">
        <v>45555</v>
      </c>
      <c r="B21149" s="173" t="s">
        <v>10220</v>
      </c>
      <c r="C21149" s="550" t="s">
        <v>7029</v>
      </c>
      <c r="D21149" s="739" t="s">
        <v>14296</v>
      </c>
      <c r="E21149" s="551">
        <v>73916</v>
      </c>
      <c r="F21149" s="235"/>
      <c r="G21149" s="235">
        <f t="shared" ref="G21149:G21156" si="557">F21149-E21149</f>
        <v>-73916</v>
      </c>
      <c r="H21149" s="708" t="s">
        <v>14074</v>
      </c>
    </row>
    <row r="21150" spans="1:8" ht="36" x14ac:dyDescent="0.2">
      <c r="A21150" s="732">
        <v>45555</v>
      </c>
      <c r="B21150" s="173" t="s">
        <v>13215</v>
      </c>
      <c r="C21150" s="550" t="s">
        <v>7029</v>
      </c>
      <c r="D21150" s="739" t="s">
        <v>14296</v>
      </c>
      <c r="E21150" s="551">
        <v>73916</v>
      </c>
      <c r="F21150" s="235"/>
      <c r="G21150" s="235">
        <f t="shared" si="557"/>
        <v>-73916</v>
      </c>
      <c r="H21150" s="708" t="s">
        <v>14074</v>
      </c>
    </row>
    <row r="21151" spans="1:8" ht="36" x14ac:dyDescent="0.2">
      <c r="A21151" s="732">
        <v>45555</v>
      </c>
      <c r="B21151" s="173" t="s">
        <v>13100</v>
      </c>
      <c r="C21151" s="550" t="s">
        <v>7029</v>
      </c>
      <c r="D21151" s="739" t="s">
        <v>14296</v>
      </c>
      <c r="E21151" s="551">
        <v>73917</v>
      </c>
      <c r="F21151" s="235"/>
      <c r="G21151" s="235">
        <f t="shared" si="557"/>
        <v>-73917</v>
      </c>
      <c r="H21151" s="708" t="s">
        <v>14074</v>
      </c>
    </row>
    <row r="21152" spans="1:8" ht="36" x14ac:dyDescent="0.2">
      <c r="A21152" s="732">
        <v>45555</v>
      </c>
      <c r="B21152" s="173" t="s">
        <v>12389</v>
      </c>
      <c r="C21152" s="550" t="s">
        <v>7029</v>
      </c>
      <c r="D21152" s="739" t="s">
        <v>14296</v>
      </c>
      <c r="E21152" s="551">
        <v>73917</v>
      </c>
      <c r="F21152" s="235"/>
      <c r="G21152" s="235">
        <f t="shared" si="557"/>
        <v>-73917</v>
      </c>
      <c r="H21152" s="708" t="s">
        <v>14074</v>
      </c>
    </row>
    <row r="21153" spans="1:8" ht="36" x14ac:dyDescent="0.2">
      <c r="A21153" s="732">
        <v>45555</v>
      </c>
      <c r="B21153" s="173" t="s">
        <v>11068</v>
      </c>
      <c r="C21153" s="550" t="s">
        <v>7029</v>
      </c>
      <c r="D21153" s="739" t="s">
        <v>14296</v>
      </c>
      <c r="E21153" s="551">
        <v>73917</v>
      </c>
      <c r="F21153" s="235"/>
      <c r="G21153" s="235">
        <f t="shared" si="557"/>
        <v>-73917</v>
      </c>
      <c r="H21153" s="708" t="s">
        <v>14074</v>
      </c>
    </row>
    <row r="21154" spans="1:8" ht="36" x14ac:dyDescent="0.2">
      <c r="A21154" s="732">
        <v>45555</v>
      </c>
      <c r="B21154" s="173" t="s">
        <v>12596</v>
      </c>
      <c r="C21154" s="550" t="s">
        <v>7029</v>
      </c>
      <c r="D21154" s="739" t="s">
        <v>14296</v>
      </c>
      <c r="E21154" s="551">
        <v>73917</v>
      </c>
      <c r="F21154" s="235"/>
      <c r="G21154" s="235">
        <f t="shared" si="557"/>
        <v>-73917</v>
      </c>
      <c r="H21154" s="708" t="s">
        <v>14074</v>
      </c>
    </row>
    <row r="21155" spans="1:8" ht="15" x14ac:dyDescent="0.2">
      <c r="A21155" s="732">
        <v>45555</v>
      </c>
      <c r="B21155" s="173" t="s">
        <v>11068</v>
      </c>
      <c r="C21155" s="173" t="s">
        <v>6782</v>
      </c>
      <c r="D21155" s="227" t="s">
        <v>14297</v>
      </c>
      <c r="E21155" s="235">
        <v>150000</v>
      </c>
      <c r="F21155" s="235"/>
      <c r="G21155" s="235">
        <f t="shared" si="557"/>
        <v>-150000</v>
      </c>
      <c r="H21155" s="708" t="s">
        <v>14074</v>
      </c>
    </row>
    <row r="21156" spans="1:8" ht="15" x14ac:dyDescent="0.2">
      <c r="A21156" s="732">
        <v>45555</v>
      </c>
      <c r="B21156" s="173" t="s">
        <v>12596</v>
      </c>
      <c r="C21156" s="173" t="s">
        <v>14185</v>
      </c>
      <c r="D21156" s="227" t="s">
        <v>14369</v>
      </c>
      <c r="E21156" s="235">
        <v>350000</v>
      </c>
      <c r="F21156" s="235"/>
      <c r="G21156" s="235">
        <f t="shared" si="557"/>
        <v>-350000</v>
      </c>
      <c r="H21156" s="708" t="s">
        <v>14074</v>
      </c>
    </row>
    <row r="21157" spans="1:8" ht="24" x14ac:dyDescent="0.2">
      <c r="A21157" s="729">
        <v>45537</v>
      </c>
      <c r="B21157" s="93" t="s">
        <v>13426</v>
      </c>
      <c r="C21157" s="93" t="s">
        <v>558</v>
      </c>
      <c r="D21157" s="800" t="s">
        <v>14086</v>
      </c>
      <c r="E21157" s="175"/>
      <c r="F21157" s="175">
        <v>2500000</v>
      </c>
      <c r="G21157" s="175">
        <f t="shared" si="482"/>
        <v>2500000</v>
      </c>
      <c r="H21157" s="701" t="s">
        <v>14074</v>
      </c>
    </row>
    <row r="21158" spans="1:8" ht="24" x14ac:dyDescent="0.2">
      <c r="A21158" s="729">
        <v>45537</v>
      </c>
      <c r="B21158" s="93" t="s">
        <v>13530</v>
      </c>
      <c r="C21158" s="93" t="s">
        <v>558</v>
      </c>
      <c r="D21158" s="800" t="s">
        <v>14087</v>
      </c>
      <c r="E21158" s="175"/>
      <c r="F21158" s="175">
        <v>1560000</v>
      </c>
      <c r="G21158" s="175">
        <f t="shared" si="482"/>
        <v>1560000</v>
      </c>
      <c r="H21158" s="701" t="s">
        <v>14074</v>
      </c>
    </row>
    <row r="21159" spans="1:8" ht="15" x14ac:dyDescent="0.2">
      <c r="A21159" s="729">
        <v>45537</v>
      </c>
      <c r="B21159" s="93" t="s">
        <v>13530</v>
      </c>
      <c r="C21159" s="93" t="s">
        <v>558</v>
      </c>
      <c r="D21159" s="1055" t="s">
        <v>12007</v>
      </c>
      <c r="E21159" s="642">
        <v>15600</v>
      </c>
      <c r="F21159" s="175"/>
      <c r="G21159" s="175">
        <f t="shared" si="482"/>
        <v>-15600</v>
      </c>
      <c r="H21159" s="701" t="s">
        <v>14074</v>
      </c>
    </row>
    <row r="21160" spans="1:8" ht="15" x14ac:dyDescent="0.2">
      <c r="A21160" s="729">
        <v>45541</v>
      </c>
      <c r="B21160" s="93" t="s">
        <v>37</v>
      </c>
      <c r="C21160" s="93" t="s">
        <v>558</v>
      </c>
      <c r="D21160" s="800" t="s">
        <v>14131</v>
      </c>
      <c r="E21160" s="175"/>
      <c r="F21160" s="175">
        <v>280434</v>
      </c>
      <c r="G21160" s="175">
        <f t="shared" ref="G21160:G21166" si="558">F21160-E21160</f>
        <v>280434</v>
      </c>
      <c r="H21160" s="701" t="s">
        <v>14074</v>
      </c>
    </row>
    <row r="21161" spans="1:8" ht="15" x14ac:dyDescent="0.2">
      <c r="A21161" s="729">
        <v>45546</v>
      </c>
      <c r="B21161" s="90" t="s">
        <v>12596</v>
      </c>
      <c r="C21161" s="93" t="s">
        <v>558</v>
      </c>
      <c r="D21161" s="799" t="s">
        <v>14217</v>
      </c>
      <c r="E21161" s="91"/>
      <c r="F21161" s="91">
        <v>6497364</v>
      </c>
      <c r="G21161" s="91">
        <f t="shared" ref="G21161" si="559">F21161-E21161</f>
        <v>6497364</v>
      </c>
      <c r="H21161" s="701" t="s">
        <v>14074</v>
      </c>
    </row>
    <row r="21162" spans="1:8" ht="15" x14ac:dyDescent="0.2">
      <c r="A21162" s="729">
        <v>45547</v>
      </c>
      <c r="B21162" s="90" t="s">
        <v>13167</v>
      </c>
      <c r="C21162" s="93" t="s">
        <v>558</v>
      </c>
      <c r="D21162" s="799" t="s">
        <v>14218</v>
      </c>
      <c r="E21162" s="91"/>
      <c r="F21162" s="91">
        <v>6001008</v>
      </c>
      <c r="G21162" s="91">
        <f t="shared" si="558"/>
        <v>6001008</v>
      </c>
      <c r="H21162" s="701" t="s">
        <v>14074</v>
      </c>
    </row>
    <row r="21163" spans="1:8" ht="15" x14ac:dyDescent="0.2">
      <c r="A21163" s="729">
        <v>45547</v>
      </c>
      <c r="B21163" s="90" t="s">
        <v>13167</v>
      </c>
      <c r="C21163" s="93" t="s">
        <v>558</v>
      </c>
      <c r="D21163" s="1055" t="s">
        <v>12007</v>
      </c>
      <c r="E21163" s="642">
        <v>45010</v>
      </c>
      <c r="F21163" s="91"/>
      <c r="G21163" s="91">
        <f t="shared" si="558"/>
        <v>-45010</v>
      </c>
      <c r="H21163" s="701" t="s">
        <v>14074</v>
      </c>
    </row>
    <row r="21164" spans="1:8" ht="15" x14ac:dyDescent="0.2">
      <c r="A21164" s="729">
        <v>45549</v>
      </c>
      <c r="B21164" s="93" t="s">
        <v>3945</v>
      </c>
      <c r="C21164" s="93" t="s">
        <v>558</v>
      </c>
      <c r="D21164" s="890" t="s">
        <v>14258</v>
      </c>
      <c r="E21164" s="175"/>
      <c r="F21164" s="175">
        <v>365160</v>
      </c>
      <c r="G21164" s="175">
        <f t="shared" si="558"/>
        <v>365160</v>
      </c>
      <c r="H21164" s="701" t="s">
        <v>14074</v>
      </c>
    </row>
    <row r="21165" spans="1:8" ht="15" x14ac:dyDescent="0.2">
      <c r="A21165" s="729">
        <v>45554</v>
      </c>
      <c r="B21165" s="93" t="s">
        <v>3944</v>
      </c>
      <c r="C21165" s="93" t="s">
        <v>558</v>
      </c>
      <c r="D21165" s="890" t="s">
        <v>14286</v>
      </c>
      <c r="E21165" s="175"/>
      <c r="F21165" s="175">
        <v>338310</v>
      </c>
      <c r="G21165" s="175">
        <f t="shared" si="558"/>
        <v>338310</v>
      </c>
      <c r="H21165" s="701" t="s">
        <v>14074</v>
      </c>
    </row>
    <row r="21166" spans="1:8" ht="15" x14ac:dyDescent="0.2">
      <c r="A21166" s="729">
        <v>45554</v>
      </c>
      <c r="B21166" s="93" t="s">
        <v>3944</v>
      </c>
      <c r="C21166" s="93" t="s">
        <v>558</v>
      </c>
      <c r="D21166" s="890" t="s">
        <v>14287</v>
      </c>
      <c r="E21166" s="175"/>
      <c r="F21166" s="175">
        <v>338310</v>
      </c>
      <c r="G21166" s="175">
        <f t="shared" si="558"/>
        <v>338310</v>
      </c>
      <c r="H21166" s="701" t="s">
        <v>14074</v>
      </c>
    </row>
    <row r="21167" spans="1:8" ht="15" x14ac:dyDescent="0.2">
      <c r="A21167" s="729">
        <v>45556</v>
      </c>
      <c r="B21167" s="93" t="s">
        <v>13285</v>
      </c>
      <c r="C21167" s="93" t="s">
        <v>558</v>
      </c>
      <c r="D21167" s="890" t="s">
        <v>14303</v>
      </c>
      <c r="E21167" s="175"/>
      <c r="F21167" s="175">
        <v>508849</v>
      </c>
      <c r="G21167" s="175">
        <f t="shared" ref="G21167:G21169" si="560">F21167-E21167</f>
        <v>508849</v>
      </c>
      <c r="H21167" s="701" t="s">
        <v>14074</v>
      </c>
    </row>
    <row r="21168" spans="1:8" ht="15" x14ac:dyDescent="0.2">
      <c r="A21168" s="729">
        <v>45556</v>
      </c>
      <c r="B21168" s="93" t="s">
        <v>13303</v>
      </c>
      <c r="C21168" s="93" t="s">
        <v>558</v>
      </c>
      <c r="D21168" s="890" t="s">
        <v>14303</v>
      </c>
      <c r="E21168" s="175"/>
      <c r="F21168" s="175">
        <v>547332</v>
      </c>
      <c r="G21168" s="175">
        <f t="shared" si="560"/>
        <v>547332</v>
      </c>
      <c r="H21168" s="701" t="s">
        <v>14074</v>
      </c>
    </row>
    <row r="21169" spans="1:8" ht="15" x14ac:dyDescent="0.2">
      <c r="A21169" s="729">
        <v>45556</v>
      </c>
      <c r="B21169" s="93" t="s">
        <v>13282</v>
      </c>
      <c r="C21169" s="93" t="s">
        <v>558</v>
      </c>
      <c r="D21169" s="890" t="s">
        <v>14303</v>
      </c>
      <c r="E21169" s="175"/>
      <c r="F21169" s="175">
        <v>850004</v>
      </c>
      <c r="G21169" s="175">
        <f t="shared" si="560"/>
        <v>850004</v>
      </c>
      <c r="H21169" s="701" t="s">
        <v>14074</v>
      </c>
    </row>
    <row r="21170" spans="1:8" ht="15" x14ac:dyDescent="0.2">
      <c r="A21170" s="729">
        <v>45556</v>
      </c>
      <c r="B21170" s="93" t="s">
        <v>12335</v>
      </c>
      <c r="C21170" s="93" t="s">
        <v>558</v>
      </c>
      <c r="D21170" s="890" t="s">
        <v>14338</v>
      </c>
      <c r="E21170" s="175"/>
      <c r="F21170" s="175">
        <v>500000</v>
      </c>
      <c r="G21170" s="175">
        <f t="shared" ref="G21170:G21171" si="561">F21170-E21170</f>
        <v>500000</v>
      </c>
      <c r="H21170" s="701" t="s">
        <v>14074</v>
      </c>
    </row>
    <row r="21171" spans="1:8" ht="24" x14ac:dyDescent="0.2">
      <c r="A21171" s="729">
        <v>45561</v>
      </c>
      <c r="B21171" s="93" t="s">
        <v>13282</v>
      </c>
      <c r="C21171" s="93" t="s">
        <v>558</v>
      </c>
      <c r="D21171" s="800" t="s">
        <v>14370</v>
      </c>
      <c r="E21171" s="175"/>
      <c r="F21171" s="175">
        <v>850090</v>
      </c>
      <c r="G21171" s="175">
        <f t="shared" si="561"/>
        <v>850090</v>
      </c>
      <c r="H21171" s="701" t="s">
        <v>14074</v>
      </c>
    </row>
    <row r="21172" spans="1:8" ht="24" x14ac:dyDescent="0.2">
      <c r="A21172" s="729">
        <v>45561</v>
      </c>
      <c r="B21172" s="93" t="s">
        <v>8864</v>
      </c>
      <c r="C21172" s="93" t="s">
        <v>558</v>
      </c>
      <c r="D21172" s="800" t="s">
        <v>14371</v>
      </c>
      <c r="E21172" s="175"/>
      <c r="F21172" s="175">
        <v>1407239</v>
      </c>
      <c r="G21172" s="175">
        <f t="shared" ref="G21172" si="562">F21172-E21172</f>
        <v>1407239</v>
      </c>
      <c r="H21172" s="701" t="s">
        <v>14074</v>
      </c>
    </row>
  </sheetData>
  <autoFilter ref="A1:P21170"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86" activePane="bottomLeft" state="frozen"/>
      <selection pane="bottomLeft" activeCell="A98" sqref="A98"/>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12" t="s">
        <v>0</v>
      </c>
      <c r="B1" s="1112" t="s">
        <v>47</v>
      </c>
    </row>
    <row r="2" spans="1:11" hidden="1" x14ac:dyDescent="0.3">
      <c r="A2" s="1112" t="s">
        <v>2</v>
      </c>
      <c r="B2" s="1112" t="s">
        <v>47</v>
      </c>
    </row>
    <row r="3" spans="1:11" hidden="1" x14ac:dyDescent="0.3">
      <c r="A3" s="1112" t="s">
        <v>839</v>
      </c>
      <c r="B3" s="1112" t="s">
        <v>47</v>
      </c>
    </row>
    <row r="4" spans="1:11" ht="24" hidden="1" thickBot="1" x14ac:dyDescent="0.35">
      <c r="A4"/>
      <c r="B4"/>
      <c r="C4"/>
      <c r="D4"/>
      <c r="F4" s="97" t="s">
        <v>1766</v>
      </c>
      <c r="H4" s="1149" t="s">
        <v>1766</v>
      </c>
      <c r="I4" s="1149"/>
      <c r="J4" s="1149"/>
    </row>
    <row r="5" spans="1:11" ht="24" thickBot="1" x14ac:dyDescent="0.35">
      <c r="A5" s="1113" t="s">
        <v>4136</v>
      </c>
      <c r="B5" s="1114" t="s">
        <v>4133</v>
      </c>
      <c r="C5" s="1114" t="s">
        <v>4134</v>
      </c>
      <c r="D5" s="1114" t="s">
        <v>4135</v>
      </c>
      <c r="E5" s="346"/>
      <c r="H5" s="1149"/>
      <c r="I5" s="1149"/>
      <c r="J5" s="1149"/>
      <c r="K5" s="1012" t="s">
        <v>10848</v>
      </c>
    </row>
    <row r="6" spans="1:11" ht="26.25" x14ac:dyDescent="0.4">
      <c r="A6" s="737" t="s">
        <v>13922</v>
      </c>
      <c r="B6" s="738">
        <v>1733000</v>
      </c>
      <c r="C6" s="738">
        <v>1421846</v>
      </c>
      <c r="D6" s="738">
        <v>-311154</v>
      </c>
      <c r="F6" s="696" t="s">
        <v>155</v>
      </c>
      <c r="G6" s="697" t="s">
        <v>2612</v>
      </c>
      <c r="H6" s="697" t="s">
        <v>7679</v>
      </c>
      <c r="I6" s="696" t="s">
        <v>2614</v>
      </c>
    </row>
    <row r="7" spans="1:11" ht="26.25" x14ac:dyDescent="0.4">
      <c r="A7" s="737" t="s">
        <v>13485</v>
      </c>
      <c r="B7" s="738">
        <v>724750</v>
      </c>
      <c r="C7" s="738"/>
      <c r="D7" s="738">
        <v>-724750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13285</v>
      </c>
      <c r="B8" s="738">
        <v>141638</v>
      </c>
      <c r="C8" s="738">
        <v>508849</v>
      </c>
      <c r="D8" s="738">
        <v>367211</v>
      </c>
      <c r="F8" s="694" t="s">
        <v>4720</v>
      </c>
      <c r="G8" s="695">
        <f t="shared" si="0"/>
        <v>10795233.041129032</v>
      </c>
      <c r="H8" s="695">
        <f>VLOOKUP(F8,'Project wise Supplier balance'!$A$6:$D$91,4,0)</f>
        <v>0</v>
      </c>
      <c r="I8" s="692">
        <f t="shared" si="1"/>
        <v>10795233.041129032</v>
      </c>
    </row>
    <row r="9" spans="1:11" ht="26.25" x14ac:dyDescent="0.4">
      <c r="A9" s="737" t="s">
        <v>13303</v>
      </c>
      <c r="B9" s="738">
        <v>116675</v>
      </c>
      <c r="C9" s="738">
        <v>547332</v>
      </c>
      <c r="D9" s="738">
        <v>430657</v>
      </c>
      <c r="F9" s="694" t="s">
        <v>2651</v>
      </c>
      <c r="G9" s="695">
        <f t="shared" si="0"/>
        <v>10068965.30031715</v>
      </c>
      <c r="H9" s="695">
        <f>VLOOKUP(F9,'Project wise Supplier balance'!$A$6:$D$91,4,0)</f>
        <v>0</v>
      </c>
      <c r="I9" s="692">
        <f t="shared" si="1"/>
        <v>10068965.30031715</v>
      </c>
    </row>
    <row r="10" spans="1:11" ht="26.25" x14ac:dyDescent="0.4">
      <c r="A10" s="737" t="s">
        <v>13648</v>
      </c>
      <c r="B10" s="738">
        <v>181502</v>
      </c>
      <c r="C10" s="738"/>
      <c r="D10" s="738">
        <v>-181502</v>
      </c>
      <c r="F10" s="694" t="s">
        <v>1399</v>
      </c>
      <c r="G10" s="695">
        <f t="shared" si="0"/>
        <v>15877458.15589213</v>
      </c>
      <c r="H10" s="695" t="e">
        <f>VLOOKUP(F10,'Project wise Supplier balance'!$A$6:$D$91,4,0)</f>
        <v>#N/A</v>
      </c>
      <c r="I10" s="692" t="e">
        <f t="shared" si="1"/>
        <v>#N/A</v>
      </c>
    </row>
    <row r="11" spans="1:11" ht="26.25" x14ac:dyDescent="0.4">
      <c r="A11" s="737" t="s">
        <v>13530</v>
      </c>
      <c r="B11" s="738">
        <v>2403157</v>
      </c>
      <c r="C11" s="738">
        <v>1560000</v>
      </c>
      <c r="D11" s="738">
        <v>-843157</v>
      </c>
      <c r="F11" s="694" t="s">
        <v>7124</v>
      </c>
      <c r="G11" s="695">
        <f t="shared" si="0"/>
        <v>27649</v>
      </c>
      <c r="H11" s="695">
        <f>VLOOKUP(F11,'Project wise Supplier balance'!$A$6:$D$91,4,0)</f>
        <v>0</v>
      </c>
      <c r="I11" s="692">
        <f t="shared" si="1"/>
        <v>27649</v>
      </c>
    </row>
    <row r="12" spans="1:11" ht="26.25" x14ac:dyDescent="0.4">
      <c r="A12" s="737" t="s">
        <v>13426</v>
      </c>
      <c r="B12" s="738">
        <v>3339185</v>
      </c>
      <c r="C12" s="738">
        <v>8097014</v>
      </c>
      <c r="D12" s="738">
        <v>4757829</v>
      </c>
      <c r="F12" s="694" t="s">
        <v>7065</v>
      </c>
      <c r="G12" s="695">
        <f t="shared" si="0"/>
        <v>5665632</v>
      </c>
      <c r="H12" s="695" t="e">
        <f>VLOOKUP(F12,'Project wise Supplier balance'!$A$6:$D$91,4,0)</f>
        <v>#N/A</v>
      </c>
      <c r="I12" s="692" t="e">
        <f t="shared" si="1"/>
        <v>#N/A</v>
      </c>
    </row>
    <row r="13" spans="1:11" ht="26.25" x14ac:dyDescent="0.4">
      <c r="A13" s="737" t="s">
        <v>13282</v>
      </c>
      <c r="B13" s="738">
        <v>2385734</v>
      </c>
      <c r="C13" s="738">
        <v>2050004</v>
      </c>
      <c r="D13" s="738">
        <v>-335730</v>
      </c>
      <c r="F13" s="694" t="s">
        <v>6509</v>
      </c>
      <c r="G13" s="695">
        <f t="shared" si="0"/>
        <v>2445161</v>
      </c>
      <c r="H13" s="695" t="e">
        <f>VLOOKUP(F13,'Project wise Supplier balance'!$A$6:$D$91,4,0)</f>
        <v>#N/A</v>
      </c>
      <c r="I13" s="692" t="e">
        <f t="shared" si="1"/>
        <v>#N/A</v>
      </c>
    </row>
    <row r="14" spans="1:11" ht="26.25" x14ac:dyDescent="0.4">
      <c r="A14" s="737" t="s">
        <v>13243</v>
      </c>
      <c r="B14" s="738">
        <v>4575400</v>
      </c>
      <c r="C14" s="738">
        <v>3200005</v>
      </c>
      <c r="D14" s="738">
        <v>-1375395</v>
      </c>
      <c r="F14" s="694" t="s">
        <v>6516</v>
      </c>
      <c r="G14" s="695">
        <f t="shared" si="0"/>
        <v>1915801.3763440857</v>
      </c>
      <c r="H14" s="695">
        <f>VLOOKUP(F14,'Project wise Supplier balance'!$A$6:$D$91,4,0)</f>
        <v>0</v>
      </c>
      <c r="I14" s="692">
        <f t="shared" si="1"/>
        <v>1915801.3763440857</v>
      </c>
    </row>
    <row r="15" spans="1:11" ht="26.25" x14ac:dyDescent="0.4">
      <c r="A15" s="737" t="s">
        <v>13167</v>
      </c>
      <c r="B15" s="738">
        <v>8233797</v>
      </c>
      <c r="C15" s="738">
        <v>6001008</v>
      </c>
      <c r="D15" s="738">
        <v>-2232789</v>
      </c>
      <c r="F15" s="694" t="s">
        <v>6506</v>
      </c>
      <c r="G15" s="695">
        <f t="shared" si="0"/>
        <v>2113933</v>
      </c>
      <c r="H15" s="695" t="e">
        <f>VLOOKUP(F15,'Project wise Supplier balance'!$A$6:$D$91,4,0)</f>
        <v>#N/A</v>
      </c>
      <c r="I15" s="692" t="e">
        <f t="shared" si="1"/>
        <v>#N/A</v>
      </c>
    </row>
    <row r="16" spans="1:11" ht="26.25" x14ac:dyDescent="0.4">
      <c r="A16" s="737" t="s">
        <v>13215</v>
      </c>
      <c r="B16" s="738">
        <v>21072725</v>
      </c>
      <c r="C16" s="738">
        <v>4598964</v>
      </c>
      <c r="D16" s="738">
        <v>-16473761</v>
      </c>
      <c r="F16" s="694" t="s">
        <v>6503</v>
      </c>
      <c r="G16" s="695">
        <f t="shared" si="0"/>
        <v>6606449.1117511522</v>
      </c>
      <c r="H16" s="695">
        <f>VLOOKUP(F16,'Project wise Supplier balance'!$A$6:$D$91,4,0)</f>
        <v>1696550</v>
      </c>
      <c r="I16" s="692">
        <f t="shared" si="1"/>
        <v>4909899.1117511522</v>
      </c>
    </row>
    <row r="17" spans="1:9" ht="26.25" x14ac:dyDescent="0.4">
      <c r="A17" s="737" t="s">
        <v>13100</v>
      </c>
      <c r="B17" s="738">
        <v>14604017.870967742</v>
      </c>
      <c r="C17" s="738">
        <v>6619389</v>
      </c>
      <c r="D17" s="738">
        <v>-7984628.8709677421</v>
      </c>
      <c r="F17" s="694" t="s">
        <v>7553</v>
      </c>
      <c r="G17" s="695">
        <f t="shared" si="0"/>
        <v>2263410.5322580645</v>
      </c>
      <c r="H17" s="695" t="e">
        <f>VLOOKUP(F17,'Project wise Supplier balance'!$A$6:$D$91,4,0)</f>
        <v>#N/A</v>
      </c>
      <c r="I17" s="692" t="e">
        <f t="shared" si="1"/>
        <v>#N/A</v>
      </c>
    </row>
    <row r="18" spans="1:9" ht="26.25" x14ac:dyDescent="0.4">
      <c r="A18" s="737" t="s">
        <v>12990</v>
      </c>
      <c r="B18" s="738">
        <v>164670</v>
      </c>
      <c r="C18" s="738">
        <v>200000</v>
      </c>
      <c r="D18" s="738">
        <v>35330</v>
      </c>
      <c r="F18" s="694" t="s">
        <v>6951</v>
      </c>
      <c r="G18" s="695">
        <f t="shared" si="0"/>
        <v>1351664</v>
      </c>
      <c r="H18" s="695" t="e">
        <f>VLOOKUP(F18,'Project wise Supplier balance'!$A$6:$D$91,4,0)</f>
        <v>#N/A</v>
      </c>
      <c r="I18" s="692" t="e">
        <f t="shared" si="1"/>
        <v>#N/A</v>
      </c>
    </row>
    <row r="19" spans="1:9" ht="26.25" x14ac:dyDescent="0.4">
      <c r="A19" s="737" t="s">
        <v>12744</v>
      </c>
      <c r="B19" s="738">
        <v>757000</v>
      </c>
      <c r="C19" s="738"/>
      <c r="D19" s="738">
        <v>-757000</v>
      </c>
      <c r="F19" s="694" t="s">
        <v>6645</v>
      </c>
      <c r="G19" s="695">
        <f t="shared" si="0"/>
        <v>67087</v>
      </c>
      <c r="H19" s="695">
        <f>VLOOKUP(F19,'Project wise Supplier balance'!$A$6:$D$91,4,0)</f>
        <v>0</v>
      </c>
      <c r="I19" s="692">
        <f t="shared" si="1"/>
        <v>67087</v>
      </c>
    </row>
    <row r="20" spans="1:9" ht="26.25" x14ac:dyDescent="0.4">
      <c r="A20" s="737" t="s">
        <v>12673</v>
      </c>
      <c r="B20" s="738">
        <v>4470453.3548387103</v>
      </c>
      <c r="C20" s="738">
        <v>4227916</v>
      </c>
      <c r="D20" s="738">
        <v>-242537.3548387097</v>
      </c>
      <c r="F20" s="694" t="s">
        <v>7110</v>
      </c>
      <c r="G20" s="695">
        <f t="shared" si="0"/>
        <v>641998.78494623653</v>
      </c>
      <c r="H20" s="695" t="e">
        <f>VLOOKUP(F20,'Project wise Supplier balance'!$A$6:$D$91,4,0)</f>
        <v>#N/A</v>
      </c>
      <c r="I20" s="692" t="e">
        <f t="shared" si="1"/>
        <v>#N/A</v>
      </c>
    </row>
    <row r="21" spans="1:9" ht="26.25" x14ac:dyDescent="0.4">
      <c r="A21" s="737" t="s">
        <v>12656</v>
      </c>
      <c r="B21" s="738">
        <v>195480</v>
      </c>
      <c r="C21" s="738"/>
      <c r="D21" s="738">
        <v>-195480</v>
      </c>
      <c r="F21" s="694" t="s">
        <v>7655</v>
      </c>
      <c r="G21" s="695">
        <f t="shared" si="0"/>
        <v>702698.51</v>
      </c>
      <c r="H21" s="695" t="e">
        <f>VLOOKUP(F21,'Project wise Supplier balance'!$A$6:$D$91,4,0)</f>
        <v>#N/A</v>
      </c>
      <c r="I21" s="692" t="e">
        <f t="shared" si="1"/>
        <v>#N/A</v>
      </c>
    </row>
    <row r="22" spans="1:9" ht="26.25" x14ac:dyDescent="0.4">
      <c r="A22" s="737" t="s">
        <v>12785</v>
      </c>
      <c r="B22" s="738">
        <v>1471234</v>
      </c>
      <c r="C22" s="738">
        <v>1520392</v>
      </c>
      <c r="D22" s="738">
        <v>49158</v>
      </c>
      <c r="F22" s="694" t="s">
        <v>6407</v>
      </c>
      <c r="G22" s="695">
        <f t="shared" si="0"/>
        <v>-290582.22580645164</v>
      </c>
      <c r="H22" s="695" t="e">
        <f>VLOOKUP(F22,'Project wise Supplier balance'!$A$6:$D$91,4,0)</f>
        <v>#N/A</v>
      </c>
      <c r="I22" s="692" t="e">
        <f t="shared" si="1"/>
        <v>#N/A</v>
      </c>
    </row>
    <row r="23" spans="1:9" ht="26.25" x14ac:dyDescent="0.4">
      <c r="A23" s="737" t="s">
        <v>12776</v>
      </c>
      <c r="B23" s="738">
        <v>269079</v>
      </c>
      <c r="C23" s="738">
        <v>300000</v>
      </c>
      <c r="D23" s="738">
        <v>30921</v>
      </c>
      <c r="F23" s="694" t="s">
        <v>7728</v>
      </c>
      <c r="G23" s="695">
        <f t="shared" si="0"/>
        <v>301911.87096774194</v>
      </c>
      <c r="H23" s="695" t="e">
        <f>VLOOKUP(F23,'Project wise Supplier balance'!$A$6:$D$91,4,0)</f>
        <v>#N/A</v>
      </c>
      <c r="I23" s="692" t="e">
        <f t="shared" si="1"/>
        <v>#N/A</v>
      </c>
    </row>
    <row r="24" spans="1:9" ht="26.25" x14ac:dyDescent="0.4">
      <c r="A24" s="737" t="s">
        <v>12335</v>
      </c>
      <c r="B24" s="738">
        <v>462549.03225806454</v>
      </c>
      <c r="C24" s="738">
        <v>1000000</v>
      </c>
      <c r="D24" s="738">
        <v>537450.96774193551</v>
      </c>
      <c r="F24" s="694" t="s">
        <v>7741</v>
      </c>
      <c r="G24" s="695" t="e">
        <f t="shared" si="0"/>
        <v>#N/A</v>
      </c>
      <c r="H24" s="695">
        <f>VLOOKUP(F24,'Project wise Supplier balance'!$A$6:$D$91,4,0)</f>
        <v>0</v>
      </c>
      <c r="I24" s="692" t="e">
        <f t="shared" si="1"/>
        <v>#N/A</v>
      </c>
    </row>
    <row r="25" spans="1:9" ht="26.25" x14ac:dyDescent="0.4">
      <c r="A25" s="737" t="s">
        <v>12473</v>
      </c>
      <c r="B25" s="738">
        <v>137150</v>
      </c>
      <c r="C25" s="738">
        <v>120000</v>
      </c>
      <c r="D25" s="738">
        <v>-17150</v>
      </c>
    </row>
    <row r="26" spans="1:9" ht="26.25" x14ac:dyDescent="0.4">
      <c r="A26" s="737" t="s">
        <v>12389</v>
      </c>
      <c r="B26" s="738">
        <v>15580956</v>
      </c>
      <c r="C26" s="738"/>
      <c r="D26" s="738">
        <v>-15580956</v>
      </c>
    </row>
    <row r="27" spans="1:9" ht="26.25" x14ac:dyDescent="0.4">
      <c r="A27" s="737" t="s">
        <v>12494</v>
      </c>
      <c r="B27" s="738">
        <v>14255383.274193548</v>
      </c>
      <c r="C27" s="738">
        <v>25217716</v>
      </c>
      <c r="D27" s="738">
        <v>10962332.725806452</v>
      </c>
    </row>
    <row r="28" spans="1:9" ht="26.25" x14ac:dyDescent="0.4">
      <c r="A28" s="737" t="s">
        <v>12586</v>
      </c>
      <c r="B28" s="738">
        <v>1370437</v>
      </c>
      <c r="C28" s="738">
        <v>1500000</v>
      </c>
      <c r="D28" s="738">
        <v>129563</v>
      </c>
    </row>
    <row r="29" spans="1:9" ht="26.25" x14ac:dyDescent="0.4">
      <c r="A29" s="737" t="s">
        <v>12172</v>
      </c>
      <c r="B29" s="738">
        <v>9561230</v>
      </c>
      <c r="C29" s="738">
        <v>9316872</v>
      </c>
      <c r="D29" s="738">
        <v>-244358</v>
      </c>
    </row>
    <row r="30" spans="1:9" ht="26.25" x14ac:dyDescent="0.4">
      <c r="A30" s="737" t="s">
        <v>11864</v>
      </c>
      <c r="B30" s="738">
        <v>44522657</v>
      </c>
      <c r="C30" s="738">
        <v>62447124</v>
      </c>
      <c r="D30" s="738">
        <v>17924467</v>
      </c>
    </row>
    <row r="31" spans="1:9" ht="26.25" x14ac:dyDescent="0.4">
      <c r="A31" s="737" t="s">
        <v>11586</v>
      </c>
      <c r="B31" s="738">
        <v>6458710</v>
      </c>
      <c r="C31" s="738">
        <v>10854400</v>
      </c>
      <c r="D31" s="738">
        <v>4395690</v>
      </c>
    </row>
    <row r="32" spans="1:9" ht="26.25" x14ac:dyDescent="0.4">
      <c r="A32" s="737" t="s">
        <v>11488</v>
      </c>
      <c r="B32" s="738">
        <v>13387662.715424545</v>
      </c>
      <c r="C32" s="738">
        <v>17449006.821199998</v>
      </c>
      <c r="D32" s="738">
        <v>4061344.105775455</v>
      </c>
    </row>
    <row r="33" spans="1:9" ht="26.25" x14ac:dyDescent="0.4">
      <c r="A33" s="737" t="s">
        <v>11423</v>
      </c>
      <c r="B33" s="738">
        <v>7419737</v>
      </c>
      <c r="C33" s="738">
        <v>11253125</v>
      </c>
      <c r="D33" s="738">
        <v>3833388</v>
      </c>
    </row>
    <row r="34" spans="1:9" ht="26.25" x14ac:dyDescent="0.4">
      <c r="A34" s="737" t="s">
        <v>7801</v>
      </c>
      <c r="B34" s="738">
        <v>3778660</v>
      </c>
      <c r="C34" s="738">
        <v>6158251</v>
      </c>
      <c r="D34" s="738">
        <v>2379591</v>
      </c>
    </row>
    <row r="35" spans="1:9" ht="26.25" x14ac:dyDescent="0.4">
      <c r="A35" s="737" t="s">
        <v>11318</v>
      </c>
      <c r="B35" s="738">
        <v>76862</v>
      </c>
      <c r="C35" s="738">
        <v>200000</v>
      </c>
      <c r="D35" s="738">
        <v>123138</v>
      </c>
    </row>
    <row r="36" spans="1:9" ht="26.25" x14ac:dyDescent="0.4">
      <c r="A36" s="737" t="s">
        <v>11054</v>
      </c>
      <c r="B36" s="738">
        <v>1197792</v>
      </c>
      <c r="C36" s="738">
        <v>1000000</v>
      </c>
      <c r="D36" s="738">
        <v>-197792</v>
      </c>
    </row>
    <row r="37" spans="1:9" ht="26.25" x14ac:dyDescent="0.4">
      <c r="A37" s="737" t="s">
        <v>11249</v>
      </c>
      <c r="B37" s="738">
        <v>659316</v>
      </c>
      <c r="C37" s="738">
        <v>1300000</v>
      </c>
      <c r="D37" s="738">
        <v>640684</v>
      </c>
    </row>
    <row r="38" spans="1:9" ht="26.25" x14ac:dyDescent="0.4">
      <c r="A38" s="737" t="s">
        <v>10986</v>
      </c>
      <c r="B38" s="738">
        <v>319470</v>
      </c>
      <c r="C38" s="738">
        <v>900000</v>
      </c>
      <c r="D38" s="738">
        <v>580530</v>
      </c>
    </row>
    <row r="39" spans="1:9" ht="26.25" x14ac:dyDescent="0.4">
      <c r="A39" s="737" t="s">
        <v>9707</v>
      </c>
      <c r="B39" s="738">
        <v>138515</v>
      </c>
      <c r="C39" s="738">
        <v>500000</v>
      </c>
      <c r="D39" s="738">
        <v>361485</v>
      </c>
    </row>
    <row r="40" spans="1:9" ht="26.25" x14ac:dyDescent="0.4">
      <c r="A40" s="737" t="s">
        <v>10890</v>
      </c>
      <c r="B40" s="738">
        <v>25335856.397849467</v>
      </c>
      <c r="C40" s="738">
        <v>31924549</v>
      </c>
      <c r="D40" s="738">
        <v>6588692.6021505389</v>
      </c>
    </row>
    <row r="41" spans="1:9" ht="26.25" x14ac:dyDescent="0.4">
      <c r="A41" s="737" t="s">
        <v>10564</v>
      </c>
      <c r="B41" s="738">
        <v>35350844.333333336</v>
      </c>
      <c r="C41" s="738">
        <v>55514521</v>
      </c>
      <c r="D41" s="738">
        <v>20163676.666666668</v>
      </c>
    </row>
    <row r="42" spans="1:9" ht="26.25" x14ac:dyDescent="0.4">
      <c r="A42" s="737" t="s">
        <v>10367</v>
      </c>
      <c r="B42" s="738">
        <v>4030880</v>
      </c>
      <c r="C42" s="738">
        <v>3000000</v>
      </c>
      <c r="D42" s="738">
        <v>-1030880</v>
      </c>
    </row>
    <row r="43" spans="1:9" ht="26.25" x14ac:dyDescent="0.4">
      <c r="A43" s="737" t="s">
        <v>10326</v>
      </c>
      <c r="B43" s="738">
        <v>6054755</v>
      </c>
      <c r="C43" s="738">
        <v>8631750</v>
      </c>
      <c r="D43" s="738">
        <v>2576995</v>
      </c>
      <c r="F43" s="290"/>
      <c r="G43" s="693"/>
      <c r="H43" s="693"/>
      <c r="I43" s="290"/>
    </row>
    <row r="44" spans="1:9" ht="26.25" x14ac:dyDescent="0.4">
      <c r="A44" s="737" t="s">
        <v>10284</v>
      </c>
      <c r="B44" s="738">
        <v>4435955.4623655919</v>
      </c>
      <c r="C44" s="738">
        <v>2000000</v>
      </c>
      <c r="D44" s="738">
        <v>-2435955.4623655914</v>
      </c>
      <c r="F44" s="290"/>
      <c r="G44" s="693"/>
      <c r="H44" s="693"/>
      <c r="I44" s="290"/>
    </row>
    <row r="45" spans="1:9" ht="26.25" x14ac:dyDescent="0.4">
      <c r="A45" s="737" t="s">
        <v>10220</v>
      </c>
      <c r="B45" s="738">
        <v>21396611.333333336</v>
      </c>
      <c r="C45" s="738">
        <v>35292766</v>
      </c>
      <c r="D45" s="738">
        <v>13896154.666666666</v>
      </c>
      <c r="F45" s="290"/>
      <c r="G45" s="693"/>
      <c r="H45" s="693"/>
      <c r="I45" s="290"/>
    </row>
    <row r="46" spans="1:9" ht="26.25" x14ac:dyDescent="0.4">
      <c r="A46" s="737" t="s">
        <v>10132</v>
      </c>
      <c r="B46" s="738">
        <v>6835862</v>
      </c>
      <c r="C46" s="738">
        <v>7704349</v>
      </c>
      <c r="D46" s="738">
        <v>868487</v>
      </c>
      <c r="F46" s="290"/>
      <c r="G46" s="693"/>
      <c r="H46" s="693"/>
      <c r="I46" s="290"/>
    </row>
    <row r="47" spans="1:9" s="290" customFormat="1" ht="26.25" x14ac:dyDescent="0.4">
      <c r="A47" s="737" t="s">
        <v>10110</v>
      </c>
      <c r="B47" s="738">
        <v>83200</v>
      </c>
      <c r="C47" s="738">
        <v>0</v>
      </c>
      <c r="D47" s="738">
        <v>-83200</v>
      </c>
      <c r="G47" s="693"/>
      <c r="H47" s="693"/>
    </row>
    <row r="48" spans="1:9" s="290" customFormat="1" ht="26.25" x14ac:dyDescent="0.4">
      <c r="A48" s="737" t="s">
        <v>10011</v>
      </c>
      <c r="B48" s="738">
        <v>8466313.5</v>
      </c>
      <c r="C48" s="738">
        <v>7120000</v>
      </c>
      <c r="D48" s="738">
        <v>-1346313.5</v>
      </c>
      <c r="G48" s="693"/>
      <c r="H48" s="693"/>
    </row>
    <row r="49" spans="1:8" s="290" customFormat="1" ht="26.25" x14ac:dyDescent="0.4">
      <c r="A49" s="737" t="s">
        <v>9820</v>
      </c>
      <c r="B49" s="738">
        <v>36657843.129032262</v>
      </c>
      <c r="C49" s="738">
        <v>39180186</v>
      </c>
      <c r="D49" s="738">
        <v>2522342.8709677421</v>
      </c>
      <c r="G49" s="693"/>
      <c r="H49" s="693"/>
    </row>
    <row r="50" spans="1:8" s="290" customFormat="1" ht="26.25" x14ac:dyDescent="0.4">
      <c r="A50" s="737" t="s">
        <v>9757</v>
      </c>
      <c r="B50" s="738">
        <v>16161004</v>
      </c>
      <c r="C50" s="738">
        <v>19855650</v>
      </c>
      <c r="D50" s="738">
        <v>3694646</v>
      </c>
      <c r="G50" s="693"/>
      <c r="H50" s="693"/>
    </row>
    <row r="51" spans="1:8" s="290" customFormat="1" ht="26.25" x14ac:dyDescent="0.4">
      <c r="A51" s="737" t="s">
        <v>9649</v>
      </c>
      <c r="B51" s="738">
        <v>4762390.9032258065</v>
      </c>
      <c r="C51" s="738">
        <v>10021233</v>
      </c>
      <c r="D51" s="738">
        <v>5258842.0967741944</v>
      </c>
      <c r="G51" s="693"/>
      <c r="H51" s="693"/>
    </row>
    <row r="52" spans="1:8" s="290" customFormat="1" ht="26.25" x14ac:dyDescent="0.4">
      <c r="A52" s="737" t="s">
        <v>9452</v>
      </c>
      <c r="B52" s="738">
        <v>2097832</v>
      </c>
      <c r="C52" s="738">
        <v>2722000</v>
      </c>
      <c r="D52" s="738">
        <v>624168</v>
      </c>
      <c r="G52" s="693"/>
      <c r="H52" s="693"/>
    </row>
    <row r="53" spans="1:8" s="290" customFormat="1" ht="26.25" x14ac:dyDescent="0.4">
      <c r="A53" s="737" t="s">
        <v>9495</v>
      </c>
      <c r="B53" s="738">
        <v>2653746</v>
      </c>
      <c r="C53" s="738">
        <v>3185630</v>
      </c>
      <c r="D53" s="738">
        <v>531884</v>
      </c>
      <c r="G53" s="693"/>
      <c r="H53" s="693"/>
    </row>
    <row r="54" spans="1:8" s="290" customFormat="1" ht="26.25" x14ac:dyDescent="0.4">
      <c r="A54" s="737" t="s">
        <v>9397</v>
      </c>
      <c r="B54" s="738">
        <v>6184137.7741935486</v>
      </c>
      <c r="C54" s="738">
        <v>12225909</v>
      </c>
      <c r="D54" s="738">
        <v>6041771.2258064514</v>
      </c>
      <c r="G54" s="693"/>
      <c r="H54" s="693"/>
    </row>
    <row r="55" spans="1:8" s="290" customFormat="1" ht="26.25" x14ac:dyDescent="0.4">
      <c r="A55" s="737" t="s">
        <v>9390</v>
      </c>
      <c r="B55" s="738">
        <v>5170861.5483870972</v>
      </c>
      <c r="C55" s="738">
        <v>6590400</v>
      </c>
      <c r="D55" s="738">
        <v>1419538.4516129033</v>
      </c>
      <c r="G55" s="693"/>
      <c r="H55" s="693"/>
    </row>
    <row r="56" spans="1:8" s="290" customFormat="1" ht="26.25" x14ac:dyDescent="0.4">
      <c r="A56" s="737" t="s">
        <v>9344</v>
      </c>
      <c r="B56" s="738">
        <v>23717615.833333332</v>
      </c>
      <c r="C56" s="738">
        <v>29290323</v>
      </c>
      <c r="D56" s="738">
        <v>5572707.166666666</v>
      </c>
      <c r="G56" s="693"/>
      <c r="H56" s="693"/>
    </row>
    <row r="57" spans="1:8" s="290" customFormat="1" ht="26.25" x14ac:dyDescent="0.4">
      <c r="A57" s="737" t="s">
        <v>8856</v>
      </c>
      <c r="B57" s="738">
        <v>3591593</v>
      </c>
      <c r="C57" s="738">
        <v>6000000</v>
      </c>
      <c r="D57" s="738">
        <v>2408407</v>
      </c>
      <c r="G57" s="693"/>
      <c r="H57" s="693"/>
    </row>
    <row r="58" spans="1:8" s="290" customFormat="1" ht="26.25" x14ac:dyDescent="0.4">
      <c r="A58" s="737" t="s">
        <v>8864</v>
      </c>
      <c r="B58" s="738">
        <v>8235791.3548387093</v>
      </c>
      <c r="C58" s="738">
        <v>16975224</v>
      </c>
      <c r="D58" s="738">
        <v>8739432.6451612897</v>
      </c>
      <c r="G58" s="693"/>
      <c r="H58" s="693"/>
    </row>
    <row r="59" spans="1:8" s="290" customFormat="1" ht="26.25" x14ac:dyDescent="0.4">
      <c r="A59" s="737" t="s">
        <v>8547</v>
      </c>
      <c r="B59" s="738">
        <v>6861001</v>
      </c>
      <c r="C59" s="738">
        <v>5930062</v>
      </c>
      <c r="D59" s="738">
        <v>-959338</v>
      </c>
      <c r="G59" s="693"/>
      <c r="H59" s="693"/>
    </row>
    <row r="60" spans="1:8" s="290" customFormat="1" ht="26.25" x14ac:dyDescent="0.4">
      <c r="A60" s="737" t="s">
        <v>8645</v>
      </c>
      <c r="B60" s="738">
        <v>16339873</v>
      </c>
      <c r="C60" s="738">
        <v>24057411.419999998</v>
      </c>
      <c r="D60" s="738">
        <v>7717538.4199999999</v>
      </c>
      <c r="G60" s="693"/>
      <c r="H60" s="693"/>
    </row>
    <row r="61" spans="1:8" s="290" customFormat="1" ht="26.25" x14ac:dyDescent="0.4">
      <c r="A61" s="737" t="s">
        <v>8521</v>
      </c>
      <c r="B61" s="738">
        <v>543932</v>
      </c>
      <c r="C61" s="738">
        <v>600000</v>
      </c>
      <c r="D61" s="738">
        <v>56068</v>
      </c>
      <c r="G61" s="693"/>
      <c r="H61" s="693"/>
    </row>
    <row r="62" spans="1:8" s="290" customFormat="1" ht="26.25" x14ac:dyDescent="0.4">
      <c r="A62" s="737" t="s">
        <v>8068</v>
      </c>
      <c r="B62" s="738">
        <v>1657197</v>
      </c>
      <c r="C62" s="738">
        <v>2614743</v>
      </c>
      <c r="D62" s="738">
        <v>957546</v>
      </c>
      <c r="G62" s="693"/>
      <c r="H62" s="693"/>
    </row>
    <row r="63" spans="1:8" s="290" customFormat="1" ht="26.25" x14ac:dyDescent="0.4">
      <c r="A63" s="737" t="s">
        <v>8329</v>
      </c>
      <c r="B63" s="738">
        <v>9772295</v>
      </c>
      <c r="C63" s="738">
        <v>14204081</v>
      </c>
      <c r="D63" s="738">
        <v>4473879</v>
      </c>
      <c r="G63" s="693"/>
      <c r="H63" s="693"/>
    </row>
    <row r="64" spans="1:8" s="290" customFormat="1" ht="26.25" x14ac:dyDescent="0.4">
      <c r="A64" s="737" t="s">
        <v>7914</v>
      </c>
      <c r="B64" s="738">
        <v>19551392</v>
      </c>
      <c r="C64" s="738">
        <v>26037593</v>
      </c>
      <c r="D64" s="738">
        <v>6468201</v>
      </c>
      <c r="G64" s="693"/>
      <c r="H64" s="693"/>
    </row>
    <row r="65" spans="1:8" s="290" customFormat="1" ht="26.25" x14ac:dyDescent="0.4">
      <c r="A65" s="737" t="s">
        <v>8034</v>
      </c>
      <c r="B65" s="738">
        <v>20585018</v>
      </c>
      <c r="C65" s="738">
        <v>28580316</v>
      </c>
      <c r="D65" s="738">
        <v>7977298</v>
      </c>
      <c r="G65" s="693"/>
      <c r="H65" s="693"/>
    </row>
    <row r="66" spans="1:8" s="290" customFormat="1" ht="26.25" x14ac:dyDescent="0.4">
      <c r="A66" s="1118" t="s">
        <v>6506</v>
      </c>
      <c r="B66" s="1117">
        <v>2813049</v>
      </c>
      <c r="C66" s="1117">
        <v>4926982</v>
      </c>
      <c r="D66" s="1117">
        <v>2113933</v>
      </c>
      <c r="G66" s="693"/>
      <c r="H66" s="693"/>
    </row>
    <row r="67" spans="1:8" s="290" customFormat="1" ht="26.25" x14ac:dyDescent="0.4">
      <c r="A67" s="1118" t="s">
        <v>6509</v>
      </c>
      <c r="B67" s="1117">
        <v>7639492</v>
      </c>
      <c r="C67" s="1117">
        <v>10084653</v>
      </c>
      <c r="D67" s="1117">
        <v>2445161</v>
      </c>
      <c r="G67" s="693"/>
      <c r="H67" s="693"/>
    </row>
    <row r="68" spans="1:8" s="290" customFormat="1" ht="26.25" x14ac:dyDescent="0.4">
      <c r="A68" s="1118" t="s">
        <v>7124</v>
      </c>
      <c r="B68" s="1117">
        <v>2367767</v>
      </c>
      <c r="C68" s="1117">
        <v>2395416</v>
      </c>
      <c r="D68" s="1117">
        <v>27649</v>
      </c>
      <c r="G68" s="693"/>
      <c r="H68" s="693"/>
    </row>
    <row r="69" spans="1:8" s="290" customFormat="1" ht="26.25" x14ac:dyDescent="0.4">
      <c r="A69" s="1118" t="s">
        <v>6407</v>
      </c>
      <c r="B69" s="1117">
        <v>4994014.2258064514</v>
      </c>
      <c r="C69" s="1117">
        <v>4645812</v>
      </c>
      <c r="D69" s="1117">
        <v>-290582.22580645164</v>
      </c>
      <c r="G69" s="693"/>
      <c r="H69" s="693"/>
    </row>
    <row r="70" spans="1:8" s="290" customFormat="1" ht="26.25" x14ac:dyDescent="0.4">
      <c r="A70" s="1118" t="s">
        <v>18</v>
      </c>
      <c r="B70" s="1117">
        <v>2393065.1605222733</v>
      </c>
      <c r="C70" s="1117">
        <v>4046750</v>
      </c>
      <c r="D70" s="1117">
        <v>1663684.8394777267</v>
      </c>
      <c r="G70" s="693"/>
      <c r="H70" s="693"/>
    </row>
    <row r="71" spans="1:8" s="290" customFormat="1" ht="26.25" x14ac:dyDescent="0.4">
      <c r="A71" s="1118" t="s">
        <v>7946</v>
      </c>
      <c r="B71" s="1117">
        <v>4397458</v>
      </c>
      <c r="C71" s="1117">
        <v>6566988</v>
      </c>
      <c r="D71" s="1117">
        <v>2169530</v>
      </c>
      <c r="G71" s="693"/>
      <c r="H71" s="693"/>
    </row>
    <row r="72" spans="1:8" s="290" customFormat="1" ht="26.25" x14ac:dyDescent="0.4">
      <c r="A72" s="1118" t="s">
        <v>7810</v>
      </c>
      <c r="B72" s="1117">
        <v>781154</v>
      </c>
      <c r="C72" s="1117">
        <v>1300000</v>
      </c>
      <c r="D72" s="1117">
        <v>518846</v>
      </c>
      <c r="G72" s="693"/>
      <c r="H72" s="693"/>
    </row>
    <row r="73" spans="1:8" s="290" customFormat="1" ht="26.25" x14ac:dyDescent="0.4">
      <c r="A73" s="1118" t="s">
        <v>7728</v>
      </c>
      <c r="B73" s="1117">
        <v>428088.12903225806</v>
      </c>
      <c r="C73" s="1117">
        <v>730000</v>
      </c>
      <c r="D73" s="1117">
        <v>301911.87096774194</v>
      </c>
      <c r="G73" s="693"/>
      <c r="H73" s="693"/>
    </row>
    <row r="74" spans="1:8" s="290" customFormat="1" ht="26.25" x14ac:dyDescent="0.4">
      <c r="A74" s="1118" t="s">
        <v>4720</v>
      </c>
      <c r="B74" s="1117">
        <v>4360763.8588709673</v>
      </c>
      <c r="C74" s="1117">
        <v>15155996.9</v>
      </c>
      <c r="D74" s="1117">
        <v>10795233.041129032</v>
      </c>
      <c r="G74" s="693"/>
      <c r="H74" s="693"/>
    </row>
    <row r="75" spans="1:8" s="290" customFormat="1" ht="26.25" x14ac:dyDescent="0.4">
      <c r="A75" s="1118" t="s">
        <v>5810</v>
      </c>
      <c r="B75" s="1117">
        <v>3130611.7334869434</v>
      </c>
      <c r="C75" s="1117">
        <v>3500000</v>
      </c>
      <c r="D75" s="1117">
        <v>369388.26651305659</v>
      </c>
      <c r="G75" s="693"/>
      <c r="H75" s="693"/>
    </row>
    <row r="76" spans="1:8" s="290" customFormat="1" ht="26.25" x14ac:dyDescent="0.4">
      <c r="A76" s="1118" t="s">
        <v>3945</v>
      </c>
      <c r="B76" s="1117">
        <v>18604906.01082883</v>
      </c>
      <c r="C76" s="1117">
        <v>22100522</v>
      </c>
      <c r="D76" s="1117">
        <v>3513446.9891711674</v>
      </c>
      <c r="G76" s="693"/>
      <c r="H76" s="693"/>
    </row>
    <row r="77" spans="1:8" s="290" customFormat="1" ht="26.25" x14ac:dyDescent="0.4">
      <c r="A77" s="1118" t="s">
        <v>3944</v>
      </c>
      <c r="B77" s="1117">
        <v>10704381.798165288</v>
      </c>
      <c r="C77" s="1117">
        <v>18123665</v>
      </c>
      <c r="D77" s="1117">
        <v>7422662.2340927767</v>
      </c>
      <c r="G77" s="693"/>
      <c r="H77" s="693"/>
    </row>
    <row r="78" spans="1:8" s="290" customFormat="1" ht="26.25" x14ac:dyDescent="0.4">
      <c r="A78" s="1118" t="s">
        <v>6102</v>
      </c>
      <c r="B78" s="1117">
        <v>289848</v>
      </c>
      <c r="C78" s="1117">
        <v>1337000</v>
      </c>
      <c r="D78" s="1117">
        <v>1047152</v>
      </c>
      <c r="G78" s="693"/>
      <c r="H78" s="693"/>
    </row>
    <row r="79" spans="1:8" s="290" customFormat="1" ht="26.25" x14ac:dyDescent="0.4">
      <c r="A79" s="1118" t="s">
        <v>1399</v>
      </c>
      <c r="B79" s="1117">
        <v>114670526.94410785</v>
      </c>
      <c r="C79" s="1117">
        <v>130502260.09999999</v>
      </c>
      <c r="D79" s="1117">
        <v>15877458.15589213</v>
      </c>
      <c r="G79" s="693"/>
      <c r="H79" s="693"/>
    </row>
    <row r="80" spans="1:8" s="290" customFormat="1" ht="26.25" x14ac:dyDescent="0.4">
      <c r="A80" s="1118" t="s">
        <v>2932</v>
      </c>
      <c r="B80" s="1117">
        <v>97556794.74362056</v>
      </c>
      <c r="C80" s="1117">
        <v>137552234</v>
      </c>
      <c r="D80" s="1117">
        <v>39998531.25637947</v>
      </c>
      <c r="G80" s="693"/>
      <c r="H80" s="693"/>
    </row>
    <row r="81" spans="1:8" s="290" customFormat="1" ht="26.25" x14ac:dyDescent="0.4">
      <c r="A81" s="1118" t="s">
        <v>7655</v>
      </c>
      <c r="B81" s="1117">
        <v>2210566</v>
      </c>
      <c r="C81" s="1117">
        <v>2913264.51</v>
      </c>
      <c r="D81" s="1117">
        <v>702698.51</v>
      </c>
      <c r="G81" s="693"/>
      <c r="H81" s="693"/>
    </row>
    <row r="82" spans="1:8" s="290" customFormat="1" ht="26.25" x14ac:dyDescent="0.4">
      <c r="A82" s="1118" t="s">
        <v>7110</v>
      </c>
      <c r="B82" s="1117">
        <v>3206398.2150537632</v>
      </c>
      <c r="C82" s="1117">
        <v>3848397</v>
      </c>
      <c r="D82" s="1117">
        <v>641998.78494623653</v>
      </c>
      <c r="G82" s="693"/>
      <c r="H82" s="693"/>
    </row>
    <row r="83" spans="1:8" s="290" customFormat="1" ht="26.25" x14ac:dyDescent="0.4">
      <c r="A83" s="1118" t="s">
        <v>7065</v>
      </c>
      <c r="B83" s="1117">
        <v>18681972</v>
      </c>
      <c r="C83" s="1117">
        <v>24347604</v>
      </c>
      <c r="D83" s="1117">
        <v>5665632</v>
      </c>
      <c r="G83" s="693"/>
      <c r="H83" s="693"/>
    </row>
    <row r="84" spans="1:8" s="290" customFormat="1" ht="26.25" x14ac:dyDescent="0.4">
      <c r="A84" s="1118" t="s">
        <v>6503</v>
      </c>
      <c r="B84" s="1117">
        <v>5891746.9715821808</v>
      </c>
      <c r="C84" s="1117">
        <v>12473768.75</v>
      </c>
      <c r="D84" s="1117">
        <v>6606449.1117511522</v>
      </c>
      <c r="G84" s="693"/>
      <c r="H84" s="693"/>
    </row>
    <row r="85" spans="1:8" s="290" customFormat="1" ht="26.25" x14ac:dyDescent="0.4">
      <c r="A85" s="1118" t="s">
        <v>7553</v>
      </c>
      <c r="B85" s="1117">
        <v>2558998.4677419355</v>
      </c>
      <c r="C85" s="1117">
        <v>4822409</v>
      </c>
      <c r="D85" s="1117">
        <v>2263410.5322580645</v>
      </c>
      <c r="G85" s="693"/>
      <c r="H85" s="693"/>
    </row>
    <row r="86" spans="1:8" s="290" customFormat="1" ht="26.25" x14ac:dyDescent="0.4">
      <c r="A86" s="1118" t="s">
        <v>6951</v>
      </c>
      <c r="B86" s="1117">
        <v>3524112</v>
      </c>
      <c r="C86" s="1117">
        <v>4875776</v>
      </c>
      <c r="D86" s="1117">
        <v>1351664</v>
      </c>
      <c r="G86" s="693"/>
      <c r="H86" s="693"/>
    </row>
    <row r="87" spans="1:8" s="290" customFormat="1" ht="26.25" x14ac:dyDescent="0.4">
      <c r="A87" s="1118" t="s">
        <v>6645</v>
      </c>
      <c r="B87" s="1117">
        <v>381763</v>
      </c>
      <c r="C87" s="1117">
        <v>448850</v>
      </c>
      <c r="D87" s="1117">
        <v>67087</v>
      </c>
      <c r="G87" s="693"/>
      <c r="H87" s="693"/>
    </row>
    <row r="88" spans="1:8" s="290" customFormat="1" ht="26.25" x14ac:dyDescent="0.4">
      <c r="A88" s="1118" t="s">
        <v>6516</v>
      </c>
      <c r="B88" s="1117">
        <v>11348698.623655912</v>
      </c>
      <c r="C88" s="1117">
        <v>13264500</v>
      </c>
      <c r="D88" s="1117">
        <v>1915801.3763440857</v>
      </c>
      <c r="G88" s="693"/>
      <c r="H88" s="693"/>
    </row>
    <row r="89" spans="1:8" s="290" customFormat="1" ht="26.25" x14ac:dyDescent="0.4">
      <c r="A89" s="1118" t="s">
        <v>2651</v>
      </c>
      <c r="B89" s="1117">
        <v>26687909.699682843</v>
      </c>
      <c r="C89" s="1117">
        <v>36731542</v>
      </c>
      <c r="D89" s="1117">
        <v>10068965.30031715</v>
      </c>
      <c r="G89" s="693"/>
      <c r="H89" s="693"/>
    </row>
    <row r="90" spans="1:8" s="290" customFormat="1" ht="26.25" x14ac:dyDescent="0.4">
      <c r="A90" s="1118" t="s">
        <v>5543</v>
      </c>
      <c r="B90" s="1117">
        <v>678790.36290322582</v>
      </c>
      <c r="C90" s="1117">
        <v>872151</v>
      </c>
      <c r="D90" s="1117">
        <v>193360.63709677418</v>
      </c>
      <c r="G90" s="693"/>
      <c r="H90" s="693"/>
    </row>
    <row r="91" spans="1:8" s="290" customFormat="1" ht="26.25" x14ac:dyDescent="0.4">
      <c r="A91" s="1118" t="s">
        <v>5640</v>
      </c>
      <c r="B91" s="1117">
        <v>2512284.75</v>
      </c>
      <c r="C91" s="1117">
        <v>3685007</v>
      </c>
      <c r="D91" s="1117">
        <v>1236944.25</v>
      </c>
      <c r="G91" s="693"/>
      <c r="H91" s="693"/>
    </row>
    <row r="92" spans="1:8" s="290" customFormat="1" ht="26.25" x14ac:dyDescent="0.4">
      <c r="A92" s="1118" t="s">
        <v>5051</v>
      </c>
      <c r="B92" s="1117">
        <v>4445446.3494623657</v>
      </c>
      <c r="C92" s="1117">
        <v>6341262</v>
      </c>
      <c r="D92" s="1117">
        <v>1895815.6505376345</v>
      </c>
      <c r="G92" s="693"/>
      <c r="H92" s="693"/>
    </row>
    <row r="93" spans="1:8" s="290" customFormat="1" ht="26.25" x14ac:dyDescent="0.4">
      <c r="A93" s="1118" t="s">
        <v>5616</v>
      </c>
      <c r="B93" s="1117">
        <v>1142182.75</v>
      </c>
      <c r="C93" s="1117">
        <v>2131308</v>
      </c>
      <c r="D93" s="1117">
        <v>989125.25</v>
      </c>
      <c r="G93" s="693"/>
      <c r="H93" s="693"/>
    </row>
    <row r="94" spans="1:8" s="290" customFormat="1" ht="26.25" x14ac:dyDescent="0.4">
      <c r="A94" s="1118" t="s">
        <v>82</v>
      </c>
      <c r="B94" s="1117">
        <v>4379244</v>
      </c>
      <c r="C94" s="1117">
        <v>10411961</v>
      </c>
      <c r="D94" s="1117">
        <v>6032717</v>
      </c>
      <c r="G94" s="693"/>
      <c r="H94" s="693"/>
    </row>
    <row r="95" spans="1:8" s="290" customFormat="1" ht="26.25" x14ac:dyDescent="0.4">
      <c r="A95" s="1118" t="s">
        <v>154</v>
      </c>
      <c r="B95" s="1117">
        <v>6704728</v>
      </c>
      <c r="C95" s="1117">
        <v>10075309</v>
      </c>
      <c r="D95" s="1117">
        <v>3380173</v>
      </c>
      <c r="G95" s="693"/>
      <c r="H95" s="693"/>
    </row>
    <row r="96" spans="1:8" s="290" customFormat="1" ht="26.25" x14ac:dyDescent="0.4">
      <c r="A96" s="1118" t="s">
        <v>2093</v>
      </c>
      <c r="B96" s="1117">
        <v>5185502.0489631332</v>
      </c>
      <c r="C96" s="1117">
        <v>6644055</v>
      </c>
      <c r="D96" s="1117">
        <v>1458552.9510368668</v>
      </c>
      <c r="G96" s="693"/>
      <c r="H96" s="693"/>
    </row>
    <row r="97" spans="1:9" s="290" customFormat="1" ht="26.25" x14ac:dyDescent="0.4">
      <c r="A97" s="1118" t="s">
        <v>2786</v>
      </c>
      <c r="B97" s="1117">
        <v>45546316.695372485</v>
      </c>
      <c r="C97" s="1117">
        <v>60651110</v>
      </c>
      <c r="D97" s="1117">
        <v>15104793.304627493</v>
      </c>
      <c r="G97" s="693"/>
      <c r="H97" s="693"/>
    </row>
    <row r="98" spans="1:9" s="290" customFormat="1" ht="26.25" x14ac:dyDescent="0.4">
      <c r="A98" s="1118" t="s">
        <v>2547</v>
      </c>
      <c r="B98" s="1117">
        <v>1543068.4838709678</v>
      </c>
      <c r="C98" s="1117">
        <v>2378225</v>
      </c>
      <c r="D98" s="1117">
        <v>835156.51612903224</v>
      </c>
      <c r="F98" s="4"/>
      <c r="G98" s="244"/>
      <c r="H98" s="244"/>
      <c r="I98" s="4"/>
    </row>
    <row r="99" spans="1:9" s="290" customFormat="1" ht="26.25" x14ac:dyDescent="0.4">
      <c r="A99" s="1118" t="s">
        <v>75</v>
      </c>
      <c r="B99" s="1117">
        <v>144600</v>
      </c>
      <c r="C99" s="1117"/>
      <c r="D99" s="1117">
        <v>-144600</v>
      </c>
      <c r="F99" s="4"/>
      <c r="G99" s="244"/>
      <c r="H99" s="244"/>
      <c r="I99" s="4"/>
    </row>
    <row r="100" spans="1:9" s="290" customFormat="1" ht="26.25" x14ac:dyDescent="0.4">
      <c r="A100" s="1118" t="s">
        <v>1492</v>
      </c>
      <c r="B100" s="1117">
        <v>1943741.4677419357</v>
      </c>
      <c r="C100" s="1117">
        <v>3015886</v>
      </c>
      <c r="D100" s="1117">
        <v>1072144.5322580645</v>
      </c>
      <c r="F100" s="4"/>
      <c r="G100" s="244"/>
      <c r="H100" s="244"/>
      <c r="I100" s="4"/>
    </row>
    <row r="101" spans="1:9" s="290" customFormat="1" ht="26.25" x14ac:dyDescent="0.4">
      <c r="A101" s="1118" t="s">
        <v>37</v>
      </c>
      <c r="B101" s="1117">
        <v>17371864.388870701</v>
      </c>
      <c r="C101" s="1117">
        <v>25240183</v>
      </c>
      <c r="D101" s="1117">
        <v>7858971.164892735</v>
      </c>
      <c r="F101" s="4"/>
      <c r="G101" s="244"/>
      <c r="H101" s="244"/>
      <c r="I101" s="4"/>
    </row>
    <row r="102" spans="1:9" ht="26.25" x14ac:dyDescent="0.4">
      <c r="A102" s="1118" t="s">
        <v>11</v>
      </c>
      <c r="B102" s="1117">
        <v>2165286.2044930877</v>
      </c>
      <c r="C102" s="1117">
        <v>1656000</v>
      </c>
      <c r="D102" s="1117">
        <v>-514286.20449308754</v>
      </c>
    </row>
    <row r="103" spans="1:9" ht="26.25" x14ac:dyDescent="0.4">
      <c r="A103" s="1118" t="s">
        <v>25</v>
      </c>
      <c r="B103" s="1117">
        <v>20236897.887096774</v>
      </c>
      <c r="C103" s="1117"/>
      <c r="D103" s="1117">
        <v>-20226897.887096774</v>
      </c>
    </row>
    <row r="104" spans="1:9" ht="26.25" x14ac:dyDescent="0.4">
      <c r="A104" s="1118" t="s">
        <v>14</v>
      </c>
      <c r="B104" s="1117">
        <v>1143402</v>
      </c>
      <c r="C104" s="1117">
        <v>1572705</v>
      </c>
      <c r="D104" s="1117">
        <v>429303</v>
      </c>
    </row>
    <row r="105" spans="1:9" ht="26.25" x14ac:dyDescent="0.4">
      <c r="A105" s="1118" t="s">
        <v>1690</v>
      </c>
      <c r="B105" s="1117">
        <v>1698566</v>
      </c>
      <c r="C105" s="1117"/>
      <c r="D105" s="1117">
        <v>-1698566</v>
      </c>
    </row>
    <row r="106" spans="1:9" ht="26.25" x14ac:dyDescent="0.4">
      <c r="A106" s="1118" t="s">
        <v>16</v>
      </c>
      <c r="B106" s="1117">
        <v>28154997.745294284</v>
      </c>
      <c r="C106" s="1117">
        <v>50000</v>
      </c>
      <c r="D106" s="1117">
        <v>-28105038.938842669</v>
      </c>
    </row>
    <row r="107" spans="1:9" ht="26.25" x14ac:dyDescent="0.4">
      <c r="A107" s="1118" t="s">
        <v>13302</v>
      </c>
      <c r="B107" s="1117">
        <v>878326</v>
      </c>
      <c r="C107" s="1117">
        <v>3500000</v>
      </c>
      <c r="D107" s="1117">
        <v>2621674</v>
      </c>
    </row>
    <row r="108" spans="1:9" ht="26.25" x14ac:dyDescent="0.4">
      <c r="A108" s="1118" t="s">
        <v>22</v>
      </c>
      <c r="B108" s="1117">
        <v>721543</v>
      </c>
      <c r="C108" s="1117">
        <v>1000426</v>
      </c>
      <c r="D108" s="1117">
        <v>278883</v>
      </c>
    </row>
    <row r="109" spans="1:9" ht="26.25" x14ac:dyDescent="0.4">
      <c r="A109" s="1118" t="s">
        <v>2656</v>
      </c>
      <c r="B109" s="1117">
        <v>1843485.6774193549</v>
      </c>
      <c r="C109" s="1117">
        <v>3056239</v>
      </c>
      <c r="D109" s="1117">
        <v>1212753.3225806453</v>
      </c>
    </row>
    <row r="110" spans="1:9" ht="26.25" x14ac:dyDescent="0.4">
      <c r="A110" s="1118" t="s">
        <v>5164</v>
      </c>
      <c r="B110" s="1117"/>
      <c r="C110" s="1117">
        <v>485141</v>
      </c>
      <c r="D110" s="1117">
        <v>485141</v>
      </c>
    </row>
    <row r="111" spans="1:9" ht="26.25" x14ac:dyDescent="0.4">
      <c r="A111" s="1118" t="s">
        <v>6633</v>
      </c>
      <c r="B111" s="1117">
        <v>631720</v>
      </c>
      <c r="C111" s="1117">
        <v>1000000</v>
      </c>
      <c r="D111" s="1117">
        <v>368280</v>
      </c>
    </row>
    <row r="112" spans="1:9" ht="26.25" x14ac:dyDescent="0.4">
      <c r="A112" s="1118" t="s">
        <v>6514</v>
      </c>
      <c r="B112" s="1117">
        <v>4971444.0025458178</v>
      </c>
      <c r="C112" s="1117">
        <v>7995733</v>
      </c>
      <c r="D112" s="1117">
        <v>3024288.9974541827</v>
      </c>
    </row>
    <row r="113" spans="1:4" ht="26.25" x14ac:dyDescent="0.4">
      <c r="A113" s="1118" t="s">
        <v>6446</v>
      </c>
      <c r="B113" s="1117">
        <v>550023</v>
      </c>
      <c r="C113" s="1117">
        <v>1100470</v>
      </c>
      <c r="D113" s="1117">
        <v>550447</v>
      </c>
    </row>
    <row r="114" spans="1:4" ht="26.25" x14ac:dyDescent="0.4">
      <c r="A114" s="1118" t="s">
        <v>5745</v>
      </c>
      <c r="B114" s="1117">
        <v>735045</v>
      </c>
      <c r="C114" s="1117">
        <v>1058484</v>
      </c>
      <c r="D114" s="1117">
        <v>323439</v>
      </c>
    </row>
    <row r="115" spans="1:4" ht="26.25" x14ac:dyDescent="0.4">
      <c r="A115" s="1118" t="s">
        <v>5670</v>
      </c>
      <c r="B115" s="1117">
        <v>271826</v>
      </c>
      <c r="C115" s="1117">
        <v>563000</v>
      </c>
      <c r="D115" s="1117">
        <v>291174</v>
      </c>
    </row>
    <row r="116" spans="1:4" ht="26.25" x14ac:dyDescent="0.4">
      <c r="A116" s="1118" t="s">
        <v>7759</v>
      </c>
      <c r="B116" s="1117"/>
      <c r="C116" s="1117">
        <v>64507</v>
      </c>
      <c r="D116" s="1117">
        <v>64507</v>
      </c>
    </row>
    <row r="117" spans="1:4" ht="26.25" x14ac:dyDescent="0.4">
      <c r="A117" s="1118" t="s">
        <v>40</v>
      </c>
      <c r="B117" s="1117">
        <v>51386165.801987335</v>
      </c>
      <c r="C117" s="1117">
        <v>69560627</v>
      </c>
      <c r="D117" s="1117">
        <v>18225961.198012669</v>
      </c>
    </row>
    <row r="118" spans="1:4" ht="26.25" x14ac:dyDescent="0.4">
      <c r="A118" s="1118" t="s">
        <v>5226</v>
      </c>
      <c r="B118" s="1117">
        <v>1808575</v>
      </c>
      <c r="C118" s="1117">
        <v>2875708</v>
      </c>
      <c r="D118" s="1117">
        <v>1067133</v>
      </c>
    </row>
    <row r="119" spans="1:4" ht="26.25" x14ac:dyDescent="0.4">
      <c r="A119" s="1118" t="s">
        <v>3621</v>
      </c>
      <c r="B119" s="1117">
        <v>7385548</v>
      </c>
      <c r="C119" s="1117">
        <v>12071334</v>
      </c>
      <c r="D119" s="1117">
        <v>4685786</v>
      </c>
    </row>
    <row r="120" spans="1:4" ht="26.25" x14ac:dyDescent="0.4">
      <c r="A120" s="1118" t="s">
        <v>3732</v>
      </c>
      <c r="B120" s="1117">
        <v>5642256.6693548393</v>
      </c>
      <c r="C120" s="1117">
        <v>6215763</v>
      </c>
      <c r="D120" s="1117">
        <v>573506.33064516122</v>
      </c>
    </row>
    <row r="121" spans="1:4" ht="26.25" x14ac:dyDescent="0.4">
      <c r="A121" s="1118" t="s">
        <v>8816</v>
      </c>
      <c r="B121" s="1117">
        <v>785021</v>
      </c>
      <c r="C121" s="1117">
        <v>690021</v>
      </c>
      <c r="D121" s="1117">
        <v>-95000</v>
      </c>
    </row>
    <row r="122" spans="1:4" ht="26.25" x14ac:dyDescent="0.4">
      <c r="A122" s="1118" t="s">
        <v>8879</v>
      </c>
      <c r="B122" s="1117">
        <v>84014</v>
      </c>
      <c r="C122" s="1117">
        <v>88818</v>
      </c>
      <c r="D122" s="1117">
        <v>4804</v>
      </c>
    </row>
    <row r="123" spans="1:4" ht="26.25" x14ac:dyDescent="0.4">
      <c r="A123" s="1118" t="s">
        <v>9503</v>
      </c>
      <c r="B123" s="1117">
        <v>369250</v>
      </c>
      <c r="C123" s="1117"/>
      <c r="D123" s="1117">
        <v>-369250</v>
      </c>
    </row>
    <row r="124" spans="1:4" ht="26.25" x14ac:dyDescent="0.4">
      <c r="A124" s="1118" t="s">
        <v>10361</v>
      </c>
      <c r="B124" s="1117">
        <v>25000</v>
      </c>
      <c r="C124" s="1117"/>
      <c r="D124" s="1117">
        <v>-25000</v>
      </c>
    </row>
    <row r="125" spans="1:4" ht="26.25" x14ac:dyDescent="0.4">
      <c r="A125" s="1115" t="s">
        <v>10351</v>
      </c>
      <c r="B125" s="1117">
        <v>272395</v>
      </c>
      <c r="C125" s="1117"/>
      <c r="D125" s="1117">
        <v>-272395</v>
      </c>
    </row>
    <row r="126" spans="1:4" ht="26.25" x14ac:dyDescent="0.4">
      <c r="A126" s="1118" t="s">
        <v>11594</v>
      </c>
      <c r="B126" s="1117">
        <v>92210</v>
      </c>
      <c r="C126" s="1117">
        <v>112665</v>
      </c>
      <c r="D126" s="1117">
        <v>20455</v>
      </c>
    </row>
    <row r="127" spans="1:4" ht="26.25" x14ac:dyDescent="0.4">
      <c r="A127" s="1115" t="s">
        <v>11685</v>
      </c>
      <c r="B127" s="1117">
        <v>62941</v>
      </c>
      <c r="C127" s="1117"/>
      <c r="D127" s="1117">
        <v>-62941</v>
      </c>
    </row>
    <row r="128" spans="1:4" ht="26.25" x14ac:dyDescent="0.4">
      <c r="A128" s="1115" t="s">
        <v>12418</v>
      </c>
      <c r="B128" s="1117">
        <v>20900</v>
      </c>
      <c r="C128" s="1117"/>
      <c r="D128" s="1117">
        <v>-20900</v>
      </c>
    </row>
    <row r="129" spans="1:4" ht="26.25" x14ac:dyDescent="0.4">
      <c r="A129" s="1115" t="s">
        <v>12670</v>
      </c>
      <c r="B129" s="1117">
        <v>1096000</v>
      </c>
      <c r="C129" s="1117"/>
      <c r="D129" s="1117">
        <v>-1096000</v>
      </c>
    </row>
    <row r="130" spans="1:4" ht="26.25" x14ac:dyDescent="0.4">
      <c r="A130" s="1115" t="s">
        <v>12971</v>
      </c>
      <c r="B130" s="1117">
        <v>36500</v>
      </c>
      <c r="C130" s="1117"/>
      <c r="D130" s="1117">
        <v>-36500</v>
      </c>
    </row>
    <row r="131" spans="1:4" ht="26.25" x14ac:dyDescent="0.4">
      <c r="A131" s="1115" t="s">
        <v>13371</v>
      </c>
      <c r="B131" s="1117">
        <v>400000</v>
      </c>
      <c r="C131" s="1117"/>
      <c r="D131" s="1117">
        <v>-400000</v>
      </c>
    </row>
    <row r="132" spans="1:4" ht="26.25" x14ac:dyDescent="0.4">
      <c r="A132" s="1115" t="s">
        <v>13463</v>
      </c>
      <c r="B132" s="1117">
        <v>260520</v>
      </c>
      <c r="C132" s="1117"/>
      <c r="D132" s="1117">
        <v>-260520</v>
      </c>
    </row>
    <row r="133" spans="1:4" ht="26.25" x14ac:dyDescent="0.4">
      <c r="A133" s="1115" t="s">
        <v>13532</v>
      </c>
      <c r="B133" s="1117">
        <v>15000</v>
      </c>
      <c r="C133" s="1117">
        <v>50000</v>
      </c>
      <c r="D133" s="1117">
        <v>35000</v>
      </c>
    </row>
    <row r="134" spans="1:4" ht="26.25" x14ac:dyDescent="0.4">
      <c r="A134" s="1115" t="s">
        <v>13953</v>
      </c>
      <c r="B134" s="1117">
        <v>63700</v>
      </c>
      <c r="C134" s="1117"/>
      <c r="D134" s="1117">
        <v>-63700</v>
      </c>
    </row>
    <row r="135" spans="1:4" ht="26.25" x14ac:dyDescent="0.4">
      <c r="A135" s="1115" t="s">
        <v>14150</v>
      </c>
      <c r="B135" s="1117">
        <v>50000</v>
      </c>
      <c r="C135" s="1117"/>
      <c r="D135" s="1117">
        <v>-50000</v>
      </c>
    </row>
    <row r="136" spans="1:4" ht="26.25" x14ac:dyDescent="0.4">
      <c r="A136" s="1115" t="s">
        <v>14271</v>
      </c>
      <c r="B136" s="1117">
        <v>850000</v>
      </c>
      <c r="C136" s="1117"/>
      <c r="D136" s="1117">
        <v>-850000</v>
      </c>
    </row>
    <row r="137" spans="1:4" ht="26.25" x14ac:dyDescent="0.4">
      <c r="A137" s="1116" t="s">
        <v>3427</v>
      </c>
      <c r="B137" s="1117">
        <v>400000</v>
      </c>
      <c r="C137" s="1117"/>
      <c r="D137" s="1117">
        <v>-400000</v>
      </c>
    </row>
    <row r="138" spans="1:4" ht="26.25" x14ac:dyDescent="0.4">
      <c r="A138" s="1116" t="s">
        <v>14272</v>
      </c>
      <c r="B138" s="1117">
        <v>450000</v>
      </c>
      <c r="C138" s="1117"/>
      <c r="D138" s="1117">
        <v>-450000</v>
      </c>
    </row>
    <row r="139" spans="1:4" ht="26.25" x14ac:dyDescent="0.4">
      <c r="A139" s="1115" t="s">
        <v>14252</v>
      </c>
      <c r="B139" s="1117">
        <v>200000</v>
      </c>
      <c r="C139" s="1117"/>
      <c r="D139" s="1117">
        <v>-200000</v>
      </c>
    </row>
    <row r="140" spans="1:4" ht="26.25" x14ac:dyDescent="0.4">
      <c r="A140" s="1116" t="s">
        <v>14332</v>
      </c>
      <c r="B140" s="1117">
        <v>200000</v>
      </c>
      <c r="C140" s="1117"/>
      <c r="D140" s="1117">
        <v>-200000</v>
      </c>
    </row>
    <row r="141" spans="1:4" ht="26.25" x14ac:dyDescent="0.4">
      <c r="A141" s="1118" t="s">
        <v>45</v>
      </c>
      <c r="B141" s="1117">
        <v>1058830799.6851095</v>
      </c>
      <c r="C141" s="1117">
        <v>1302236398.5012</v>
      </c>
      <c r="D141" s="1117">
        <v>243691625.54189697</v>
      </c>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60" t="s">
        <v>10884</v>
      </c>
      <c r="B1" s="1061" t="s">
        <v>10885</v>
      </c>
      <c r="C1" s="1061" t="s">
        <v>954</v>
      </c>
      <c r="D1" s="1061" t="s">
        <v>10886</v>
      </c>
      <c r="E1" s="1100"/>
      <c r="F1" s="1061" t="s">
        <v>3</v>
      </c>
      <c r="G1" s="1061" t="s">
        <v>10887</v>
      </c>
      <c r="H1" s="1061" t="s">
        <v>10891</v>
      </c>
      <c r="I1" s="1062" t="s">
        <v>10931</v>
      </c>
      <c r="J1" s="1062" t="s">
        <v>10999</v>
      </c>
      <c r="K1" s="1062" t="s">
        <v>11520</v>
      </c>
      <c r="L1" s="1063" t="s">
        <v>11000</v>
      </c>
    </row>
    <row r="2" spans="1:15" s="4" customFormat="1" x14ac:dyDescent="0.3">
      <c r="A2" s="1052" t="s">
        <v>14256</v>
      </c>
      <c r="B2" s="1017"/>
      <c r="C2" s="1017"/>
      <c r="D2" s="1017">
        <f t="shared" ref="D2" si="0">B2-C2</f>
        <v>0</v>
      </c>
      <c r="E2" s="1022"/>
      <c r="F2" s="1018">
        <f ca="1">SUMIF(Posting!$B:$E,A2,Posting!$E:$E)</f>
        <v>800</v>
      </c>
      <c r="G2" s="1018">
        <f ca="1">SUMIF(Posting!$B:$F,A2,Posting!$F:$F)</f>
        <v>0</v>
      </c>
      <c r="H2" s="1018">
        <f ca="1">SUMIF(Supplier!$B:$F,A2,Supplier!$E:$E)-SUMIF(Supplier!$B:$F,A2,Supplier!$F:$F)</f>
        <v>0</v>
      </c>
      <c r="I2" s="1018"/>
      <c r="J2" s="1018"/>
      <c r="K2" s="1018"/>
      <c r="L2" s="1018">
        <f>I2</f>
        <v>0</v>
      </c>
      <c r="M2" s="1046"/>
    </row>
    <row r="3" spans="1:15" s="4" customFormat="1" x14ac:dyDescent="0.3">
      <c r="A3" s="1052" t="s">
        <v>14252</v>
      </c>
      <c r="B3" s="1017"/>
      <c r="C3" s="1017"/>
      <c r="D3" s="1017">
        <f t="shared" ref="D3" si="1">B3-C3</f>
        <v>0</v>
      </c>
      <c r="E3" s="1022"/>
      <c r="F3" s="1018">
        <f ca="1">SUMIF(Posting!$B:$E,A3,Posting!$E:$E)</f>
        <v>200000</v>
      </c>
      <c r="G3" s="1018">
        <f ca="1">SUMIF(Posting!$B:$F,A3,Posting!$F:$F)</f>
        <v>0</v>
      </c>
      <c r="H3" s="1018">
        <f ca="1">SUMIF(Supplier!$B:$F,A3,Supplier!$E:$E)-SUMIF(Supplier!$B:$F,A3,Supplier!$F:$F)</f>
        <v>0</v>
      </c>
      <c r="I3" s="1018"/>
      <c r="J3" s="1018"/>
      <c r="K3" s="1018"/>
      <c r="L3" s="1018">
        <f>I3</f>
        <v>0</v>
      </c>
      <c r="M3" s="1046"/>
    </row>
    <row r="4" spans="1:15" s="4" customFormat="1" x14ac:dyDescent="0.3">
      <c r="A4" s="1052" t="s">
        <v>12776</v>
      </c>
      <c r="B4" s="1017"/>
      <c r="C4" s="1017"/>
      <c r="D4" s="1017">
        <f t="shared" ref="D4" si="2">B4-C4</f>
        <v>0</v>
      </c>
      <c r="E4" s="1022"/>
      <c r="F4" s="1018">
        <f ca="1">SUMIF(Posting!$B:$E,A4,Posting!$E:$E)</f>
        <v>269079</v>
      </c>
      <c r="G4" s="1018">
        <f ca="1">SUMIF(Posting!$B:$F,A4,Posting!$F:$F)</f>
        <v>300000</v>
      </c>
      <c r="H4" s="1018">
        <f ca="1">SUMIF(Supplier!$B:$F,A4,Supplier!$E:$E)-SUMIF(Supplier!$B:$F,A4,Supplier!$F:$F)</f>
        <v>83000</v>
      </c>
      <c r="I4" s="1018"/>
      <c r="J4" s="1018"/>
      <c r="K4" s="1018"/>
      <c r="L4" s="1018">
        <f>I4</f>
        <v>0</v>
      </c>
      <c r="M4" s="1046"/>
    </row>
    <row r="5" spans="1:15" s="4" customFormat="1" x14ac:dyDescent="0.3">
      <c r="A5" s="1052" t="s">
        <v>13531</v>
      </c>
      <c r="B5" s="1017"/>
      <c r="C5" s="1017"/>
      <c r="D5" s="1017">
        <f t="shared" ref="D5" si="3">B5-C5</f>
        <v>0</v>
      </c>
      <c r="E5" s="1022"/>
      <c r="F5" s="1018">
        <f ca="1">SUMIF(Posting!$B:$E,A5,Posting!$E:$E)</f>
        <v>1572084</v>
      </c>
      <c r="G5" s="1018">
        <f ca="1">SUMIF(Posting!$B:$F,A5,Posting!$F:$F)</f>
        <v>1520392</v>
      </c>
      <c r="H5" s="1018">
        <f ca="1">SUMIF(Supplier!$B:$F,A5,Supplier!$E:$E)-SUMIF(Supplier!$B:$F,A5,Supplier!$F:$F)</f>
        <v>954925</v>
      </c>
      <c r="I5" s="1018"/>
      <c r="J5" s="1018"/>
      <c r="K5" s="1018"/>
      <c r="L5" s="1018">
        <f>I5</f>
        <v>0</v>
      </c>
      <c r="M5" s="1046"/>
    </row>
    <row r="6" spans="1:15" s="4" customFormat="1" x14ac:dyDescent="0.3">
      <c r="A6" s="1052" t="s">
        <v>12494</v>
      </c>
      <c r="B6" s="1017">
        <v>13262828</v>
      </c>
      <c r="C6" s="1017"/>
      <c r="D6" s="1017">
        <f t="shared" ref="D6" si="4">B6-C6</f>
        <v>13262828</v>
      </c>
      <c r="E6" s="1022"/>
      <c r="F6" s="1018">
        <f ca="1">SUMIF(Posting!$B:$E,A6,Posting!$E:$E)</f>
        <v>14769683.274193548</v>
      </c>
      <c r="G6" s="1018">
        <f ca="1">SUMIF(Posting!$B:$F,A6,Posting!$F:$F)</f>
        <v>25217716</v>
      </c>
      <c r="H6" s="1018">
        <f ca="1">SUMIF(Supplier!$B:$F,A6,Supplier!$E:$E)-SUMIF(Supplier!$B:$F,A6,Supplier!$F:$F)</f>
        <v>170080</v>
      </c>
      <c r="I6" s="1018">
        <v>1128677.0199999996</v>
      </c>
      <c r="J6" s="1018"/>
      <c r="K6" s="1018"/>
      <c r="L6" s="1018">
        <f>I6</f>
        <v>1128677.0199999996</v>
      </c>
      <c r="M6" s="1046"/>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2" t="s">
        <v>10132</v>
      </c>
      <c r="B8" s="1017">
        <v>9767572.5</v>
      </c>
      <c r="C8" s="1017">
        <v>0</v>
      </c>
      <c r="D8" s="1017">
        <f t="shared" ref="D8:D32" si="5">B8-C8</f>
        <v>9767572.5</v>
      </c>
      <c r="E8" s="1022"/>
      <c r="F8" s="1018">
        <f ca="1">SUMIF(Posting!$B:$E,A8,Posting!$E:$E)</f>
        <v>6835862</v>
      </c>
      <c r="G8" s="1018">
        <f ca="1">SUMIF(Posting!$B:$F,A8,Posting!$F:$F)</f>
        <v>7704349</v>
      </c>
      <c r="H8" s="1018">
        <f ca="1">SUMIF(Supplier!$B:$F,A8,Supplier!$E:$E)-SUMIF(Supplier!$B:$F,A8,Supplier!$F:$F)</f>
        <v>0</v>
      </c>
      <c r="I8" s="1043">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8466313.5</v>
      </c>
      <c r="G9" s="1018">
        <f ca="1">SUMIF(Posting!$B:$F,A9,Posting!$F:$F)</f>
        <v>7120000</v>
      </c>
      <c r="H9" s="1018">
        <f ca="1">SUMIF(Supplier!$B:$F,A9,Supplier!$E:$E)-SUMIF(Supplier!$B:$F,A9,Supplier!$F:$F)</f>
        <v>5773</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4435955.4623655919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5891746.9715821808</v>
      </c>
      <c r="G12" s="1018">
        <f ca="1">SUMIF(Posting!$B:$F,A12,Posting!$F:$F)</f>
        <v>12473768.75</v>
      </c>
      <c r="H12" s="1018">
        <f ca="1">SUMIF(Supplier!$B:$F,A12,Supplier!$E:$E)-SUMIF(Supplier!$B:$F,A12,Supplier!$F:$F)</f>
        <v>1696550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37157609.629032262</v>
      </c>
      <c r="G13" s="1018">
        <f ca="1">SUMIF(Posting!$B:$F,A13,Posting!$F:$F)</f>
        <v>39180186</v>
      </c>
      <c r="H13" s="1018">
        <f ca="1">SUMIF(Supplier!$B:$F,A13,Supplier!$E:$E)-SUMIF(Supplier!$B:$F,A13,Supplier!$F:$F)</f>
        <v>410573</v>
      </c>
      <c r="I13" s="1041"/>
      <c r="J13" s="1018"/>
      <c r="K13" s="1018"/>
      <c r="L13" s="1018"/>
      <c r="M13" s="1046"/>
    </row>
    <row r="14" spans="1:15" s="4" customFormat="1" x14ac:dyDescent="0.3">
      <c r="A14" s="1052" t="s">
        <v>12673</v>
      </c>
      <c r="B14" s="1017"/>
      <c r="C14" s="1017"/>
      <c r="D14" s="1017"/>
      <c r="E14" s="1022"/>
      <c r="F14" s="1018">
        <f ca="1">SUMIF(Posting!$B:$E,A14,Posting!$E:$E)</f>
        <v>4509032.3548387103</v>
      </c>
      <c r="G14" s="1018">
        <f ca="1">SUMIF(Posting!$B:$F,A14,Posting!$F:$F)</f>
        <v>4227916</v>
      </c>
      <c r="H14" s="1018">
        <f ca="1">SUMIF(Supplier!$B:$F,A14,Supplier!$E:$E)-SUMIF(Supplier!$B:$F,A14,Supplier!$F:$F)</f>
        <v>2436071</v>
      </c>
      <c r="I14" s="1018"/>
      <c r="J14" s="1018"/>
      <c r="K14" s="1018"/>
      <c r="L14" s="1018"/>
      <c r="M14" s="1046"/>
    </row>
    <row r="15" spans="1:15" s="4" customFormat="1" x14ac:dyDescent="0.3">
      <c r="A15" s="1052"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6"/>
    </row>
    <row r="16" spans="1:15" s="4" customFormat="1" x14ac:dyDescent="0.3">
      <c r="A16" s="1052"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6"/>
      <c r="O16" s="1046"/>
    </row>
    <row r="17" spans="1:13" s="4" customFormat="1" x14ac:dyDescent="0.3">
      <c r="A17" s="1052"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2" t="s">
        <v>12172</v>
      </c>
      <c r="B18" s="1017"/>
      <c r="C18" s="1017"/>
      <c r="D18" s="1017"/>
      <c r="E18" s="1022"/>
      <c r="F18" s="1018">
        <f ca="1">SUMIF(Posting!$B:$E,A18,Posting!$E:$E)</f>
        <v>9561230</v>
      </c>
      <c r="G18" s="1018">
        <f ca="1">SUMIF(Posting!$B:$F,A18,Posting!$F:$F)</f>
        <v>9316872</v>
      </c>
      <c r="H18" s="1018">
        <f ca="1">SUMIF(Supplier!$B:$F,A18,Supplier!$E:$E)-SUMIF(Supplier!$B:$F,A18,Supplier!$F:$F)</f>
        <v>13050</v>
      </c>
      <c r="I18" s="1018"/>
      <c r="J18" s="1018"/>
      <c r="K18" s="1018"/>
      <c r="L18" s="1018"/>
      <c r="M18" s="1023"/>
    </row>
    <row r="19" spans="1:13" s="4" customFormat="1" x14ac:dyDescent="0.3">
      <c r="A19" s="1052" t="s">
        <v>12212</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2"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2" t="s">
        <v>11586</v>
      </c>
      <c r="B21" s="1017"/>
      <c r="C21" s="1017"/>
      <c r="D21" s="1017"/>
      <c r="E21" s="1022"/>
      <c r="F21" s="1018">
        <f ca="1">SUMIF(Posting!$B:$E,A21,Posting!$E:$E)</f>
        <v>6458710</v>
      </c>
      <c r="G21" s="1018">
        <f ca="1">SUMIF(Posting!$B:$F,A21,Posting!$F:$F)</f>
        <v>10854400</v>
      </c>
      <c r="H21" s="1018">
        <f ca="1">SUMIF(Supplier!$B:$F,A21,Supplier!$E:$E)-SUMIF(Supplier!$B:$F,A21,Supplier!$F:$F)</f>
        <v>0</v>
      </c>
      <c r="I21" s="1018"/>
      <c r="J21" s="1018"/>
      <c r="K21" s="1018"/>
      <c r="L21" s="1018"/>
    </row>
    <row r="22" spans="1:13" s="4" customFormat="1" x14ac:dyDescent="0.3">
      <c r="A22" s="1052"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2"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2"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2"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101" t="s">
        <v>11521</v>
      </c>
    </row>
    <row r="27" spans="1:13" s="4" customFormat="1" x14ac:dyDescent="0.3">
      <c r="A27" s="1052" t="s">
        <v>9344</v>
      </c>
      <c r="B27" s="1017">
        <v>28340413.5</v>
      </c>
      <c r="C27" s="1017"/>
      <c r="D27" s="1017">
        <f t="shared" si="5"/>
        <v>28340413.5</v>
      </c>
      <c r="E27" s="1022"/>
      <c r="F27" s="1018">
        <f ca="1">SUMIF(Posting!$B:$E,A27,Posting!$E:$E)</f>
        <v>23717615.833333332</v>
      </c>
      <c r="G27" s="1018">
        <f ca="1">SUMIF(Posting!$B:$F,A27,Posting!$F:$F)</f>
        <v>29290323</v>
      </c>
      <c r="H27" s="1018">
        <f ca="1">SUMIF(Supplier!$B:$F,A27,Supplier!$E:$E)-SUMIF(Supplier!$B:$F,A27,Supplier!$F:$F)</f>
        <v>0</v>
      </c>
      <c r="I27" s="1018">
        <v>25423994.165999997</v>
      </c>
      <c r="J27" s="1018">
        <v>5940507.6512000002</v>
      </c>
      <c r="K27" s="1018"/>
      <c r="L27" s="1018">
        <f ca="1">I27+J27-G27-K27</f>
        <v>2074178.8171999976</v>
      </c>
    </row>
    <row r="28" spans="1:13" s="4" customFormat="1" x14ac:dyDescent="0.3">
      <c r="A28" s="1052" t="s">
        <v>10889</v>
      </c>
      <c r="B28" s="1017">
        <v>33854640.027999997</v>
      </c>
      <c r="C28" s="1017"/>
      <c r="D28" s="1017">
        <f t="shared" si="5"/>
        <v>33854640.027999997</v>
      </c>
      <c r="E28" s="1022"/>
      <c r="F28" s="1018">
        <f ca="1">SUMIF(Posting!$B:$E,A28,Posting!$E:$E)</f>
        <v>25335856.397849467</v>
      </c>
      <c r="G28" s="1018">
        <f ca="1">SUMIF(Posting!$B:$F,A28,Posting!$F:$F)</f>
        <v>31924549</v>
      </c>
      <c r="H28" s="1018">
        <f ca="1">SUMIF(Supplier!$B:$F,A28,Supplier!$E:$E)-SUMIF(Supplier!$B:$F,A28,Supplier!$F:$F)</f>
        <v>62730</v>
      </c>
      <c r="I28" s="1018"/>
      <c r="J28" s="1018"/>
      <c r="K28" s="1018"/>
      <c r="L28" s="1018" t="str">
        <f ca="1">IF(I28&gt;G28,I28+J28-G28,"Bill will be submitted")</f>
        <v>Bill will be submitted</v>
      </c>
    </row>
    <row r="29" spans="1:13" s="4" customFormat="1" x14ac:dyDescent="0.3">
      <c r="A29" s="1052" t="s">
        <v>7801</v>
      </c>
      <c r="B29" s="1017"/>
      <c r="C29" s="1017"/>
      <c r="D29" s="1017">
        <f t="shared" ref="D29" si="6">B29-C29</f>
        <v>0</v>
      </c>
      <c r="E29" s="1022"/>
      <c r="F29" s="1018">
        <f ca="1">SUMIF(Posting!$B:$E,A29,Posting!$E:$E)</f>
        <v>3778660</v>
      </c>
      <c r="G29" s="1018">
        <f ca="1">SUMIF(Posting!$B:$F,A29,Posting!$F:$F)</f>
        <v>6158251</v>
      </c>
      <c r="H29" s="1018">
        <f ca="1">SUMIF(Supplier!$B:$F,A29,Supplier!$E:$E)-SUMIF(Supplier!$B:$F,A29,Supplier!$F:$F)</f>
        <v>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24057411.419999998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35350844.333333336</v>
      </c>
      <c r="G31" s="1018">
        <f ca="1">SUMIF(Posting!$B:$F,A31,Posting!$F:$F)</f>
        <v>55514521</v>
      </c>
      <c r="H31" s="1018">
        <f ca="1">SUMIF(Supplier!$B:$F,A31,Supplier!$E:$E)-SUMIF(Supplier!$B:$F,A31,Supplier!$F:$F)</f>
        <v>0</v>
      </c>
      <c r="I31" s="1018"/>
      <c r="J31" s="1018"/>
      <c r="K31" s="1018"/>
      <c r="L31" s="1018"/>
    </row>
    <row r="32" spans="1:13" s="4" customFormat="1" x14ac:dyDescent="0.3">
      <c r="A32" s="1052"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4653240</v>
      </c>
      <c r="I33" s="204">
        <f>SUM(I7:I32)</f>
        <v>100845893.79175998</v>
      </c>
      <c r="J33" s="204"/>
      <c r="K33" s="204">
        <f>SUM(K7:K32)</f>
        <v>9490649.0412499998</v>
      </c>
      <c r="L33" s="204">
        <f ca="1">SUM(L7:L32)</f>
        <v>30167969.154210001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N34" sqref="N34"/>
    </sheetView>
  </sheetViews>
  <sheetFormatPr defaultRowHeight="18.75" x14ac:dyDescent="0.3"/>
  <cols>
    <col min="1" max="1" width="25.42578125" style="4" customWidth="1"/>
    <col min="2" max="2" width="16.28515625"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200" ht="49.5" customHeight="1" x14ac:dyDescent="0.25">
      <c r="A1" s="1060" t="s">
        <v>10884</v>
      </c>
      <c r="B1" s="1062" t="s">
        <v>12639</v>
      </c>
      <c r="C1" s="1067" t="s">
        <v>13504</v>
      </c>
      <c r="D1" s="1067" t="s">
        <v>12643</v>
      </c>
      <c r="E1" s="1062" t="s">
        <v>12640</v>
      </c>
      <c r="F1" s="1062" t="s">
        <v>12636</v>
      </c>
      <c r="G1" s="1066" t="s">
        <v>10999</v>
      </c>
      <c r="H1" s="1066" t="s">
        <v>12642</v>
      </c>
      <c r="I1" s="1061" t="s">
        <v>12637</v>
      </c>
      <c r="J1" s="1061" t="s">
        <v>12638</v>
      </c>
      <c r="K1" s="1061" t="s">
        <v>10887</v>
      </c>
      <c r="L1" s="1063" t="s">
        <v>11000</v>
      </c>
    </row>
    <row r="2" spans="1:200" s="4" customFormat="1" x14ac:dyDescent="0.3">
      <c r="A2" s="1052" t="s">
        <v>13648</v>
      </c>
      <c r="B2" s="1017"/>
      <c r="C2" s="1064"/>
      <c r="D2" s="1017">
        <f t="shared" ref="D2:D7" si="0">C2*B2</f>
        <v>0</v>
      </c>
      <c r="E2" s="1017">
        <f t="shared" ref="E2" si="1">B2-D2</f>
        <v>0</v>
      </c>
      <c r="F2" s="1018"/>
      <c r="G2" s="1018"/>
      <c r="H2" s="1018">
        <f t="shared" ref="H2" si="2">G2+F2</f>
        <v>0</v>
      </c>
      <c r="I2" s="1017">
        <f t="shared" ref="I2" si="3">H2*4.5%</f>
        <v>0</v>
      </c>
      <c r="J2" s="1017">
        <f t="shared" ref="J2" si="4">I2+H2</f>
        <v>0</v>
      </c>
      <c r="K2" s="1018">
        <f ca="1">SUMIF(Posting!$B:$F,A2,Posting!$F:$F)</f>
        <v>0</v>
      </c>
      <c r="L2" s="1018">
        <f t="shared" ref="L2" ca="1" si="5">J2-K2</f>
        <v>0</v>
      </c>
      <c r="N2" s="244"/>
    </row>
    <row r="3" spans="1:200" s="4" customFormat="1" x14ac:dyDescent="0.3">
      <c r="A3" s="1052" t="s">
        <v>14174</v>
      </c>
      <c r="B3" s="1017">
        <v>11500000</v>
      </c>
      <c r="C3" s="1064"/>
      <c r="D3" s="1017">
        <f t="shared" si="0"/>
        <v>0</v>
      </c>
      <c r="E3" s="1017">
        <f t="shared" ref="E3" si="6">B3-D3</f>
        <v>11500000</v>
      </c>
      <c r="F3" s="1018"/>
      <c r="G3" s="1018"/>
      <c r="H3" s="1018">
        <f t="shared" ref="H3" si="7">G3+F3</f>
        <v>0</v>
      </c>
      <c r="I3" s="1017">
        <f t="shared" ref="I3" si="8">H3*4.5%</f>
        <v>0</v>
      </c>
      <c r="J3" s="1017">
        <f t="shared" ref="J3" si="9">I3+H3</f>
        <v>0</v>
      </c>
      <c r="K3" s="1018">
        <f ca="1">SUMIF(Posting!$B:$F,A3,Posting!$F:$F)</f>
        <v>8097014</v>
      </c>
      <c r="L3" s="1018">
        <f t="shared" ref="L3" ca="1" si="10">J3-K3</f>
        <v>-8097014</v>
      </c>
      <c r="M3" s="4" t="s">
        <v>14215</v>
      </c>
      <c r="N3" s="244"/>
    </row>
    <row r="4" spans="1:200" s="4" customFormat="1" x14ac:dyDescent="0.3">
      <c r="A4" s="1052" t="s">
        <v>13303</v>
      </c>
      <c r="B4" s="1017">
        <v>2880705</v>
      </c>
      <c r="C4" s="1064">
        <v>7.0000000000000007E-2</v>
      </c>
      <c r="D4" s="1017">
        <f t="shared" si="0"/>
        <v>201649.35</v>
      </c>
      <c r="E4" s="1017">
        <f t="shared" ref="E4" si="11">B4-D4</f>
        <v>2679055.65</v>
      </c>
      <c r="F4" s="1018"/>
      <c r="G4" s="1018"/>
      <c r="H4" s="1018">
        <f t="shared" ref="H4" si="12">G4+F4</f>
        <v>0</v>
      </c>
      <c r="I4" s="1017">
        <f t="shared" ref="I4" si="13">H4*4.5%</f>
        <v>0</v>
      </c>
      <c r="J4" s="1017">
        <f t="shared" ref="J4" si="14">I4+H4</f>
        <v>0</v>
      </c>
      <c r="K4" s="1018">
        <f ca="1">SUMIF(Posting!$B:$F,A4,Posting!$F:$F)</f>
        <v>547332</v>
      </c>
      <c r="L4" s="1018">
        <f t="shared" ref="L4" ca="1" si="15">J4-K4</f>
        <v>-547332</v>
      </c>
      <c r="N4" s="244"/>
    </row>
    <row r="5" spans="1:200" s="4" customFormat="1" x14ac:dyDescent="0.3">
      <c r="A5" s="1052" t="s">
        <v>13285</v>
      </c>
      <c r="B5" s="1017">
        <v>1884625</v>
      </c>
      <c r="C5" s="1064">
        <v>0.1</v>
      </c>
      <c r="D5" s="1017">
        <f t="shared" si="0"/>
        <v>188462.5</v>
      </c>
      <c r="E5" s="1017">
        <f t="shared" ref="E5" si="16">B5-D5</f>
        <v>1696162.5</v>
      </c>
      <c r="F5" s="1018"/>
      <c r="G5" s="1018"/>
      <c r="H5" s="1018">
        <f t="shared" ref="H5" si="17">G5+F5</f>
        <v>0</v>
      </c>
      <c r="I5" s="1017">
        <f t="shared" ref="I5" si="18">H5*4.5%</f>
        <v>0</v>
      </c>
      <c r="J5" s="1017">
        <f t="shared" ref="J5" si="19">I5+H5</f>
        <v>0</v>
      </c>
      <c r="K5" s="1018">
        <f ca="1">SUMIF(Posting!$B:$F,A5,Posting!$F:$F)</f>
        <v>508849</v>
      </c>
      <c r="L5" s="1018">
        <f t="shared" ref="L5" ca="1" si="20">J5-K5</f>
        <v>-508849</v>
      </c>
      <c r="N5" s="244"/>
    </row>
    <row r="6" spans="1:200" s="4" customFormat="1" x14ac:dyDescent="0.3">
      <c r="A6" s="1052" t="s">
        <v>13922</v>
      </c>
      <c r="B6" s="1017">
        <v>6181940</v>
      </c>
      <c r="C6" s="1064">
        <v>0.08</v>
      </c>
      <c r="D6" s="1017">
        <f t="shared" si="0"/>
        <v>494555.2</v>
      </c>
      <c r="E6" s="1017">
        <f t="shared" ref="E6" si="21">B6-D6</f>
        <v>5687384.7999999998</v>
      </c>
      <c r="F6" s="1018"/>
      <c r="G6" s="1018"/>
      <c r="H6" s="1018">
        <f t="shared" ref="H6" si="22">G6+F6</f>
        <v>0</v>
      </c>
      <c r="I6" s="1017">
        <f t="shared" ref="I6" si="23">H6*4.5%</f>
        <v>0</v>
      </c>
      <c r="J6" s="1017">
        <f t="shared" ref="J6" si="24">I6+H6</f>
        <v>0</v>
      </c>
      <c r="K6" s="1018">
        <f ca="1">SUMIF(Posting!$B:$F,A6,Posting!$F:$F)</f>
        <v>1421846</v>
      </c>
      <c r="L6" s="1018">
        <f t="shared" ref="L6" ca="1" si="25">J6-K6</f>
        <v>-1421846</v>
      </c>
      <c r="M6" s="4" t="s">
        <v>14215</v>
      </c>
      <c r="N6" s="244"/>
    </row>
    <row r="7" spans="1:200" s="4" customFormat="1" x14ac:dyDescent="0.3">
      <c r="A7" s="1052" t="s">
        <v>13215</v>
      </c>
      <c r="B7" s="1017">
        <v>47244460.5</v>
      </c>
      <c r="C7" s="1064">
        <v>0.08</v>
      </c>
      <c r="D7" s="1017">
        <f t="shared" si="0"/>
        <v>3779556.84</v>
      </c>
      <c r="E7" s="1017">
        <f t="shared" ref="E7" si="26">B7-D7</f>
        <v>43464903.659999996</v>
      </c>
      <c r="F7" s="1018"/>
      <c r="G7" s="1018"/>
      <c r="H7" s="1018">
        <f t="shared" ref="H7" si="27">G7+F7</f>
        <v>0</v>
      </c>
      <c r="I7" s="1017">
        <f t="shared" ref="I7" si="28">H7*4.5%</f>
        <v>0</v>
      </c>
      <c r="J7" s="1017">
        <f t="shared" ref="J7" si="29">I7+H7</f>
        <v>0</v>
      </c>
      <c r="K7" s="1018">
        <f ca="1">SUMIF(Posting!$B:$F,A7,Posting!$F:$F)</f>
        <v>4598964</v>
      </c>
      <c r="L7" s="1018">
        <f t="shared" ref="L7" ca="1" si="30">J7-K7</f>
        <v>-4598964</v>
      </c>
      <c r="M7" s="4" t="s">
        <v>14215</v>
      </c>
      <c r="N7" s="244"/>
    </row>
    <row r="8" spans="1:200" s="4" customFormat="1" x14ac:dyDescent="0.3">
      <c r="A8" s="1052" t="s">
        <v>13167</v>
      </c>
      <c r="B8" s="1017">
        <v>28834775</v>
      </c>
      <c r="C8" s="1065" t="s">
        <v>12641</v>
      </c>
      <c r="D8" s="1017">
        <f>B8-E8</f>
        <v>4334775</v>
      </c>
      <c r="E8" s="1017">
        <v>24500000</v>
      </c>
      <c r="F8" s="1018"/>
      <c r="G8" s="1018"/>
      <c r="H8" s="1018">
        <f t="shared" ref="H8" si="31">G8+F8</f>
        <v>0</v>
      </c>
      <c r="I8" s="1017">
        <f t="shared" ref="I8" si="32">H8*4.5%</f>
        <v>0</v>
      </c>
      <c r="J8" s="1017">
        <f t="shared" ref="J8" si="33">I8+H8</f>
        <v>0</v>
      </c>
      <c r="K8" s="1018">
        <f ca="1">SUMIF(Posting!$B:$F,A8,Posting!$F:$F)</f>
        <v>6001008</v>
      </c>
      <c r="L8" s="1018">
        <f t="shared" ref="L8" ca="1" si="34">J8-K8</f>
        <v>-6001008</v>
      </c>
      <c r="N8" s="244"/>
    </row>
    <row r="9" spans="1:200" s="4" customFormat="1" x14ac:dyDescent="0.3">
      <c r="A9" s="1052" t="s">
        <v>13243</v>
      </c>
      <c r="B9" s="1017">
        <v>18946080</v>
      </c>
      <c r="C9" s="1064">
        <v>0.15</v>
      </c>
      <c r="D9" s="1017">
        <f>C9*B9</f>
        <v>2841912</v>
      </c>
      <c r="E9" s="1017">
        <f t="shared" ref="E9" si="35">B9-D9</f>
        <v>16104168</v>
      </c>
      <c r="F9" s="1018"/>
      <c r="G9" s="1018"/>
      <c r="H9" s="1018">
        <f t="shared" ref="H9" si="36">G9+F9</f>
        <v>0</v>
      </c>
      <c r="I9" s="1017">
        <f t="shared" ref="I9" si="37">H9*4.5%</f>
        <v>0</v>
      </c>
      <c r="J9" s="1017">
        <f t="shared" ref="J9" si="38">I9+H9</f>
        <v>0</v>
      </c>
      <c r="K9" s="1018">
        <f ca="1">SUMIF(Posting!$B:$F,A9,Posting!$F:$F)</f>
        <v>3200005</v>
      </c>
      <c r="L9" s="1018">
        <f t="shared" ref="L9" ca="1" si="39">J9-K9</f>
        <v>-3200005</v>
      </c>
      <c r="M9" s="4" t="s">
        <v>14215</v>
      </c>
      <c r="N9" s="244"/>
    </row>
    <row r="10" spans="1:200" s="4" customFormat="1" x14ac:dyDescent="0.3">
      <c r="A10" s="1052" t="s">
        <v>14216</v>
      </c>
      <c r="B10" s="1017">
        <v>9488782</v>
      </c>
      <c r="C10" s="1065" t="s">
        <v>12641</v>
      </c>
      <c r="D10" s="1017">
        <f>B10-E10</f>
        <v>1688782</v>
      </c>
      <c r="E10" s="1017">
        <v>7800000</v>
      </c>
      <c r="F10" s="1018"/>
      <c r="G10" s="1018"/>
      <c r="H10" s="1018">
        <f t="shared" ref="H10" si="40">G10+F10</f>
        <v>0</v>
      </c>
      <c r="I10" s="1017">
        <f t="shared" ref="I10" si="41">H10*4.5%</f>
        <v>0</v>
      </c>
      <c r="J10" s="1017">
        <f t="shared" ref="J10" si="42">I10+H10</f>
        <v>0</v>
      </c>
      <c r="K10" s="1018">
        <f ca="1">SUMIF(Posting!$B:$F,A10,Posting!$F:$F)</f>
        <v>1560000</v>
      </c>
      <c r="L10" s="1018">
        <f t="shared" ref="L10" ca="1" si="43">J10-K10</f>
        <v>-1560000</v>
      </c>
      <c r="M10" s="4" t="s">
        <v>14215</v>
      </c>
      <c r="N10" s="244"/>
    </row>
    <row r="11" spans="1:200" s="4" customFormat="1" x14ac:dyDescent="0.3">
      <c r="A11" s="1052" t="s">
        <v>13503</v>
      </c>
      <c r="B11" s="1017">
        <v>65012613.929999992</v>
      </c>
      <c r="C11" s="1064">
        <v>0.1</v>
      </c>
      <c r="D11" s="1017">
        <f>C11*B11</f>
        <v>6501261.3929999992</v>
      </c>
      <c r="E11" s="1017">
        <f t="shared" ref="E11:E26" si="44">B11-D11</f>
        <v>58511352.536999993</v>
      </c>
      <c r="F11" s="1018"/>
      <c r="G11" s="1018"/>
      <c r="H11" s="1018">
        <f t="shared" ref="H11:H26" si="45">G11+F11</f>
        <v>0</v>
      </c>
      <c r="I11" s="1017">
        <f t="shared" ref="I11:I26" si="46">H11*4.5%</f>
        <v>0</v>
      </c>
      <c r="J11" s="1017">
        <f t="shared" ref="J11:J24" si="47">I11+H11</f>
        <v>0</v>
      </c>
      <c r="K11" s="1018">
        <f ca="1">SUMIF(Posting!$B:$F,A11,Posting!$F:$F)</f>
        <v>0</v>
      </c>
      <c r="L11" s="1018">
        <f t="shared" ref="L11:L26" ca="1" si="48">J11-K11</f>
        <v>0</v>
      </c>
      <c r="N11" s="244"/>
    </row>
    <row r="12" spans="1:200" s="4" customFormat="1" x14ac:dyDescent="0.3">
      <c r="A12" s="1052" t="s">
        <v>12744</v>
      </c>
      <c r="B12" s="1017"/>
      <c r="C12" s="1065"/>
      <c r="D12" s="1017"/>
      <c r="E12" s="1017"/>
      <c r="F12" s="1018"/>
      <c r="G12" s="1018"/>
      <c r="H12" s="1018">
        <f t="shared" si="45"/>
        <v>0</v>
      </c>
      <c r="I12" s="1017">
        <f t="shared" si="46"/>
        <v>0</v>
      </c>
      <c r="J12" s="1017">
        <f t="shared" si="47"/>
        <v>0</v>
      </c>
      <c r="K12" s="1018">
        <f ca="1">SUMIF(Posting!$B:$F,A12,Posting!$F:$F)</f>
        <v>0</v>
      </c>
      <c r="L12" s="1018">
        <f t="shared" ca="1" si="48"/>
        <v>0</v>
      </c>
      <c r="N12" s="244"/>
    </row>
    <row r="13" spans="1:200" s="4" customFormat="1" x14ac:dyDescent="0.3">
      <c r="A13" s="1052" t="s">
        <v>12585</v>
      </c>
      <c r="B13" s="1017"/>
      <c r="C13" s="1064"/>
      <c r="D13" s="1017"/>
      <c r="E13" s="1017">
        <f>B13-D13</f>
        <v>0</v>
      </c>
      <c r="F13" s="1018"/>
      <c r="G13" s="1018"/>
      <c r="H13" s="1018">
        <f>G13+F13</f>
        <v>0</v>
      </c>
      <c r="I13" s="1017">
        <f>H13*4.5%</f>
        <v>0</v>
      </c>
      <c r="J13" s="1017">
        <f>I13+H13</f>
        <v>0</v>
      </c>
      <c r="K13" s="1018">
        <f ca="1">SUMIF(Posting!$B:$F,A13,Posting!$F:$F)</f>
        <v>120000</v>
      </c>
      <c r="L13" s="1018">
        <f ca="1">J13-K13</f>
        <v>-120000</v>
      </c>
      <c r="N13" s="244"/>
    </row>
    <row r="14" spans="1:200" s="4" customFormat="1" x14ac:dyDescent="0.3">
      <c r="A14" s="1052" t="s">
        <v>11586</v>
      </c>
      <c r="B14" s="1017"/>
      <c r="C14" s="1064"/>
      <c r="D14" s="1017"/>
      <c r="E14" s="1017">
        <f>'[4]quotation 2'!$I$20</f>
        <v>11816000</v>
      </c>
      <c r="F14" s="1018"/>
      <c r="G14" s="1018"/>
      <c r="H14" s="1018">
        <f>G14+E14</f>
        <v>11816000</v>
      </c>
      <c r="I14" s="1017">
        <f>H14*4.5%</f>
        <v>531720</v>
      </c>
      <c r="J14" s="1017">
        <f>I14+H14</f>
        <v>12347720</v>
      </c>
      <c r="K14" s="1105">
        <f ca="1">SUMIF(Posting!$B:$F,A14,Posting!$F:$F)</f>
        <v>10854400</v>
      </c>
      <c r="L14" s="1018">
        <f ca="1">J14-K14</f>
        <v>1493320</v>
      </c>
      <c r="N14" s="244">
        <v>15354400</v>
      </c>
      <c r="O14" s="1023">
        <f ca="1">N14-K14</f>
        <v>4500000</v>
      </c>
    </row>
    <row r="15" spans="1:200" s="1019" customFormat="1" x14ac:dyDescent="0.3">
      <c r="A15" s="1052" t="s">
        <v>11423</v>
      </c>
      <c r="B15" s="1017"/>
      <c r="C15" s="1064"/>
      <c r="D15" s="1017"/>
      <c r="E15" s="1017">
        <f>B15-D15</f>
        <v>0</v>
      </c>
      <c r="F15" s="1018"/>
      <c r="G15" s="1018"/>
      <c r="H15" s="1018">
        <f>G15+F15</f>
        <v>0</v>
      </c>
      <c r="I15" s="1017">
        <f>H15*4.5%</f>
        <v>0</v>
      </c>
      <c r="J15" s="1017">
        <f>I15+H15</f>
        <v>0</v>
      </c>
      <c r="K15" s="1018">
        <f ca="1">SUMIF(Posting!$B:$F,A15,Posting!$F:$F)</f>
        <v>11253125</v>
      </c>
      <c r="L15" s="1018"/>
      <c r="M15" s="4" t="s">
        <v>14215</v>
      </c>
      <c r="N15" s="24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086" t="s">
        <v>12587</v>
      </c>
      <c r="B16" s="1017">
        <v>5138700</v>
      </c>
      <c r="C16" s="1065" t="s">
        <v>12641</v>
      </c>
      <c r="D16" s="1017">
        <v>138700</v>
      </c>
      <c r="E16" s="1017">
        <f>B16-D16</f>
        <v>5000000</v>
      </c>
      <c r="F16" s="1018"/>
      <c r="G16" s="1018"/>
      <c r="H16" s="1018">
        <f>G16+E16</f>
        <v>5000000</v>
      </c>
      <c r="I16" s="1017">
        <f>H16*4.5%</f>
        <v>225000</v>
      </c>
      <c r="J16" s="1017">
        <f>I16+H16</f>
        <v>5225000</v>
      </c>
      <c r="K16" s="1018">
        <f ca="1">SUMIF(Posting!$B:$F,A16,Posting!$F:$F)</f>
        <v>2900094</v>
      </c>
      <c r="L16" s="1018">
        <f ca="1">J16-K16</f>
        <v>2324906</v>
      </c>
      <c r="M16" s="4" t="s">
        <v>14215</v>
      </c>
      <c r="N16" s="244"/>
    </row>
    <row r="17" spans="1:200" s="4" customFormat="1" x14ac:dyDescent="0.3">
      <c r="A17" s="1086" t="s">
        <v>11864</v>
      </c>
      <c r="B17" s="1017">
        <v>76247089.599999994</v>
      </c>
      <c r="C17" s="1064">
        <v>0.12</v>
      </c>
      <c r="D17" s="1017">
        <f>C17*B17</f>
        <v>9149650.7519999985</v>
      </c>
      <c r="E17" s="1017">
        <f t="shared" si="44"/>
        <v>67097438.847999997</v>
      </c>
      <c r="F17" s="1018"/>
      <c r="G17" s="1018"/>
      <c r="H17" s="1018">
        <f>E17</f>
        <v>67097438.847999997</v>
      </c>
      <c r="I17" s="1017">
        <f t="shared" si="46"/>
        <v>3019384.74816</v>
      </c>
      <c r="J17" s="1017">
        <f t="shared" si="47"/>
        <v>70116823.596159995</v>
      </c>
      <c r="K17" s="1018">
        <f ca="1">SUMIF(Posting!$B:$F,A17,Posting!$F:$F)</f>
        <v>62447124</v>
      </c>
      <c r="L17" s="1018">
        <f t="shared" ca="1" si="48"/>
        <v>7669699.5961599946</v>
      </c>
      <c r="M17" s="4" t="s">
        <v>14215</v>
      </c>
      <c r="N17" s="244"/>
    </row>
    <row r="18" spans="1:200" s="4" customFormat="1" x14ac:dyDescent="0.3">
      <c r="A18" s="1086" t="s">
        <v>9649</v>
      </c>
      <c r="B18" s="1017">
        <v>19265070</v>
      </c>
      <c r="C18" s="1064"/>
      <c r="D18" s="1017"/>
      <c r="E18" s="1017">
        <f t="shared" si="44"/>
        <v>19265070</v>
      </c>
      <c r="F18" s="1018">
        <v>12264875</v>
      </c>
      <c r="G18" s="1018">
        <f>[5]Sheet1!$C$20</f>
        <v>553023</v>
      </c>
      <c r="H18" s="1018">
        <f t="shared" si="45"/>
        <v>12817898</v>
      </c>
      <c r="I18" s="1017">
        <f t="shared" si="46"/>
        <v>576805.41</v>
      </c>
      <c r="J18" s="1017">
        <f t="shared" si="47"/>
        <v>13394703.41</v>
      </c>
      <c r="K18" s="1105">
        <f ca="1">SUMIF(Posting!$B:$F,A18,Posting!$F:$F)</f>
        <v>10021233</v>
      </c>
      <c r="L18" s="1018">
        <f t="shared" ca="1" si="48"/>
        <v>3373470.41</v>
      </c>
      <c r="N18" s="244">
        <v>10000000</v>
      </c>
      <c r="O18" s="1023">
        <f ca="1">N18-K18</f>
        <v>-21233</v>
      </c>
    </row>
    <row r="19" spans="1:200" s="1019" customFormat="1" x14ac:dyDescent="0.3">
      <c r="A19" s="1086" t="s">
        <v>10326</v>
      </c>
      <c r="B19" s="1017"/>
      <c r="C19" s="1064"/>
      <c r="D19" s="1017"/>
      <c r="E19" s="1017">
        <v>9265000</v>
      </c>
      <c r="F19" s="1018"/>
      <c r="G19" s="1018">
        <f>[6]Sheet1!$C$26</f>
        <v>1337650</v>
      </c>
      <c r="H19" s="1018">
        <f>G19+E19</f>
        <v>10602650</v>
      </c>
      <c r="I19" s="1017">
        <f t="shared" si="46"/>
        <v>477119.25</v>
      </c>
      <c r="J19" s="1017">
        <f t="shared" si="47"/>
        <v>11079769.25</v>
      </c>
      <c r="K19" s="1105">
        <f ca="1">SUMIF(Posting!$B:$F,A19,Posting!$F:$F)</f>
        <v>8631750</v>
      </c>
      <c r="L19" s="1018">
        <f t="shared" ca="1" si="48"/>
        <v>2448019.25</v>
      </c>
      <c r="M19" s="4"/>
      <c r="N19" s="244">
        <v>8801750</v>
      </c>
      <c r="O19" s="1023">
        <f ca="1">N19-K19</f>
        <v>170000</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19" customFormat="1" x14ac:dyDescent="0.3">
      <c r="A20" s="1086" t="s">
        <v>9390</v>
      </c>
      <c r="B20" s="1017">
        <v>9435400</v>
      </c>
      <c r="C20" s="1064"/>
      <c r="D20" s="1017"/>
      <c r="E20" s="1017">
        <f t="shared" si="44"/>
        <v>9435400</v>
      </c>
      <c r="F20" s="1018">
        <v>7634180.5</v>
      </c>
      <c r="G20" s="1018">
        <f>[7]Sheet1!$C$23</f>
        <v>1335898.3032</v>
      </c>
      <c r="H20" s="1018">
        <f t="shared" si="45"/>
        <v>8970078.803199999</v>
      </c>
      <c r="I20" s="1017">
        <f t="shared" si="46"/>
        <v>403653.54614399996</v>
      </c>
      <c r="J20" s="1017">
        <f t="shared" si="47"/>
        <v>9373732.3493439984</v>
      </c>
      <c r="K20" s="1018">
        <f ca="1">SUMIF(Posting!$B:$F,A20,Posting!$F:$F)</f>
        <v>6590400</v>
      </c>
      <c r="L20" s="1018">
        <f t="shared" ca="1" si="48"/>
        <v>2783332.3493439984</v>
      </c>
      <c r="M20" s="4" t="s">
        <v>14215</v>
      </c>
      <c r="N20" s="24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19" customFormat="1" x14ac:dyDescent="0.3">
      <c r="A21" s="1086" t="s">
        <v>8864</v>
      </c>
      <c r="B21" s="1017">
        <v>14110484</v>
      </c>
      <c r="C21" s="1064">
        <v>7.0000000000000007E-2</v>
      </c>
      <c r="D21" s="1017">
        <f>C21*B21</f>
        <v>987733.88000000012</v>
      </c>
      <c r="E21" s="1017">
        <f t="shared" ref="E21" si="49">B21-D21</f>
        <v>13122750.119999999</v>
      </c>
      <c r="F21" s="1018">
        <v>15743818.6</v>
      </c>
      <c r="G21" s="1018">
        <f>[8]Sheet1!$D$26</f>
        <v>3091025.3200000003</v>
      </c>
      <c r="H21" s="1018">
        <f t="shared" si="45"/>
        <v>18834843.920000002</v>
      </c>
      <c r="I21" s="1017">
        <f t="shared" si="46"/>
        <v>847567.97640000004</v>
      </c>
      <c r="J21" s="1017">
        <f t="shared" si="47"/>
        <v>19682411.896400001</v>
      </c>
      <c r="K21" s="1018">
        <f ca="1">SUMIF(Posting!$B:$F,A21,Posting!$F:$F)+1300000</f>
        <v>19682463</v>
      </c>
      <c r="L21" s="1018">
        <f t="shared" ca="1" si="48"/>
        <v>-51.10359999909997</v>
      </c>
      <c r="M21" s="4" t="s">
        <v>14215</v>
      </c>
      <c r="N21" s="24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6" t="s">
        <v>9495</v>
      </c>
      <c r="B22" s="1017">
        <f>[9]Summary!$C$14</f>
        <v>7767350</v>
      </c>
      <c r="C22" s="1064"/>
      <c r="D22" s="1017"/>
      <c r="E22" s="1017">
        <f t="shared" si="44"/>
        <v>7767350</v>
      </c>
      <c r="F22" s="1018">
        <v>4180000</v>
      </c>
      <c r="G22" s="1018">
        <v>657480</v>
      </c>
      <c r="H22" s="1018">
        <f t="shared" si="45"/>
        <v>4837480</v>
      </c>
      <c r="I22" s="1017">
        <f t="shared" si="46"/>
        <v>217686.6</v>
      </c>
      <c r="J22" s="1017">
        <f t="shared" si="47"/>
        <v>5055166.5999999996</v>
      </c>
      <c r="K22" s="1105">
        <f ca="1">SUMIF(Posting!$B:$F,A22,Posting!$F:$F)</f>
        <v>3185630</v>
      </c>
      <c r="L22" s="1018">
        <f t="shared" ca="1" si="48"/>
        <v>1869536.5999999996</v>
      </c>
      <c r="M22" s="4"/>
      <c r="N22" s="244">
        <v>3335630</v>
      </c>
      <c r="O22" s="1023">
        <f ca="1">N22-K22</f>
        <v>150000</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6" t="s">
        <v>7914</v>
      </c>
      <c r="B23" s="1017">
        <v>22948040</v>
      </c>
      <c r="C23" s="1087">
        <v>6.3E-2</v>
      </c>
      <c r="D23" s="1017">
        <v>1445726.52</v>
      </c>
      <c r="E23" s="1017">
        <f t="shared" si="44"/>
        <v>21502313.48</v>
      </c>
      <c r="F23" s="1018">
        <v>22717925.745000001</v>
      </c>
      <c r="G23" s="1018">
        <v>1010566</v>
      </c>
      <c r="H23" s="1018">
        <f t="shared" si="45"/>
        <v>23728491.745000001</v>
      </c>
      <c r="I23" s="1017">
        <f t="shared" si="46"/>
        <v>1067782.1285250001</v>
      </c>
      <c r="J23" s="1017">
        <f t="shared" si="47"/>
        <v>24796273.873525001</v>
      </c>
      <c r="K23" s="1018">
        <f ca="1">SUMIF(Posting!$B:$F,A23,Posting!$F:$F)</f>
        <v>26037593</v>
      </c>
      <c r="L23" s="1018">
        <f t="shared" ca="1" si="48"/>
        <v>-1241319.1264749989</v>
      </c>
      <c r="M23" s="4"/>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6" t="s">
        <v>8329</v>
      </c>
      <c r="B24" s="1017">
        <v>12161762</v>
      </c>
      <c r="C24" s="1064"/>
      <c r="D24" s="1017"/>
      <c r="E24" s="1017">
        <f t="shared" si="44"/>
        <v>12161762</v>
      </c>
      <c r="F24" s="1018">
        <v>12508883.5</v>
      </c>
      <c r="G24" s="1018">
        <f>[10]Sheet1!$C$26</f>
        <v>1879892</v>
      </c>
      <c r="H24" s="1018">
        <f t="shared" si="45"/>
        <v>14388775.5</v>
      </c>
      <c r="I24" s="1017">
        <f t="shared" si="46"/>
        <v>647494.89749999996</v>
      </c>
      <c r="J24" s="1017">
        <f t="shared" si="47"/>
        <v>15036270.397500001</v>
      </c>
      <c r="K24" s="1018">
        <f ca="1">SUMIF(Posting!$B:$F,A24,Posting!$F:$F)</f>
        <v>14204081</v>
      </c>
      <c r="L24" s="1018">
        <f t="shared" ca="1" si="48"/>
        <v>832189.39750000089</v>
      </c>
      <c r="M24" s="4" t="s">
        <v>14215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6" t="s">
        <v>8034</v>
      </c>
      <c r="B25" s="1017">
        <v>24512695</v>
      </c>
      <c r="C25" s="1064"/>
      <c r="D25" s="1017"/>
      <c r="E25" s="1017">
        <f>B25-D25</f>
        <v>24512695</v>
      </c>
      <c r="F25" s="1018">
        <v>26121171.999999996</v>
      </c>
      <c r="G25" s="1018">
        <f>[11]Sheet1!$E$24</f>
        <v>3571369.0625</v>
      </c>
      <c r="H25" s="1018">
        <f t="shared" si="45"/>
        <v>29692541.062499996</v>
      </c>
      <c r="I25" s="1017">
        <f t="shared" si="46"/>
        <v>1336164.3478124999</v>
      </c>
      <c r="J25" s="1017">
        <f>I25+H25</f>
        <v>31028705.410312496</v>
      </c>
      <c r="K25" s="1105">
        <f ca="1">SUMIF(Posting!$B:$F,A25,Posting!$F:$F)-835500</f>
        <v>27744816</v>
      </c>
      <c r="L25" s="1018">
        <f t="shared" ca="1" si="48"/>
        <v>3283889.4103124961</v>
      </c>
      <c r="M25" s="1023"/>
      <c r="N25" s="244">
        <v>28204816</v>
      </c>
      <c r="O25" s="1023">
        <f ca="1">N25-K25</f>
        <v>460000</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6" t="s">
        <v>8856</v>
      </c>
      <c r="B26" s="1017">
        <v>5842450</v>
      </c>
      <c r="C26" s="1017"/>
      <c r="D26" s="1017">
        <v>188450</v>
      </c>
      <c r="E26" s="1017">
        <f t="shared" si="44"/>
        <v>5654000</v>
      </c>
      <c r="F26" s="1018">
        <v>5866320</v>
      </c>
      <c r="G26" s="1018">
        <f>[12]Sheet1!$C$23</f>
        <v>1099464.3999999999</v>
      </c>
      <c r="H26" s="1018">
        <f t="shared" si="45"/>
        <v>6965784.4000000004</v>
      </c>
      <c r="I26" s="1017">
        <f t="shared" si="46"/>
        <v>313460.29800000001</v>
      </c>
      <c r="J26" s="1017">
        <f>I26+H26</f>
        <v>7279244.6980000008</v>
      </c>
      <c r="K26" s="1018">
        <f ca="1">SUMIF(Posting!$B:$F,A26,Posting!$F:$F)</f>
        <v>6000000</v>
      </c>
      <c r="L26" s="1018">
        <f t="shared" ca="1" si="48"/>
        <v>1279244.6980000008</v>
      </c>
      <c r="M26" s="4" t="s">
        <v>14215</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93" customFormat="1" ht="23.25" customHeight="1" x14ac:dyDescent="0.25">
      <c r="A27" s="1088"/>
      <c r="B27" s="1018"/>
      <c r="C27" s="1089"/>
      <c r="D27" s="1018"/>
      <c r="E27" s="1018"/>
      <c r="F27" s="1090"/>
      <c r="G27" s="1090"/>
      <c r="H27" s="1090"/>
      <c r="I27" s="1018"/>
      <c r="J27" s="1090">
        <f>SUM(J7:J26)</f>
        <v>224415821.48124149</v>
      </c>
      <c r="K27" s="1090">
        <f ca="1">SUM(K2:K26)</f>
        <v>235607727</v>
      </c>
      <c r="L27" s="1068">
        <f ca="1">SUM(L7:L26)</f>
        <v>10636260.481241493</v>
      </c>
      <c r="M27" s="1091"/>
      <c r="N27" s="1106"/>
      <c r="O27" s="1092"/>
      <c r="P27" s="1092"/>
      <c r="Q27" s="1092"/>
      <c r="R27" s="1092"/>
      <c r="S27" s="1092"/>
      <c r="T27" s="1092"/>
      <c r="U27" s="1092"/>
      <c r="V27" s="1092"/>
      <c r="W27" s="1092"/>
      <c r="X27" s="1092"/>
      <c r="Y27" s="1092"/>
      <c r="Z27" s="1092"/>
      <c r="AA27" s="1092"/>
      <c r="AB27" s="1092"/>
      <c r="AC27" s="1092"/>
      <c r="AD27" s="1092"/>
      <c r="AE27" s="1092"/>
      <c r="AF27" s="1092"/>
      <c r="AG27" s="1092"/>
      <c r="AH27" s="1092"/>
      <c r="AI27" s="1092"/>
      <c r="AJ27" s="1092"/>
      <c r="AK27" s="1092"/>
      <c r="AL27" s="1092"/>
      <c r="AM27" s="1092"/>
      <c r="AN27" s="1092"/>
      <c r="AO27" s="1092"/>
      <c r="AP27" s="1092"/>
      <c r="AQ27" s="1092"/>
      <c r="AR27" s="1092"/>
      <c r="AS27" s="1092"/>
      <c r="AT27" s="1092"/>
      <c r="AU27" s="1092"/>
      <c r="AV27" s="1092"/>
      <c r="AW27" s="1092"/>
      <c r="AX27" s="1092"/>
      <c r="AY27" s="1092"/>
      <c r="AZ27" s="1092"/>
      <c r="BA27" s="1092"/>
      <c r="BB27" s="1092"/>
      <c r="BC27" s="1092"/>
      <c r="BD27" s="1092"/>
      <c r="BE27" s="1092"/>
      <c r="BF27" s="1092"/>
      <c r="BG27" s="1092"/>
      <c r="BH27" s="1092"/>
      <c r="BI27" s="1092"/>
      <c r="BJ27" s="1092"/>
      <c r="BK27" s="1092"/>
      <c r="BL27" s="1092"/>
      <c r="BM27" s="1092"/>
      <c r="BN27" s="1092"/>
      <c r="BO27" s="1092"/>
      <c r="BP27" s="1092"/>
      <c r="BQ27" s="1092"/>
      <c r="BR27" s="1092"/>
      <c r="BS27" s="1092"/>
      <c r="BT27" s="1092"/>
      <c r="BU27" s="1092"/>
      <c r="BV27" s="1092"/>
      <c r="BW27" s="1092"/>
      <c r="BX27" s="1092"/>
      <c r="BY27" s="1092"/>
      <c r="BZ27" s="1092"/>
      <c r="CA27" s="1092"/>
      <c r="CB27" s="1092"/>
      <c r="CC27" s="1092"/>
      <c r="CD27" s="1092"/>
      <c r="CE27" s="1092"/>
      <c r="CF27" s="1092"/>
      <c r="CG27" s="1092"/>
      <c r="CH27" s="1092"/>
      <c r="CI27" s="1092"/>
      <c r="CJ27" s="1092"/>
      <c r="CK27" s="1092"/>
      <c r="CL27" s="1092"/>
      <c r="CM27" s="1092"/>
      <c r="CN27" s="1092"/>
      <c r="CO27" s="1092"/>
      <c r="CP27" s="1092"/>
      <c r="CQ27" s="1092"/>
      <c r="CR27" s="1092"/>
      <c r="CS27" s="1092"/>
      <c r="CT27" s="1092"/>
      <c r="CU27" s="1092"/>
      <c r="CV27" s="1092"/>
      <c r="CW27" s="1092"/>
      <c r="CX27" s="1092"/>
      <c r="CY27" s="1092"/>
      <c r="CZ27" s="1092"/>
      <c r="DA27" s="1092"/>
      <c r="DB27" s="1092"/>
      <c r="DC27" s="1092"/>
      <c r="DD27" s="1092"/>
      <c r="DE27" s="1092"/>
      <c r="DF27" s="1092"/>
      <c r="DG27" s="1092"/>
      <c r="DH27" s="1092"/>
      <c r="DI27" s="1092"/>
      <c r="DJ27" s="1092"/>
      <c r="DK27" s="1092"/>
      <c r="DL27" s="1092"/>
      <c r="DM27" s="1092"/>
      <c r="DN27" s="1092"/>
      <c r="DO27" s="1092"/>
      <c r="DP27" s="1092"/>
      <c r="DQ27" s="1092"/>
      <c r="DR27" s="1092"/>
      <c r="DS27" s="1092"/>
      <c r="DT27" s="1092"/>
      <c r="DU27" s="1092"/>
      <c r="DV27" s="1092"/>
      <c r="DW27" s="1092"/>
      <c r="DX27" s="1092"/>
      <c r="DY27" s="1092"/>
      <c r="DZ27" s="1092"/>
      <c r="EA27" s="1092"/>
      <c r="EB27" s="1092"/>
      <c r="EC27" s="1092"/>
      <c r="ED27" s="1092"/>
      <c r="EE27" s="1092"/>
      <c r="EF27" s="1092"/>
      <c r="EG27" s="1092"/>
      <c r="EH27" s="1092"/>
      <c r="EI27" s="1092"/>
      <c r="EJ27" s="1092"/>
      <c r="EK27" s="1092"/>
      <c r="EL27" s="1092"/>
      <c r="EM27" s="1092"/>
      <c r="EN27" s="1092"/>
      <c r="EO27" s="1092"/>
      <c r="EP27" s="1092"/>
      <c r="EQ27" s="1092"/>
      <c r="ER27" s="1092"/>
      <c r="ES27" s="1092"/>
      <c r="ET27" s="1092"/>
      <c r="EU27" s="1092"/>
      <c r="EV27" s="1092"/>
      <c r="EW27" s="1092"/>
      <c r="EX27" s="1092"/>
      <c r="EY27" s="1092"/>
      <c r="EZ27" s="1092"/>
      <c r="FA27" s="1092"/>
      <c r="FB27" s="1092"/>
      <c r="FC27" s="1092"/>
      <c r="FD27" s="1092"/>
      <c r="FE27" s="1092"/>
      <c r="FF27" s="1092"/>
      <c r="FG27" s="1092"/>
      <c r="FH27" s="1092"/>
      <c r="FI27" s="1092"/>
      <c r="FJ27" s="1092"/>
      <c r="FK27" s="1092"/>
      <c r="FL27" s="1092"/>
      <c r="FM27" s="1092"/>
      <c r="FN27" s="1092"/>
      <c r="FO27" s="1092"/>
      <c r="FP27" s="1092"/>
      <c r="FQ27" s="1092"/>
      <c r="FR27" s="1092"/>
      <c r="FS27" s="1092"/>
      <c r="FT27" s="1092"/>
      <c r="FU27" s="1092"/>
      <c r="FV27" s="1092"/>
      <c r="FW27" s="1092"/>
      <c r="FX27" s="1092"/>
      <c r="FY27" s="1092"/>
      <c r="FZ27" s="1092"/>
      <c r="GA27" s="1092"/>
      <c r="GB27" s="1092"/>
      <c r="GC27" s="1092"/>
      <c r="GD27" s="1092"/>
      <c r="GE27" s="1092"/>
      <c r="GF27" s="1092"/>
      <c r="GG27" s="1092"/>
      <c r="GH27" s="1092"/>
      <c r="GI27" s="1092"/>
      <c r="GJ27" s="1092"/>
      <c r="GK27" s="1092"/>
      <c r="GL27" s="1092"/>
      <c r="GM27" s="1092"/>
      <c r="GN27" s="1092"/>
      <c r="GO27" s="1092"/>
      <c r="GP27" s="1092"/>
      <c r="GQ27" s="1092"/>
      <c r="GR27" s="1092"/>
    </row>
    <row r="28" spans="1:200" s="1019" customFormat="1" x14ac:dyDescent="0.3">
      <c r="A28" s="4"/>
      <c r="B28" s="1020"/>
      <c r="C28" s="1020"/>
      <c r="D28" s="1020"/>
      <c r="E28" s="1020"/>
      <c r="F28" s="1020"/>
      <c r="G28" s="1020"/>
      <c r="H28" s="1020"/>
      <c r="I28" s="1020"/>
      <c r="J28" s="1020"/>
      <c r="K28" s="1020"/>
      <c r="L28" s="1020"/>
      <c r="M28" s="4"/>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30" spans="1:200" x14ac:dyDescent="0.3">
      <c r="A30" s="1052" t="s">
        <v>13648</v>
      </c>
      <c r="B30" s="695"/>
      <c r="C30" s="695"/>
      <c r="D30" s="695">
        <f t="shared" ref="D30:D52" si="50">C30+B30</f>
        <v>0</v>
      </c>
      <c r="E30" s="695">
        <f t="shared" ref="E30:E52" si="51">D30*5.5%</f>
        <v>0</v>
      </c>
      <c r="F30" s="695">
        <f t="shared" ref="F30:F52" si="52">E30+D30</f>
        <v>0</v>
      </c>
      <c r="G30" s="695"/>
      <c r="H30" s="695">
        <f t="shared" ref="H30:H52" si="53">F30-G30</f>
        <v>0</v>
      </c>
    </row>
    <row r="31" spans="1:200" x14ac:dyDescent="0.3">
      <c r="A31" s="1052" t="s">
        <v>13312</v>
      </c>
      <c r="B31" s="695"/>
      <c r="C31" s="695"/>
      <c r="D31" s="695">
        <f t="shared" si="50"/>
        <v>0</v>
      </c>
      <c r="E31" s="695">
        <f t="shared" si="51"/>
        <v>0</v>
      </c>
      <c r="F31" s="695">
        <f t="shared" si="52"/>
        <v>0</v>
      </c>
      <c r="G31" s="695"/>
      <c r="H31" s="695">
        <f t="shared" si="53"/>
        <v>0</v>
      </c>
    </row>
    <row r="32" spans="1:200" x14ac:dyDescent="0.3">
      <c r="A32" s="1052" t="s">
        <v>13303</v>
      </c>
      <c r="B32" s="695"/>
      <c r="C32" s="695"/>
      <c r="D32" s="695">
        <f t="shared" si="50"/>
        <v>0</v>
      </c>
      <c r="E32" s="695">
        <f t="shared" si="51"/>
        <v>0</v>
      </c>
      <c r="F32" s="695">
        <f t="shared" si="52"/>
        <v>0</v>
      </c>
      <c r="G32" s="695"/>
      <c r="H32" s="695">
        <f t="shared" si="53"/>
        <v>0</v>
      </c>
    </row>
    <row r="33" spans="1:8" x14ac:dyDescent="0.3">
      <c r="A33" s="1052" t="s">
        <v>13285</v>
      </c>
      <c r="B33" s="695"/>
      <c r="C33" s="695"/>
      <c r="D33" s="695">
        <f t="shared" si="50"/>
        <v>0</v>
      </c>
      <c r="E33" s="695">
        <f t="shared" si="51"/>
        <v>0</v>
      </c>
      <c r="F33" s="695">
        <f t="shared" si="52"/>
        <v>0</v>
      </c>
      <c r="G33" s="695"/>
      <c r="H33" s="695">
        <f t="shared" si="53"/>
        <v>0</v>
      </c>
    </row>
    <row r="34" spans="1:8" x14ac:dyDescent="0.3">
      <c r="A34" s="1052" t="s">
        <v>13284</v>
      </c>
      <c r="B34" s="695"/>
      <c r="C34" s="695"/>
      <c r="D34" s="695">
        <f t="shared" si="50"/>
        <v>0</v>
      </c>
      <c r="E34" s="695">
        <f t="shared" si="51"/>
        <v>0</v>
      </c>
      <c r="F34" s="695">
        <f t="shared" si="52"/>
        <v>0</v>
      </c>
      <c r="G34" s="695"/>
      <c r="H34" s="695">
        <f t="shared" si="53"/>
        <v>0</v>
      </c>
    </row>
    <row r="35" spans="1:8" x14ac:dyDescent="0.3">
      <c r="A35" s="1052" t="s">
        <v>13215</v>
      </c>
      <c r="B35" s="695"/>
      <c r="C35" s="695"/>
      <c r="D35" s="695">
        <f t="shared" si="50"/>
        <v>0</v>
      </c>
      <c r="E35" s="695">
        <f t="shared" si="51"/>
        <v>0</v>
      </c>
      <c r="F35" s="695">
        <f t="shared" si="52"/>
        <v>0</v>
      </c>
      <c r="G35" s="695"/>
      <c r="H35" s="695">
        <f t="shared" si="53"/>
        <v>0</v>
      </c>
    </row>
    <row r="36" spans="1:8" x14ac:dyDescent="0.3">
      <c r="A36" s="1052" t="s">
        <v>13167</v>
      </c>
      <c r="B36" s="695"/>
      <c r="C36" s="695"/>
      <c r="D36" s="695">
        <f t="shared" si="50"/>
        <v>0</v>
      </c>
      <c r="E36" s="695">
        <f t="shared" si="51"/>
        <v>0</v>
      </c>
      <c r="F36" s="695">
        <f t="shared" si="52"/>
        <v>0</v>
      </c>
      <c r="G36" s="695"/>
      <c r="H36" s="695">
        <f t="shared" si="53"/>
        <v>0</v>
      </c>
    </row>
    <row r="37" spans="1:8" x14ac:dyDescent="0.3">
      <c r="A37" s="1052" t="s">
        <v>13243</v>
      </c>
      <c r="B37" s="695"/>
      <c r="C37" s="695"/>
      <c r="D37" s="695">
        <f t="shared" si="50"/>
        <v>0</v>
      </c>
      <c r="E37" s="695">
        <f t="shared" si="51"/>
        <v>0</v>
      </c>
      <c r="F37" s="695">
        <f t="shared" si="52"/>
        <v>0</v>
      </c>
      <c r="G37" s="695"/>
      <c r="H37" s="695">
        <f t="shared" si="53"/>
        <v>0</v>
      </c>
    </row>
    <row r="38" spans="1:8" x14ac:dyDescent="0.3">
      <c r="A38" s="1052" t="s">
        <v>13283</v>
      </c>
      <c r="B38" s="695"/>
      <c r="C38" s="695"/>
      <c r="D38" s="695">
        <f t="shared" si="50"/>
        <v>0</v>
      </c>
      <c r="E38" s="695">
        <f t="shared" si="51"/>
        <v>0</v>
      </c>
      <c r="F38" s="695">
        <f t="shared" si="52"/>
        <v>0</v>
      </c>
      <c r="G38" s="695"/>
      <c r="H38" s="695">
        <f t="shared" si="53"/>
        <v>0</v>
      </c>
    </row>
    <row r="39" spans="1:8" x14ac:dyDescent="0.3">
      <c r="A39" s="1052" t="s">
        <v>13503</v>
      </c>
      <c r="B39" s="695"/>
      <c r="C39" s="695"/>
      <c r="D39" s="695">
        <f t="shared" si="50"/>
        <v>0</v>
      </c>
      <c r="E39" s="695">
        <f t="shared" si="51"/>
        <v>0</v>
      </c>
      <c r="F39" s="695">
        <f t="shared" si="52"/>
        <v>0</v>
      </c>
      <c r="G39" s="695"/>
      <c r="H39" s="695">
        <f t="shared" si="53"/>
        <v>0</v>
      </c>
    </row>
    <row r="40" spans="1:8" x14ac:dyDescent="0.3">
      <c r="A40" s="1052" t="s">
        <v>12744</v>
      </c>
      <c r="B40" s="695"/>
      <c r="C40" s="695"/>
      <c r="D40" s="695">
        <f t="shared" si="50"/>
        <v>0</v>
      </c>
      <c r="E40" s="695">
        <f t="shared" si="51"/>
        <v>0</v>
      </c>
      <c r="F40" s="695">
        <f t="shared" si="52"/>
        <v>0</v>
      </c>
      <c r="G40" s="695"/>
      <c r="H40" s="695">
        <f t="shared" si="53"/>
        <v>0</v>
      </c>
    </row>
    <row r="41" spans="1:8" x14ac:dyDescent="0.3">
      <c r="A41" s="1052" t="s">
        <v>12585</v>
      </c>
      <c r="B41" s="695"/>
      <c r="C41" s="695"/>
      <c r="D41" s="695">
        <f t="shared" si="50"/>
        <v>0</v>
      </c>
      <c r="E41" s="695">
        <f t="shared" si="51"/>
        <v>0</v>
      </c>
      <c r="F41" s="695">
        <f t="shared" si="52"/>
        <v>0</v>
      </c>
      <c r="G41" s="695"/>
      <c r="H41" s="695">
        <f t="shared" si="53"/>
        <v>0</v>
      </c>
    </row>
    <row r="42" spans="1:8" x14ac:dyDescent="0.3">
      <c r="A42" s="1052" t="s">
        <v>11586</v>
      </c>
      <c r="B42" s="695"/>
      <c r="C42" s="695"/>
      <c r="D42" s="695">
        <f t="shared" si="50"/>
        <v>0</v>
      </c>
      <c r="E42" s="695">
        <f t="shared" si="51"/>
        <v>0</v>
      </c>
      <c r="F42" s="695">
        <f t="shared" si="52"/>
        <v>0</v>
      </c>
      <c r="G42" s="695"/>
      <c r="H42" s="695">
        <f t="shared" si="53"/>
        <v>0</v>
      </c>
    </row>
    <row r="43" spans="1:8" x14ac:dyDescent="0.3">
      <c r="A43" s="1052" t="s">
        <v>11423</v>
      </c>
      <c r="B43" s="695"/>
      <c r="C43" s="695"/>
      <c r="D43" s="695">
        <f t="shared" si="50"/>
        <v>0</v>
      </c>
      <c r="E43" s="695">
        <f t="shared" si="51"/>
        <v>0</v>
      </c>
      <c r="F43" s="695">
        <f t="shared" si="52"/>
        <v>0</v>
      </c>
      <c r="G43" s="695"/>
      <c r="H43" s="695">
        <f t="shared" si="53"/>
        <v>0</v>
      </c>
    </row>
    <row r="44" spans="1:8" x14ac:dyDescent="0.3">
      <c r="A44" s="1086" t="s">
        <v>12587</v>
      </c>
      <c r="B44" s="695"/>
      <c r="C44" s="695"/>
      <c r="D44" s="695">
        <f t="shared" si="50"/>
        <v>0</v>
      </c>
      <c r="E44" s="695">
        <f t="shared" si="51"/>
        <v>0</v>
      </c>
      <c r="F44" s="695">
        <f t="shared" si="52"/>
        <v>0</v>
      </c>
      <c r="G44" s="695"/>
      <c r="H44" s="695">
        <f t="shared" si="53"/>
        <v>0</v>
      </c>
    </row>
    <row r="45" spans="1:8" x14ac:dyDescent="0.3">
      <c r="A45" s="1086" t="s">
        <v>11864</v>
      </c>
      <c r="B45" s="695"/>
      <c r="C45" s="695"/>
      <c r="D45" s="695">
        <f t="shared" si="50"/>
        <v>0</v>
      </c>
      <c r="E45" s="695">
        <f t="shared" si="51"/>
        <v>0</v>
      </c>
      <c r="F45" s="695">
        <f t="shared" si="52"/>
        <v>0</v>
      </c>
      <c r="G45" s="695"/>
      <c r="H45" s="695">
        <f t="shared" si="53"/>
        <v>0</v>
      </c>
    </row>
    <row r="46" spans="1:8" x14ac:dyDescent="0.3">
      <c r="A46" s="1086" t="s">
        <v>9649</v>
      </c>
      <c r="B46" s="695"/>
      <c r="C46" s="695"/>
      <c r="D46" s="695">
        <f t="shared" si="50"/>
        <v>0</v>
      </c>
      <c r="E46" s="695">
        <f t="shared" si="51"/>
        <v>0</v>
      </c>
      <c r="F46" s="695">
        <f t="shared" si="52"/>
        <v>0</v>
      </c>
      <c r="G46" s="695"/>
      <c r="H46" s="695">
        <f t="shared" si="53"/>
        <v>0</v>
      </c>
    </row>
    <row r="47" spans="1:8" x14ac:dyDescent="0.3">
      <c r="A47" s="1086" t="s">
        <v>10326</v>
      </c>
      <c r="B47" s="695"/>
      <c r="C47" s="695"/>
      <c r="D47" s="695">
        <f t="shared" si="50"/>
        <v>0</v>
      </c>
      <c r="E47" s="695">
        <f t="shared" si="51"/>
        <v>0</v>
      </c>
      <c r="F47" s="695">
        <f t="shared" si="52"/>
        <v>0</v>
      </c>
      <c r="G47" s="695"/>
      <c r="H47" s="695">
        <f t="shared" si="53"/>
        <v>0</v>
      </c>
    </row>
    <row r="48" spans="1:8" x14ac:dyDescent="0.3">
      <c r="A48" s="1086" t="s">
        <v>9390</v>
      </c>
      <c r="B48" s="695"/>
      <c r="C48" s="695"/>
      <c r="D48" s="695">
        <f t="shared" si="50"/>
        <v>0</v>
      </c>
      <c r="E48" s="695">
        <f t="shared" si="51"/>
        <v>0</v>
      </c>
      <c r="F48" s="695">
        <f t="shared" si="52"/>
        <v>0</v>
      </c>
      <c r="G48" s="695"/>
      <c r="H48" s="695">
        <f t="shared" si="53"/>
        <v>0</v>
      </c>
    </row>
    <row r="49" spans="1:8" x14ac:dyDescent="0.3">
      <c r="A49" s="1086" t="s">
        <v>8864</v>
      </c>
      <c r="B49" s="695"/>
      <c r="C49" s="695"/>
      <c r="D49" s="695">
        <f t="shared" si="50"/>
        <v>0</v>
      </c>
      <c r="E49" s="695">
        <f t="shared" si="51"/>
        <v>0</v>
      </c>
      <c r="F49" s="695">
        <f t="shared" si="52"/>
        <v>0</v>
      </c>
      <c r="G49" s="695"/>
      <c r="H49" s="695">
        <f t="shared" si="53"/>
        <v>0</v>
      </c>
    </row>
    <row r="50" spans="1:8" x14ac:dyDescent="0.3">
      <c r="A50" s="1086" t="s">
        <v>9495</v>
      </c>
      <c r="B50" s="695"/>
      <c r="C50" s="695"/>
      <c r="D50" s="695">
        <f t="shared" si="50"/>
        <v>0</v>
      </c>
      <c r="E50" s="695">
        <f t="shared" si="51"/>
        <v>0</v>
      </c>
      <c r="F50" s="695">
        <f t="shared" si="52"/>
        <v>0</v>
      </c>
      <c r="G50" s="695"/>
      <c r="H50" s="695">
        <f t="shared" si="53"/>
        <v>0</v>
      </c>
    </row>
    <row r="51" spans="1:8" x14ac:dyDescent="0.3">
      <c r="A51" s="1086" t="s">
        <v>7914</v>
      </c>
      <c r="B51" s="695"/>
      <c r="C51" s="695"/>
      <c r="D51" s="695">
        <f t="shared" si="50"/>
        <v>0</v>
      </c>
      <c r="E51" s="695">
        <f t="shared" si="51"/>
        <v>0</v>
      </c>
      <c r="F51" s="695">
        <f t="shared" si="52"/>
        <v>0</v>
      </c>
      <c r="G51" s="695"/>
      <c r="H51" s="695">
        <f t="shared" si="53"/>
        <v>0</v>
      </c>
    </row>
    <row r="52" spans="1:8" x14ac:dyDescent="0.3">
      <c r="A52" s="1086" t="s">
        <v>8329</v>
      </c>
      <c r="B52" s="695"/>
      <c r="C52" s="695"/>
      <c r="D52" s="695">
        <f t="shared" si="50"/>
        <v>0</v>
      </c>
      <c r="E52" s="695">
        <f t="shared" si="51"/>
        <v>0</v>
      </c>
      <c r="F52" s="695">
        <f t="shared" si="52"/>
        <v>0</v>
      </c>
      <c r="G52" s="695"/>
      <c r="H52" s="695">
        <f t="shared" si="53"/>
        <v>0</v>
      </c>
    </row>
    <row r="53" spans="1:8" x14ac:dyDescent="0.3">
      <c r="A53" s="1086" t="s">
        <v>8034</v>
      </c>
      <c r="B53" s="695">
        <v>26121171.999999996</v>
      </c>
      <c r="C53" s="695">
        <v>3571369.0625</v>
      </c>
      <c r="D53" s="695">
        <f>C53+B53</f>
        <v>29692541.062499996</v>
      </c>
      <c r="E53" s="695">
        <f>D53*5.5%</f>
        <v>1633089.7584374999</v>
      </c>
      <c r="F53" s="695">
        <f>E53+D53</f>
        <v>31325630.820937496</v>
      </c>
      <c r="G53" s="695">
        <v>27744816</v>
      </c>
      <c r="H53" s="695">
        <f>F53-G53</f>
        <v>3580814.8209374957</v>
      </c>
    </row>
    <row r="54" spans="1:8" x14ac:dyDescent="0.3">
      <c r="A54" s="1086" t="s">
        <v>8856</v>
      </c>
      <c r="B54" s="695"/>
      <c r="C54" s="695"/>
      <c r="D54" s="695"/>
      <c r="E54" s="695"/>
      <c r="F54" s="695"/>
      <c r="G54" s="695"/>
      <c r="H54" s="695"/>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1"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38"/>
  <sheetViews>
    <sheetView workbookViewId="0">
      <selection activeCell="G16" sqref="G16"/>
    </sheetView>
  </sheetViews>
  <sheetFormatPr defaultRowHeight="15" x14ac:dyDescent="0.25"/>
  <cols>
    <col min="1" max="1" width="13" customWidth="1"/>
    <col min="2" max="2" width="30.7109375" customWidth="1"/>
    <col min="3" max="3" width="21.5703125" customWidth="1"/>
    <col min="4" max="6" width="15.85546875" customWidth="1"/>
    <col min="7" max="7" width="18.140625" customWidth="1"/>
    <col min="8" max="8" width="22.42578125" customWidth="1"/>
    <col min="9" max="9" width="51.85546875" customWidth="1"/>
  </cols>
  <sheetData>
    <row r="2" spans="1:9" ht="21" x14ac:dyDescent="0.25">
      <c r="A2" s="696" t="s">
        <v>0</v>
      </c>
      <c r="B2" s="696" t="s">
        <v>155</v>
      </c>
      <c r="C2" s="696" t="s">
        <v>14163</v>
      </c>
      <c r="D2" s="696" t="s">
        <v>4590</v>
      </c>
      <c r="E2" s="696" t="s">
        <v>14165</v>
      </c>
      <c r="F2" s="696" t="s">
        <v>765</v>
      </c>
      <c r="G2" s="696" t="s">
        <v>10887</v>
      </c>
      <c r="H2" s="696" t="s">
        <v>14164</v>
      </c>
      <c r="I2" s="696" t="s">
        <v>14172</v>
      </c>
    </row>
    <row r="3" spans="1:9" ht="18.75" x14ac:dyDescent="0.3">
      <c r="A3" s="1104">
        <v>45505</v>
      </c>
      <c r="B3" s="1088" t="s">
        <v>14171</v>
      </c>
      <c r="C3" s="1088" t="s">
        <v>14168</v>
      </c>
      <c r="D3" s="695">
        <v>16924140.081816003</v>
      </c>
      <c r="E3" s="695">
        <f>3355574+1449906</f>
        <v>4805480</v>
      </c>
      <c r="F3" s="695">
        <f t="shared" ref="F3" si="0">E3+D3</f>
        <v>21729620.081816003</v>
      </c>
      <c r="G3" s="695"/>
      <c r="H3" s="695"/>
      <c r="I3" s="695" t="s">
        <v>14173</v>
      </c>
    </row>
    <row r="4" spans="1:9" ht="18.75" x14ac:dyDescent="0.3">
      <c r="A4" s="1104">
        <v>45536</v>
      </c>
      <c r="B4" s="1088" t="s">
        <v>14166</v>
      </c>
      <c r="C4" s="1088" t="s">
        <v>14167</v>
      </c>
      <c r="D4" s="695">
        <v>1170675</v>
      </c>
      <c r="E4" s="695">
        <v>136088.54999999999</v>
      </c>
      <c r="F4" s="695">
        <f>E4+D4</f>
        <v>1306763.55</v>
      </c>
      <c r="G4" s="695"/>
      <c r="H4" s="695"/>
      <c r="I4" s="695"/>
    </row>
    <row r="5" spans="1:9" ht="18.75" x14ac:dyDescent="0.3">
      <c r="A5" s="1104">
        <v>45540</v>
      </c>
      <c r="B5" s="1088" t="s">
        <v>14169</v>
      </c>
      <c r="C5" s="1088" t="s">
        <v>14168</v>
      </c>
      <c r="D5" s="695">
        <v>9440473.1500000004</v>
      </c>
      <c r="E5" s="695">
        <v>4630864</v>
      </c>
      <c r="F5" s="695">
        <f t="shared" ref="F5:F34" si="1">E5+D5</f>
        <v>14071337.15</v>
      </c>
      <c r="G5" s="695"/>
      <c r="H5" s="695"/>
      <c r="I5" s="695"/>
    </row>
    <row r="6" spans="1:9" ht="18.75" x14ac:dyDescent="0.3">
      <c r="A6" s="1104">
        <v>45539</v>
      </c>
      <c r="B6" s="1088" t="s">
        <v>13648</v>
      </c>
      <c r="C6" s="1088" t="s">
        <v>14168</v>
      </c>
      <c r="D6" s="695">
        <v>849508.73750000005</v>
      </c>
      <c r="E6" s="695">
        <v>391568.75</v>
      </c>
      <c r="F6" s="695">
        <f t="shared" si="1"/>
        <v>1241077.4875</v>
      </c>
      <c r="G6" s="695"/>
      <c r="H6" s="695"/>
      <c r="I6" s="695"/>
    </row>
    <row r="7" spans="1:9" ht="18.75" x14ac:dyDescent="0.3">
      <c r="A7" s="1104">
        <v>45539</v>
      </c>
      <c r="B7" s="1088" t="s">
        <v>14259</v>
      </c>
      <c r="C7" s="1088" t="s">
        <v>14260</v>
      </c>
      <c r="D7" s="695">
        <v>118595</v>
      </c>
      <c r="E7" s="695"/>
      <c r="F7" s="695">
        <f t="shared" ref="F7" si="2">E7+D7</f>
        <v>118595</v>
      </c>
      <c r="G7" s="695"/>
      <c r="H7" s="695"/>
      <c r="I7" s="695" t="s">
        <v>14261</v>
      </c>
    </row>
    <row r="8" spans="1:9" ht="18.75" x14ac:dyDescent="0.3">
      <c r="A8" s="1104">
        <v>45544</v>
      </c>
      <c r="B8" s="1088" t="s">
        <v>14170</v>
      </c>
      <c r="C8" s="1088" t="s">
        <v>14301</v>
      </c>
      <c r="D8" s="695">
        <v>1494840</v>
      </c>
      <c r="E8" s="695"/>
      <c r="F8" s="695">
        <f t="shared" si="1"/>
        <v>1494840</v>
      </c>
      <c r="G8" s="695"/>
      <c r="H8" s="695"/>
      <c r="I8" s="695" t="s">
        <v>14302</v>
      </c>
    </row>
    <row r="9" spans="1:9" ht="18.75" x14ac:dyDescent="0.3">
      <c r="A9" s="1104">
        <v>45553</v>
      </c>
      <c r="B9" s="1088" t="s">
        <v>14174</v>
      </c>
      <c r="C9" s="1088" t="s">
        <v>14168</v>
      </c>
      <c r="D9" s="695">
        <v>15113240.199999999</v>
      </c>
      <c r="E9" s="695">
        <v>1892163</v>
      </c>
      <c r="F9" s="695">
        <f t="shared" si="1"/>
        <v>17005403.199999999</v>
      </c>
      <c r="G9" s="695"/>
      <c r="H9" s="695"/>
      <c r="I9" s="695"/>
    </row>
    <row r="10" spans="1:9" ht="18.75" x14ac:dyDescent="0.3">
      <c r="A10" s="1104">
        <v>45553</v>
      </c>
      <c r="B10" s="1088" t="s">
        <v>14259</v>
      </c>
      <c r="C10" s="1088" t="s">
        <v>14260</v>
      </c>
      <c r="D10" s="695">
        <v>1099617</v>
      </c>
      <c r="E10" s="695"/>
      <c r="F10" s="695">
        <f t="shared" si="1"/>
        <v>1099617</v>
      </c>
      <c r="G10" s="695"/>
      <c r="H10" s="695"/>
      <c r="I10" s="695" t="s">
        <v>14262</v>
      </c>
    </row>
    <row r="11" spans="1:9" ht="18.75" x14ac:dyDescent="0.3">
      <c r="A11" s="694"/>
      <c r="B11" s="1088" t="s">
        <v>14175</v>
      </c>
      <c r="C11" s="1088" t="s">
        <v>14168</v>
      </c>
      <c r="D11" s="695"/>
      <c r="E11" s="695"/>
      <c r="F11" s="695">
        <f t="shared" si="1"/>
        <v>0</v>
      </c>
      <c r="G11" s="695"/>
      <c r="H11" s="695"/>
      <c r="I11" s="695"/>
    </row>
    <row r="12" spans="1:9" ht="18.75" x14ac:dyDescent="0.3">
      <c r="A12" s="2"/>
      <c r="B12" s="1088"/>
      <c r="C12" s="1088"/>
      <c r="D12" s="695"/>
      <c r="E12" s="695"/>
      <c r="F12" s="695">
        <f t="shared" si="1"/>
        <v>0</v>
      </c>
      <c r="G12" s="695"/>
      <c r="H12" s="695"/>
      <c r="I12" s="695"/>
    </row>
    <row r="13" spans="1:9" ht="18.75" x14ac:dyDescent="0.3">
      <c r="A13" s="2"/>
      <c r="B13" s="1088"/>
      <c r="C13" s="1088"/>
      <c r="D13" s="695"/>
      <c r="E13" s="695"/>
      <c r="F13" s="695">
        <f t="shared" si="1"/>
        <v>0</v>
      </c>
      <c r="G13" s="695"/>
      <c r="H13" s="695"/>
      <c r="I13" s="695"/>
    </row>
    <row r="14" spans="1:9" ht="18.75" x14ac:dyDescent="0.3">
      <c r="A14" s="2"/>
      <c r="B14" s="1088"/>
      <c r="C14" s="1088"/>
      <c r="D14" s="695"/>
      <c r="E14" s="695"/>
      <c r="F14" s="695">
        <f t="shared" si="1"/>
        <v>0</v>
      </c>
      <c r="G14" s="695"/>
      <c r="H14" s="695"/>
      <c r="I14" s="695"/>
    </row>
    <row r="15" spans="1:9" ht="18.75" x14ac:dyDescent="0.3">
      <c r="A15" s="2"/>
      <c r="B15" s="1088"/>
      <c r="C15" s="1088"/>
      <c r="D15" s="695"/>
      <c r="E15" s="695"/>
      <c r="F15" s="695">
        <f t="shared" si="1"/>
        <v>0</v>
      </c>
      <c r="G15" s="695"/>
      <c r="H15" s="695"/>
      <c r="I15" s="695"/>
    </row>
    <row r="16" spans="1:9" ht="18.75" x14ac:dyDescent="0.3">
      <c r="A16" s="2"/>
      <c r="B16" s="1088"/>
      <c r="C16" s="1088"/>
      <c r="D16" s="695"/>
      <c r="E16" s="695"/>
      <c r="F16" s="695">
        <f t="shared" si="1"/>
        <v>0</v>
      </c>
      <c r="G16" s="695"/>
      <c r="H16" s="695"/>
      <c r="I16" s="695"/>
    </row>
    <row r="17" spans="1:9" ht="18.75" x14ac:dyDescent="0.3">
      <c r="A17" s="2"/>
      <c r="B17" s="1088"/>
      <c r="C17" s="1088"/>
      <c r="D17" s="695"/>
      <c r="E17" s="695"/>
      <c r="F17" s="695">
        <f t="shared" si="1"/>
        <v>0</v>
      </c>
      <c r="G17" s="695"/>
      <c r="H17" s="695"/>
      <c r="I17" s="695"/>
    </row>
    <row r="18" spans="1:9" ht="18.75" x14ac:dyDescent="0.3">
      <c r="A18" s="2"/>
      <c r="B18" s="1088"/>
      <c r="C18" s="1088"/>
      <c r="D18" s="695"/>
      <c r="E18" s="695"/>
      <c r="F18" s="695">
        <f t="shared" si="1"/>
        <v>0</v>
      </c>
      <c r="G18" s="695"/>
      <c r="H18" s="695"/>
      <c r="I18" s="695"/>
    </row>
    <row r="19" spans="1:9" ht="18.75" x14ac:dyDescent="0.3">
      <c r="A19" s="2"/>
      <c r="B19" s="1088"/>
      <c r="C19" s="1088"/>
      <c r="D19" s="695"/>
      <c r="E19" s="695"/>
      <c r="F19" s="695">
        <f t="shared" si="1"/>
        <v>0</v>
      </c>
      <c r="G19" s="695"/>
      <c r="H19" s="695"/>
      <c r="I19" s="695"/>
    </row>
    <row r="20" spans="1:9" ht="18.75" x14ac:dyDescent="0.3">
      <c r="A20" s="2"/>
      <c r="B20" s="1088"/>
      <c r="C20" s="1088"/>
      <c r="D20" s="695"/>
      <c r="E20" s="695"/>
      <c r="F20" s="695">
        <f t="shared" si="1"/>
        <v>0</v>
      </c>
      <c r="G20" s="695"/>
      <c r="H20" s="695"/>
      <c r="I20" s="695"/>
    </row>
    <row r="21" spans="1:9" ht="18.75" x14ac:dyDescent="0.3">
      <c r="A21" s="2"/>
      <c r="B21" s="1088"/>
      <c r="C21" s="1088"/>
      <c r="D21" s="695"/>
      <c r="E21" s="695"/>
      <c r="F21" s="695">
        <f t="shared" si="1"/>
        <v>0</v>
      </c>
      <c r="G21" s="695"/>
      <c r="H21" s="695"/>
      <c r="I21" s="695"/>
    </row>
    <row r="22" spans="1:9" ht="18.75" x14ac:dyDescent="0.3">
      <c r="A22" s="2"/>
      <c r="B22" s="1088"/>
      <c r="C22" s="1088"/>
      <c r="D22" s="695"/>
      <c r="E22" s="695"/>
      <c r="F22" s="695">
        <f t="shared" si="1"/>
        <v>0</v>
      </c>
      <c r="G22" s="695"/>
      <c r="H22" s="695"/>
      <c r="I22" s="695"/>
    </row>
    <row r="23" spans="1:9" ht="18.75" x14ac:dyDescent="0.3">
      <c r="A23" s="2"/>
      <c r="B23" s="1088"/>
      <c r="C23" s="1088"/>
      <c r="D23" s="695"/>
      <c r="E23" s="695"/>
      <c r="F23" s="695">
        <f t="shared" si="1"/>
        <v>0</v>
      </c>
      <c r="G23" s="695"/>
      <c r="H23" s="695"/>
      <c r="I23" s="695"/>
    </row>
    <row r="24" spans="1:9" ht="18.75" x14ac:dyDescent="0.3">
      <c r="A24" s="2"/>
      <c r="B24" s="1088"/>
      <c r="C24" s="1088"/>
      <c r="D24" s="695"/>
      <c r="E24" s="695"/>
      <c r="F24" s="695">
        <f t="shared" si="1"/>
        <v>0</v>
      </c>
      <c r="G24" s="695"/>
      <c r="H24" s="695"/>
      <c r="I24" s="695"/>
    </row>
    <row r="25" spans="1:9" ht="18.75" x14ac:dyDescent="0.3">
      <c r="A25" s="2"/>
      <c r="B25" s="1088"/>
      <c r="C25" s="1088"/>
      <c r="D25" s="695"/>
      <c r="E25" s="695"/>
      <c r="F25" s="695">
        <f t="shared" si="1"/>
        <v>0</v>
      </c>
      <c r="G25" s="695"/>
      <c r="H25" s="695"/>
      <c r="I25" s="695"/>
    </row>
    <row r="26" spans="1:9" ht="18.75" x14ac:dyDescent="0.3">
      <c r="A26" s="2"/>
      <c r="B26" s="1088"/>
      <c r="C26" s="1088"/>
      <c r="D26" s="695"/>
      <c r="E26" s="695"/>
      <c r="F26" s="695">
        <f t="shared" si="1"/>
        <v>0</v>
      </c>
      <c r="G26" s="695"/>
      <c r="H26" s="695"/>
      <c r="I26" s="695"/>
    </row>
    <row r="27" spans="1:9" ht="18.75" x14ac:dyDescent="0.3">
      <c r="A27" s="2"/>
      <c r="B27" s="1088"/>
      <c r="C27" s="1088"/>
      <c r="D27" s="695"/>
      <c r="E27" s="695"/>
      <c r="F27" s="695">
        <f t="shared" si="1"/>
        <v>0</v>
      </c>
      <c r="G27" s="695"/>
      <c r="H27" s="695"/>
      <c r="I27" s="695"/>
    </row>
    <row r="28" spans="1:9" ht="18.75" x14ac:dyDescent="0.3">
      <c r="A28" s="2"/>
      <c r="B28" s="1088"/>
      <c r="C28" s="1088"/>
      <c r="D28" s="695"/>
      <c r="E28" s="695"/>
      <c r="F28" s="695">
        <f t="shared" si="1"/>
        <v>0</v>
      </c>
      <c r="G28" s="695"/>
      <c r="H28" s="695"/>
      <c r="I28" s="695"/>
    </row>
    <row r="29" spans="1:9" ht="18.75" x14ac:dyDescent="0.3">
      <c r="A29" s="2"/>
      <c r="B29" s="1088"/>
      <c r="C29" s="1088"/>
      <c r="D29" s="695"/>
      <c r="E29" s="695"/>
      <c r="F29" s="695">
        <f t="shared" si="1"/>
        <v>0</v>
      </c>
      <c r="G29" s="695"/>
      <c r="H29" s="695"/>
      <c r="I29" s="695"/>
    </row>
    <row r="30" spans="1:9" ht="18.75" x14ac:dyDescent="0.3">
      <c r="A30" s="2"/>
      <c r="B30" s="1088"/>
      <c r="C30" s="1088"/>
      <c r="D30" s="695"/>
      <c r="E30" s="695"/>
      <c r="F30" s="695">
        <f t="shared" si="1"/>
        <v>0</v>
      </c>
      <c r="G30" s="695"/>
      <c r="H30" s="695"/>
      <c r="I30" s="695"/>
    </row>
    <row r="31" spans="1:9" ht="18.75" x14ac:dyDescent="0.3">
      <c r="A31" s="2"/>
      <c r="B31" s="1088"/>
      <c r="C31" s="1088"/>
      <c r="D31" s="695"/>
      <c r="E31" s="695"/>
      <c r="F31" s="695">
        <f t="shared" si="1"/>
        <v>0</v>
      </c>
      <c r="G31" s="695"/>
      <c r="H31" s="695"/>
      <c r="I31" s="695"/>
    </row>
    <row r="32" spans="1:9" ht="18.75" x14ac:dyDescent="0.3">
      <c r="A32" s="2"/>
      <c r="B32" s="1088"/>
      <c r="C32" s="1088"/>
      <c r="D32" s="695"/>
      <c r="E32" s="695"/>
      <c r="F32" s="695">
        <f t="shared" si="1"/>
        <v>0</v>
      </c>
      <c r="G32" s="695"/>
      <c r="H32" s="695"/>
      <c r="I32" s="695"/>
    </row>
    <row r="33" spans="1:9" ht="18.75" x14ac:dyDescent="0.3">
      <c r="A33" s="2"/>
      <c r="B33" s="1088"/>
      <c r="C33" s="1088"/>
      <c r="D33" s="695"/>
      <c r="E33" s="695"/>
      <c r="F33" s="695">
        <f t="shared" si="1"/>
        <v>0</v>
      </c>
      <c r="G33" s="695"/>
      <c r="H33" s="695"/>
      <c r="I33" s="695"/>
    </row>
    <row r="34" spans="1:9" ht="18.75" x14ac:dyDescent="0.3">
      <c r="A34" s="2"/>
      <c r="B34" s="1088"/>
      <c r="C34" s="1088"/>
      <c r="D34" s="695"/>
      <c r="E34" s="695"/>
      <c r="F34" s="695">
        <f t="shared" si="1"/>
        <v>0</v>
      </c>
      <c r="G34" s="695"/>
      <c r="H34" s="695"/>
      <c r="I34" s="695"/>
    </row>
    <row r="35" spans="1:9" ht="18.75" x14ac:dyDescent="0.3">
      <c r="A35" s="2"/>
      <c r="B35" s="2"/>
      <c r="C35" s="2"/>
      <c r="D35" s="2"/>
      <c r="E35" s="695"/>
      <c r="F35" s="695"/>
      <c r="G35" s="695"/>
      <c r="H35" s="695"/>
      <c r="I35" s="695"/>
    </row>
    <row r="36" spans="1:9" ht="18.75" x14ac:dyDescent="0.3">
      <c r="A36" s="2"/>
      <c r="B36" s="2"/>
      <c r="C36" s="2"/>
      <c r="D36" s="2"/>
      <c r="E36" s="695"/>
      <c r="F36" s="695"/>
      <c r="G36" s="695"/>
      <c r="H36" s="695"/>
      <c r="I36" s="695"/>
    </row>
    <row r="37" spans="1:9" ht="18.75" x14ac:dyDescent="0.3">
      <c r="A37" s="2"/>
      <c r="B37" s="2"/>
      <c r="C37" s="2"/>
      <c r="D37" s="2"/>
      <c r="E37" s="695"/>
      <c r="F37" s="695"/>
      <c r="G37" s="695"/>
      <c r="H37" s="695"/>
      <c r="I37" s="695"/>
    </row>
    <row r="38" spans="1:9" ht="18.75" x14ac:dyDescent="0.3">
      <c r="A38" s="2"/>
      <c r="B38" s="2"/>
      <c r="C38" s="2"/>
      <c r="D38" s="2"/>
      <c r="E38" s="695"/>
      <c r="F38" s="695"/>
      <c r="G38" s="695"/>
      <c r="H38" s="695"/>
      <c r="I38" s="69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401"/>
  <sheetViews>
    <sheetView zoomScale="120" zoomScaleNormal="120" workbookViewId="0">
      <pane ySplit="1" topLeftCell="A4086" activePane="bottomLeft" state="frozen"/>
      <selection activeCell="D26" sqref="D26"/>
      <selection pane="bottomLeft" activeCell="F4111" sqref="F411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3"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171" t="s">
        <v>518</v>
      </c>
    </row>
    <row r="52" spans="1:8" x14ac:dyDescent="0.25">
      <c r="A52" s="17">
        <v>42426</v>
      </c>
      <c r="B52" s="21" t="s">
        <v>129</v>
      </c>
      <c r="C52" s="13" t="s">
        <v>161</v>
      </c>
      <c r="D52" s="764"/>
      <c r="E52" s="22"/>
      <c r="F52" s="19">
        <v>60000</v>
      </c>
      <c r="G52" s="14">
        <f t="shared" si="4"/>
        <v>-60000</v>
      </c>
      <c r="H52" s="1171"/>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69" t="s">
        <v>517</v>
      </c>
    </row>
    <row r="64" spans="1:8" x14ac:dyDescent="0.25">
      <c r="A64" s="17">
        <v>42430</v>
      </c>
      <c r="B64" s="21" t="s">
        <v>40</v>
      </c>
      <c r="C64" s="13" t="s">
        <v>164</v>
      </c>
      <c r="D64" s="764">
        <v>8707</v>
      </c>
      <c r="E64" s="22">
        <v>9826</v>
      </c>
      <c r="F64" s="19"/>
      <c r="G64" s="14">
        <f t="shared" si="6"/>
        <v>9826</v>
      </c>
      <c r="H64" s="1200"/>
    </row>
    <row r="65" spans="1:8" x14ac:dyDescent="0.25">
      <c r="A65" s="17">
        <v>42432</v>
      </c>
      <c r="B65" s="21" t="s">
        <v>130</v>
      </c>
      <c r="C65" s="13" t="s">
        <v>164</v>
      </c>
      <c r="D65" s="764">
        <v>8822</v>
      </c>
      <c r="E65" s="22">
        <v>10294</v>
      </c>
      <c r="F65" s="19"/>
      <c r="G65" s="14">
        <f t="shared" si="6"/>
        <v>10294</v>
      </c>
      <c r="H65" s="1200"/>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04" t="s">
        <v>2192</v>
      </c>
    </row>
    <row r="441" spans="1:8" x14ac:dyDescent="0.25">
      <c r="A441" s="17">
        <v>42740</v>
      </c>
      <c r="B441" s="10" t="s">
        <v>1399</v>
      </c>
      <c r="C441" s="11" t="s">
        <v>1802</v>
      </c>
      <c r="F441" s="9">
        <v>433634</v>
      </c>
      <c r="G441" s="6">
        <f t="shared" si="11"/>
        <v>-433634</v>
      </c>
      <c r="H441" s="1205"/>
    </row>
    <row r="442" spans="1:8" x14ac:dyDescent="0.25">
      <c r="A442" s="17">
        <v>42740</v>
      </c>
      <c r="B442" s="10" t="s">
        <v>1675</v>
      </c>
      <c r="C442" s="11" t="s">
        <v>1802</v>
      </c>
      <c r="F442" s="9">
        <v>32908</v>
      </c>
      <c r="G442" s="6">
        <f t="shared" si="11"/>
        <v>-32908</v>
      </c>
      <c r="H442" s="1205"/>
    </row>
    <row r="443" spans="1:8" x14ac:dyDescent="0.25">
      <c r="A443" s="17">
        <v>42740</v>
      </c>
      <c r="B443" s="10" t="s">
        <v>32</v>
      </c>
      <c r="C443" s="11" t="s">
        <v>1802</v>
      </c>
      <c r="F443" s="9">
        <v>30468</v>
      </c>
      <c r="G443" s="6">
        <f t="shared" si="11"/>
        <v>-30468</v>
      </c>
      <c r="H443" s="1206"/>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04" t="s">
        <v>2193</v>
      </c>
    </row>
    <row r="459" spans="1:8" x14ac:dyDescent="0.25">
      <c r="A459" s="17">
        <v>42804</v>
      </c>
      <c r="B459" s="10" t="s">
        <v>1396</v>
      </c>
      <c r="C459" s="11" t="s">
        <v>1802</v>
      </c>
      <c r="F459" s="9">
        <v>100000</v>
      </c>
      <c r="G459" s="6">
        <f t="shared" si="11"/>
        <v>-100000</v>
      </c>
      <c r="H459" s="1205"/>
    </row>
    <row r="460" spans="1:8" x14ac:dyDescent="0.25">
      <c r="A460" s="17">
        <v>42804</v>
      </c>
      <c r="B460" s="10" t="s">
        <v>32</v>
      </c>
      <c r="C460" s="11" t="s">
        <v>1802</v>
      </c>
      <c r="F460" s="9">
        <v>100000</v>
      </c>
      <c r="G460" s="6">
        <f t="shared" si="11"/>
        <v>-100000</v>
      </c>
      <c r="H460" s="1206"/>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04" t="s">
        <v>2411</v>
      </c>
    </row>
    <row r="541" spans="1:8" x14ac:dyDescent="0.25">
      <c r="A541" s="17">
        <v>42875</v>
      </c>
      <c r="B541" s="10" t="s">
        <v>1396</v>
      </c>
      <c r="C541" s="11" t="s">
        <v>161</v>
      </c>
      <c r="F541" s="9">
        <v>99093</v>
      </c>
      <c r="G541" s="6">
        <f t="shared" si="16"/>
        <v>-99093</v>
      </c>
      <c r="H541" s="1206"/>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04" t="s">
        <v>2419</v>
      </c>
    </row>
    <row r="559" spans="1:8" x14ac:dyDescent="0.25">
      <c r="A559" s="17">
        <v>42880</v>
      </c>
      <c r="B559" s="148" t="s">
        <v>32</v>
      </c>
      <c r="C559" s="149" t="s">
        <v>1802</v>
      </c>
      <c r="D559" s="770"/>
      <c r="E559" s="150"/>
      <c r="F559" s="151">
        <v>100000</v>
      </c>
      <c r="G559" s="152">
        <f t="shared" si="16"/>
        <v>-100000</v>
      </c>
      <c r="H559" s="1206"/>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7" t="s">
        <v>2980</v>
      </c>
    </row>
    <row r="750" spans="1:8" x14ac:dyDescent="0.25">
      <c r="A750" s="17">
        <v>43081</v>
      </c>
      <c r="B750" s="10" t="s">
        <v>2786</v>
      </c>
      <c r="C750" s="11" t="s">
        <v>166</v>
      </c>
      <c r="F750" s="9">
        <v>183600</v>
      </c>
      <c r="G750" s="6">
        <f t="shared" si="20"/>
        <v>-183600</v>
      </c>
      <c r="H750" s="1208"/>
    </row>
    <row r="751" spans="1:8" x14ac:dyDescent="0.25">
      <c r="A751" s="17">
        <v>43081</v>
      </c>
      <c r="B751" s="10" t="s">
        <v>40</v>
      </c>
      <c r="C751" s="11" t="s">
        <v>166</v>
      </c>
      <c r="F751" s="9">
        <v>69900</v>
      </c>
      <c r="G751" s="6">
        <f t="shared" si="20"/>
        <v>-69900</v>
      </c>
      <c r="H751" s="1208"/>
    </row>
    <row r="752" spans="1:8" x14ac:dyDescent="0.25">
      <c r="A752" s="17">
        <v>43081</v>
      </c>
      <c r="B752" s="10" t="s">
        <v>1399</v>
      </c>
      <c r="C752" s="11" t="s">
        <v>166</v>
      </c>
      <c r="F752" s="9">
        <v>84000</v>
      </c>
      <c r="G752" s="6">
        <f t="shared" si="20"/>
        <v>-84000</v>
      </c>
      <c r="H752" s="1208"/>
    </row>
    <row r="753" spans="1:8" x14ac:dyDescent="0.25">
      <c r="A753" s="17">
        <v>43081</v>
      </c>
      <c r="B753" s="10" t="s">
        <v>2226</v>
      </c>
      <c r="C753" s="11" t="s">
        <v>166</v>
      </c>
      <c r="F753" s="9">
        <v>35709</v>
      </c>
      <c r="G753" s="6">
        <f t="shared" si="20"/>
        <v>-35709</v>
      </c>
      <c r="H753" s="1208"/>
    </row>
    <row r="754" spans="1:8" x14ac:dyDescent="0.25">
      <c r="A754" s="17">
        <v>43081</v>
      </c>
      <c r="B754" s="10" t="s">
        <v>1396</v>
      </c>
      <c r="C754" s="11" t="s">
        <v>166</v>
      </c>
      <c r="F754" s="9">
        <v>3823</v>
      </c>
      <c r="G754" s="6">
        <f t="shared" si="20"/>
        <v>-3823</v>
      </c>
      <c r="H754" s="1209"/>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10" t="s">
        <v>3051</v>
      </c>
    </row>
    <row r="767" spans="1:8" x14ac:dyDescent="0.25">
      <c r="A767" s="17">
        <v>43122</v>
      </c>
      <c r="B767" s="10" t="s">
        <v>2786</v>
      </c>
      <c r="C767" s="11" t="s">
        <v>166</v>
      </c>
      <c r="F767" s="9">
        <f>500000-F766</f>
        <v>443523</v>
      </c>
      <c r="G767" s="6">
        <f t="shared" si="20"/>
        <v>-443523</v>
      </c>
      <c r="H767" s="1211"/>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187" t="s">
        <v>6676</v>
      </c>
    </row>
    <row r="1800" spans="1:8" x14ac:dyDescent="0.25">
      <c r="A1800" s="112">
        <v>44261</v>
      </c>
      <c r="B1800" s="10" t="s">
        <v>1399</v>
      </c>
      <c r="C1800" s="11" t="s">
        <v>166</v>
      </c>
      <c r="F1800" s="9">
        <v>50000</v>
      </c>
      <c r="G1800" s="6">
        <f t="shared" ref="G1800" si="32">E1800-F1800</f>
        <v>-50000</v>
      </c>
      <c r="H1800" s="1187"/>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88" t="s">
        <v>6971</v>
      </c>
    </row>
    <row r="1877" spans="1:8" ht="24" customHeight="1" x14ac:dyDescent="0.25">
      <c r="A1877" s="112">
        <v>44288</v>
      </c>
      <c r="B1877" s="10" t="s">
        <v>6407</v>
      </c>
      <c r="C1877" s="11" t="s">
        <v>437</v>
      </c>
      <c r="F1877" s="9">
        <v>7970</v>
      </c>
      <c r="G1877" s="6">
        <f t="shared" si="34"/>
        <v>-7970</v>
      </c>
      <c r="H1877" s="1188"/>
    </row>
    <row r="1878" spans="1:8" ht="24" customHeight="1" x14ac:dyDescent="0.25">
      <c r="A1878" s="112">
        <v>44288</v>
      </c>
      <c r="B1878" s="10" t="s">
        <v>1399</v>
      </c>
      <c r="C1878" s="11" t="s">
        <v>437</v>
      </c>
      <c r="F1878" s="9">
        <v>21500</v>
      </c>
      <c r="G1878" s="6">
        <f t="shared" si="34"/>
        <v>-21500</v>
      </c>
      <c r="H1878" s="1188"/>
    </row>
    <row r="1879" spans="1:8" ht="24" customHeight="1" x14ac:dyDescent="0.25">
      <c r="A1879" s="112">
        <v>44288</v>
      </c>
      <c r="B1879" s="10" t="s">
        <v>6407</v>
      </c>
      <c r="C1879" s="11" t="s">
        <v>437</v>
      </c>
      <c r="F1879" s="9">
        <v>2900</v>
      </c>
      <c r="G1879" s="6">
        <f t="shared" si="34"/>
        <v>-2900</v>
      </c>
      <c r="H1879" s="1188"/>
    </row>
    <row r="1880" spans="1:8" ht="24" customHeight="1" x14ac:dyDescent="0.25">
      <c r="A1880" s="112">
        <v>44280</v>
      </c>
      <c r="B1880" s="10" t="s">
        <v>1399</v>
      </c>
      <c r="C1880" s="11" t="s">
        <v>437</v>
      </c>
      <c r="F1880" s="9">
        <v>24225</v>
      </c>
      <c r="G1880" s="6">
        <f t="shared" si="34"/>
        <v>-24225</v>
      </c>
      <c r="H1880" s="1188"/>
    </row>
    <row r="1881" spans="1:8" ht="24" customHeight="1" x14ac:dyDescent="0.25">
      <c r="A1881" s="112">
        <v>44331</v>
      </c>
      <c r="B1881" s="10" t="s">
        <v>6407</v>
      </c>
      <c r="C1881" s="11" t="s">
        <v>437</v>
      </c>
      <c r="F1881" s="9">
        <v>54720</v>
      </c>
      <c r="G1881" s="6">
        <f t="shared" si="34"/>
        <v>-54720</v>
      </c>
      <c r="H1881" s="1188"/>
    </row>
    <row r="1882" spans="1:8" ht="24" customHeight="1" x14ac:dyDescent="0.25">
      <c r="A1882" s="112">
        <v>44341</v>
      </c>
      <c r="B1882" s="10" t="s">
        <v>6509</v>
      </c>
      <c r="C1882" s="11" t="s">
        <v>437</v>
      </c>
      <c r="F1882" s="9">
        <v>22415</v>
      </c>
      <c r="G1882" s="6">
        <f t="shared" si="34"/>
        <v>-22415</v>
      </c>
      <c r="H1882" s="1188"/>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3" t="s">
        <v>6908</v>
      </c>
    </row>
    <row r="1886" spans="1:8" x14ac:dyDescent="0.25">
      <c r="A1886" s="112">
        <v>44291</v>
      </c>
      <c r="B1886" s="10" t="s">
        <v>6516</v>
      </c>
      <c r="C1886" s="11" t="s">
        <v>1802</v>
      </c>
      <c r="E1886" s="108"/>
      <c r="F1886" s="110">
        <v>82220</v>
      </c>
      <c r="G1886" s="6">
        <f t="shared" si="34"/>
        <v>-82220</v>
      </c>
      <c r="H1886" s="1164"/>
    </row>
    <row r="1887" spans="1:8" x14ac:dyDescent="0.25">
      <c r="A1887" s="112">
        <v>44291</v>
      </c>
      <c r="B1887" s="10" t="s">
        <v>6509</v>
      </c>
      <c r="C1887" s="11" t="s">
        <v>1802</v>
      </c>
      <c r="E1887" s="108"/>
      <c r="F1887" s="110">
        <f>16101+25620</f>
        <v>41721</v>
      </c>
      <c r="G1887" s="6">
        <f t="shared" si="34"/>
        <v>-41721</v>
      </c>
      <c r="H1887" s="1164"/>
    </row>
    <row r="1888" spans="1:8" x14ac:dyDescent="0.25">
      <c r="A1888" s="112">
        <v>44291</v>
      </c>
      <c r="B1888" s="10" t="s">
        <v>6718</v>
      </c>
      <c r="C1888" s="11" t="s">
        <v>1802</v>
      </c>
      <c r="E1888" s="108"/>
      <c r="F1888" s="111">
        <v>200000</v>
      </c>
      <c r="G1888" s="6">
        <f t="shared" si="34"/>
        <v>-200000</v>
      </c>
      <c r="H1888" s="1165"/>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84" t="s">
        <v>7137</v>
      </c>
    </row>
    <row r="1996" spans="1:8" x14ac:dyDescent="0.25">
      <c r="A1996" s="658">
        <v>44392</v>
      </c>
      <c r="B1996" s="659" t="s">
        <v>6953</v>
      </c>
      <c r="C1996" s="660" t="s">
        <v>166</v>
      </c>
      <c r="E1996" s="661"/>
      <c r="F1996" s="664">
        <v>34800</v>
      </c>
      <c r="G1996" s="663">
        <f t="shared" si="36"/>
        <v>-34800</v>
      </c>
      <c r="H1996" s="1185"/>
    </row>
    <row r="1997" spans="1:8" ht="16.5" thickBot="1" x14ac:dyDescent="0.3">
      <c r="A1997" s="658">
        <v>44392</v>
      </c>
      <c r="B1997" s="659" t="s">
        <v>1399</v>
      </c>
      <c r="C1997" s="660" t="s">
        <v>166</v>
      </c>
      <c r="E1997" s="661"/>
      <c r="F1997" s="665">
        <v>23022</v>
      </c>
      <c r="G1997" s="663">
        <f t="shared" si="36"/>
        <v>-23022</v>
      </c>
      <c r="H1997" s="1186"/>
    </row>
    <row r="1998" spans="1:8" x14ac:dyDescent="0.25">
      <c r="A1998" s="651">
        <v>44392</v>
      </c>
      <c r="B1998" s="652" t="s">
        <v>6509</v>
      </c>
      <c r="C1998" s="653" t="s">
        <v>437</v>
      </c>
      <c r="E1998" s="654"/>
      <c r="F1998" s="655">
        <f>480791-39410</f>
        <v>441381</v>
      </c>
      <c r="G1998" s="656">
        <f t="shared" si="36"/>
        <v>-441381</v>
      </c>
      <c r="H1998" s="1189" t="s">
        <v>7139</v>
      </c>
    </row>
    <row r="1999" spans="1:8" x14ac:dyDescent="0.25">
      <c r="A1999" s="651">
        <v>44392</v>
      </c>
      <c r="B1999" s="652" t="s">
        <v>6953</v>
      </c>
      <c r="C1999" s="653" t="s">
        <v>437</v>
      </c>
      <c r="E1999" s="654"/>
      <c r="F1999" s="672">
        <v>39410</v>
      </c>
      <c r="G1999" s="656">
        <f t="shared" si="36"/>
        <v>-39410</v>
      </c>
      <c r="H1999" s="1190"/>
    </row>
    <row r="2000" spans="1:8" ht="16.5" thickBot="1" x14ac:dyDescent="0.3">
      <c r="A2000" s="651">
        <v>44392</v>
      </c>
      <c r="B2000" s="652" t="s">
        <v>6407</v>
      </c>
      <c r="C2000" s="653" t="s">
        <v>437</v>
      </c>
      <c r="E2000" s="654"/>
      <c r="F2000" s="657">
        <v>40445</v>
      </c>
      <c r="G2000" s="656">
        <f t="shared" si="36"/>
        <v>-40445</v>
      </c>
      <c r="H2000" s="1191"/>
    </row>
    <row r="2001" spans="1:8" x14ac:dyDescent="0.25">
      <c r="A2001" s="658">
        <v>44392</v>
      </c>
      <c r="B2001" s="659" t="s">
        <v>6953</v>
      </c>
      <c r="C2001" s="660" t="s">
        <v>437</v>
      </c>
      <c r="E2001" s="661"/>
      <c r="F2001" s="662">
        <v>134360</v>
      </c>
      <c r="G2001" s="663">
        <f t="shared" si="36"/>
        <v>-134360</v>
      </c>
      <c r="H2001" s="1197" t="s">
        <v>7140</v>
      </c>
    </row>
    <row r="2002" spans="1:8" x14ac:dyDescent="0.25">
      <c r="A2002" s="658">
        <v>44392</v>
      </c>
      <c r="B2002" s="659" t="s">
        <v>1399</v>
      </c>
      <c r="C2002" s="660" t="s">
        <v>437</v>
      </c>
      <c r="E2002" s="661"/>
      <c r="F2002" s="664">
        <v>79000</v>
      </c>
      <c r="G2002" s="663">
        <f t="shared" si="36"/>
        <v>-79000</v>
      </c>
      <c r="H2002" s="1198"/>
    </row>
    <row r="2003" spans="1:8" x14ac:dyDescent="0.25">
      <c r="A2003" s="658">
        <v>44392</v>
      </c>
      <c r="B2003" s="659" t="s">
        <v>6407</v>
      </c>
      <c r="C2003" s="660" t="s">
        <v>437</v>
      </c>
      <c r="E2003" s="661"/>
      <c r="F2003" s="664">
        <v>35561</v>
      </c>
      <c r="G2003" s="663">
        <f t="shared" si="36"/>
        <v>-35561</v>
      </c>
      <c r="H2003" s="1198"/>
    </row>
    <row r="2004" spans="1:8" x14ac:dyDescent="0.25">
      <c r="A2004" s="658">
        <v>44392</v>
      </c>
      <c r="B2004" s="659" t="s">
        <v>3945</v>
      </c>
      <c r="C2004" s="660" t="s">
        <v>437</v>
      </c>
      <c r="E2004" s="661"/>
      <c r="F2004" s="664">
        <v>252800</v>
      </c>
      <c r="G2004" s="663">
        <f t="shared" si="36"/>
        <v>-252800</v>
      </c>
      <c r="H2004" s="1198"/>
    </row>
    <row r="2005" spans="1:8" ht="16.5" thickBot="1" x14ac:dyDescent="0.3">
      <c r="A2005" s="658">
        <v>44392</v>
      </c>
      <c r="B2005" s="659" t="s">
        <v>7065</v>
      </c>
      <c r="C2005" s="660" t="s">
        <v>437</v>
      </c>
      <c r="E2005" s="661"/>
      <c r="F2005" s="665">
        <v>209</v>
      </c>
      <c r="G2005" s="663">
        <f t="shared" si="36"/>
        <v>-209</v>
      </c>
      <c r="H2005" s="1198"/>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5" t="s">
        <v>7251</v>
      </c>
    </row>
    <row r="2035" spans="1:8" x14ac:dyDescent="0.25">
      <c r="A2035" s="112">
        <v>44431</v>
      </c>
      <c r="B2035" s="10" t="s">
        <v>7110</v>
      </c>
      <c r="C2035" s="11" t="s">
        <v>7240</v>
      </c>
      <c r="F2035" s="9">
        <v>50000</v>
      </c>
      <c r="G2035" s="6">
        <f t="shared" si="37"/>
        <v>-50000</v>
      </c>
      <c r="H2035" s="1195"/>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53" t="s">
        <v>7298</v>
      </c>
    </row>
    <row r="2060" spans="1:8" x14ac:dyDescent="0.25">
      <c r="A2060" s="112">
        <v>44456</v>
      </c>
      <c r="B2060" s="10" t="s">
        <v>6509</v>
      </c>
      <c r="C2060" s="11" t="s">
        <v>437</v>
      </c>
      <c r="F2060" s="9">
        <v>137800</v>
      </c>
      <c r="G2060" s="6">
        <f t="shared" si="38"/>
        <v>-137800</v>
      </c>
      <c r="H2060" s="1154"/>
    </row>
    <row r="2061" spans="1:8" x14ac:dyDescent="0.25">
      <c r="A2061" s="112">
        <v>44456</v>
      </c>
      <c r="B2061" s="10" t="s">
        <v>7065</v>
      </c>
      <c r="C2061" s="11" t="s">
        <v>437</v>
      </c>
      <c r="F2061" s="9">
        <v>29791</v>
      </c>
      <c r="G2061" s="6">
        <f t="shared" si="38"/>
        <v>-29791</v>
      </c>
      <c r="H2061" s="1154"/>
    </row>
    <row r="2062" spans="1:8" x14ac:dyDescent="0.25">
      <c r="A2062" s="112">
        <v>44456</v>
      </c>
      <c r="B2062" s="10" t="s">
        <v>6407</v>
      </c>
      <c r="C2062" s="11" t="s">
        <v>437</v>
      </c>
      <c r="F2062" s="9">
        <v>87105</v>
      </c>
      <c r="G2062" s="6">
        <f t="shared" si="38"/>
        <v>-87105</v>
      </c>
      <c r="H2062" s="1154"/>
    </row>
    <row r="2063" spans="1:8" x14ac:dyDescent="0.25">
      <c r="A2063" s="112">
        <v>44456</v>
      </c>
      <c r="B2063" s="10" t="s">
        <v>1399</v>
      </c>
      <c r="C2063" s="11" t="s">
        <v>437</v>
      </c>
      <c r="F2063" s="9">
        <v>3014</v>
      </c>
      <c r="G2063" s="6">
        <f t="shared" si="38"/>
        <v>-3014</v>
      </c>
      <c r="H2063" s="1155"/>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96" t="s">
        <v>7312</v>
      </c>
    </row>
    <row r="2077" spans="1:8" x14ac:dyDescent="0.25">
      <c r="A2077" s="112">
        <v>44460</v>
      </c>
      <c r="B2077" s="10" t="s">
        <v>6953</v>
      </c>
      <c r="C2077" s="11" t="s">
        <v>166</v>
      </c>
      <c r="F2077" s="9">
        <v>123680</v>
      </c>
      <c r="G2077" s="6">
        <f t="shared" si="38"/>
        <v>-123680</v>
      </c>
      <c r="H2077" s="1196"/>
    </row>
    <row r="2078" spans="1:8" x14ac:dyDescent="0.25">
      <c r="A2078" s="112">
        <v>44460</v>
      </c>
      <c r="B2078" s="10" t="s">
        <v>6407</v>
      </c>
      <c r="C2078" s="11" t="s">
        <v>166</v>
      </c>
      <c r="F2078" s="9">
        <v>13600</v>
      </c>
      <c r="G2078" s="6">
        <f t="shared" si="38"/>
        <v>-13600</v>
      </c>
      <c r="H2078" s="1196"/>
    </row>
    <row r="2079" spans="1:8" x14ac:dyDescent="0.25">
      <c r="A2079" s="112">
        <v>44460</v>
      </c>
      <c r="B2079" s="10" t="s">
        <v>6509</v>
      </c>
      <c r="C2079" s="11" t="s">
        <v>166</v>
      </c>
      <c r="F2079" s="9">
        <v>6755</v>
      </c>
      <c r="G2079" s="6">
        <f t="shared" si="38"/>
        <v>-6755</v>
      </c>
      <c r="H2079" s="1196"/>
    </row>
    <row r="2080" spans="1:8" x14ac:dyDescent="0.25">
      <c r="A2080" s="112">
        <v>44460</v>
      </c>
      <c r="B2080" s="10" t="s">
        <v>1399</v>
      </c>
      <c r="C2080" s="11" t="s">
        <v>166</v>
      </c>
      <c r="F2080" s="9">
        <v>9165</v>
      </c>
      <c r="G2080" s="6">
        <f t="shared" si="38"/>
        <v>-9165</v>
      </c>
      <c r="H2080" s="1196"/>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5" t="s">
        <v>7361</v>
      </c>
    </row>
    <row r="2085" spans="1:8" x14ac:dyDescent="0.25">
      <c r="A2085" s="112">
        <v>44476</v>
      </c>
      <c r="B2085" s="10" t="s">
        <v>6407</v>
      </c>
      <c r="C2085" s="660" t="s">
        <v>7240</v>
      </c>
      <c r="E2085" s="661"/>
      <c r="F2085" s="664">
        <v>2404</v>
      </c>
      <c r="G2085" s="663">
        <f t="shared" si="38"/>
        <v>-2404</v>
      </c>
      <c r="H2085" s="1195"/>
    </row>
    <row r="2086" spans="1:8" x14ac:dyDescent="0.25">
      <c r="A2086" s="112">
        <v>44476</v>
      </c>
      <c r="B2086" s="10" t="s">
        <v>6953</v>
      </c>
      <c r="C2086" s="660" t="s">
        <v>7240</v>
      </c>
      <c r="E2086" s="661"/>
      <c r="F2086" s="664">
        <v>14457</v>
      </c>
      <c r="G2086" s="663">
        <f t="shared" si="38"/>
        <v>-14457</v>
      </c>
      <c r="H2086" s="1195"/>
    </row>
    <row r="2087" spans="1:8" x14ac:dyDescent="0.25">
      <c r="A2087" s="112">
        <v>44476</v>
      </c>
      <c r="B2087" s="10" t="s">
        <v>7110</v>
      </c>
      <c r="C2087" s="660" t="s">
        <v>7240</v>
      </c>
      <c r="E2087" s="661"/>
      <c r="F2087" s="664">
        <v>3866</v>
      </c>
      <c r="G2087" s="663">
        <f t="shared" si="38"/>
        <v>-3866</v>
      </c>
      <c r="H2087" s="1195"/>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193" t="s">
        <v>7428</v>
      </c>
    </row>
    <row r="2105" spans="1:8" x14ac:dyDescent="0.25">
      <c r="A2105" s="112">
        <v>44495</v>
      </c>
      <c r="B2105" s="21" t="s">
        <v>5810</v>
      </c>
      <c r="C2105" s="745" t="s">
        <v>437</v>
      </c>
      <c r="D2105" s="764"/>
      <c r="E2105" s="746"/>
      <c r="F2105" s="747">
        <v>63000</v>
      </c>
      <c r="G2105" s="14">
        <f t="shared" si="39"/>
        <v>-63000</v>
      </c>
      <c r="H2105" s="1193"/>
    </row>
    <row r="2106" spans="1:8" x14ac:dyDescent="0.25">
      <c r="A2106" s="112">
        <v>44495</v>
      </c>
      <c r="B2106" s="21" t="s">
        <v>3945</v>
      </c>
      <c r="C2106" s="745" t="s">
        <v>437</v>
      </c>
      <c r="D2106" s="764"/>
      <c r="E2106" s="746"/>
      <c r="F2106" s="747">
        <v>161200</v>
      </c>
      <c r="G2106" s="14">
        <f t="shared" si="39"/>
        <v>-161200</v>
      </c>
      <c r="H2106" s="1193"/>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171" t="s">
        <v>7466</v>
      </c>
    </row>
    <row r="2124" spans="1:8" x14ac:dyDescent="0.25">
      <c r="A2124" s="112">
        <v>44510</v>
      </c>
      <c r="B2124" s="21" t="s">
        <v>7110</v>
      </c>
      <c r="C2124" s="13" t="s">
        <v>7465</v>
      </c>
      <c r="D2124" s="764"/>
      <c r="E2124" s="22"/>
      <c r="F2124" s="19">
        <v>30988</v>
      </c>
      <c r="G2124" s="14">
        <f t="shared" si="39"/>
        <v>-30988</v>
      </c>
      <c r="H2124" s="1171"/>
    </row>
    <row r="2125" spans="1:8" x14ac:dyDescent="0.25">
      <c r="A2125" s="112">
        <v>44510</v>
      </c>
      <c r="B2125" s="21" t="s">
        <v>6953</v>
      </c>
      <c r="C2125" s="13" t="s">
        <v>7465</v>
      </c>
      <c r="D2125" s="764"/>
      <c r="E2125" s="22"/>
      <c r="F2125" s="19">
        <v>21999</v>
      </c>
      <c r="G2125" s="14">
        <f t="shared" si="39"/>
        <v>-21999</v>
      </c>
      <c r="H2125" s="1171"/>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193" t="s">
        <v>7521</v>
      </c>
    </row>
    <row r="2140" spans="1:8" x14ac:dyDescent="0.25">
      <c r="A2140" s="112">
        <v>44529</v>
      </c>
      <c r="B2140" s="21" t="s">
        <v>6506</v>
      </c>
      <c r="C2140" s="13" t="s">
        <v>180</v>
      </c>
      <c r="D2140" s="764"/>
      <c r="E2140" s="22"/>
      <c r="F2140" s="19">
        <v>27915</v>
      </c>
      <c r="G2140" s="14">
        <f t="shared" si="39"/>
        <v>-27915</v>
      </c>
      <c r="H2140" s="1193"/>
    </row>
    <row r="2141" spans="1:8" x14ac:dyDescent="0.25">
      <c r="A2141" s="112">
        <v>44532</v>
      </c>
      <c r="B2141" s="21" t="s">
        <v>6407</v>
      </c>
      <c r="C2141" s="13" t="s">
        <v>1802</v>
      </c>
      <c r="D2141" s="764"/>
      <c r="E2141" s="22"/>
      <c r="F2141" s="19">
        <v>110233</v>
      </c>
      <c r="G2141" s="14">
        <f t="shared" si="39"/>
        <v>-110233</v>
      </c>
      <c r="H2141" s="1194" t="s">
        <v>7535</v>
      </c>
    </row>
    <row r="2142" spans="1:8" x14ac:dyDescent="0.25">
      <c r="A2142" s="112">
        <v>44532</v>
      </c>
      <c r="B2142" s="21" t="s">
        <v>6506</v>
      </c>
      <c r="C2142" s="13" t="s">
        <v>1802</v>
      </c>
      <c r="D2142" s="764"/>
      <c r="E2142" s="22"/>
      <c r="F2142" s="19">
        <v>230169</v>
      </c>
      <c r="G2142" s="14">
        <f t="shared" si="39"/>
        <v>-230169</v>
      </c>
      <c r="H2142" s="1194"/>
    </row>
    <row r="2143" spans="1:8" x14ac:dyDescent="0.25">
      <c r="A2143" s="112">
        <v>44532</v>
      </c>
      <c r="B2143" s="21" t="s">
        <v>6509</v>
      </c>
      <c r="C2143" s="13" t="s">
        <v>1802</v>
      </c>
      <c r="D2143" s="764"/>
      <c r="E2143" s="22"/>
      <c r="F2143" s="19">
        <v>136986</v>
      </c>
      <c r="G2143" s="14">
        <f t="shared" si="39"/>
        <v>-136986</v>
      </c>
      <c r="H2143" s="1194"/>
    </row>
    <row r="2144" spans="1:8" x14ac:dyDescent="0.25">
      <c r="A2144" s="112">
        <v>44532</v>
      </c>
      <c r="B2144" s="21" t="s">
        <v>6718</v>
      </c>
      <c r="C2144" s="13" t="s">
        <v>1802</v>
      </c>
      <c r="D2144" s="764"/>
      <c r="E2144" s="22"/>
      <c r="F2144" s="19">
        <v>10112</v>
      </c>
      <c r="G2144" s="14">
        <f t="shared" si="39"/>
        <v>-10112</v>
      </c>
      <c r="H2144" s="1194"/>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192" t="s">
        <v>7554</v>
      </c>
    </row>
    <row r="2148" spans="1:8" x14ac:dyDescent="0.25">
      <c r="A2148" s="112">
        <v>44538</v>
      </c>
      <c r="B2148" s="21" t="s">
        <v>2651</v>
      </c>
      <c r="C2148" s="13" t="s">
        <v>5680</v>
      </c>
      <c r="D2148" s="764"/>
      <c r="E2148" s="22"/>
      <c r="F2148" s="19">
        <v>72300</v>
      </c>
      <c r="G2148" s="14">
        <f t="shared" ref="G2148:G2190" si="40">E2148-F2148</f>
        <v>-72300</v>
      </c>
      <c r="H2148" s="1192"/>
    </row>
    <row r="2149" spans="1:8" x14ac:dyDescent="0.25">
      <c r="A2149" s="112">
        <v>44538</v>
      </c>
      <c r="B2149" s="21" t="s">
        <v>6407</v>
      </c>
      <c r="C2149" s="13" t="s">
        <v>5680</v>
      </c>
      <c r="D2149" s="764"/>
      <c r="E2149" s="22"/>
      <c r="F2149" s="19">
        <v>9500</v>
      </c>
      <c r="G2149" s="14">
        <f t="shared" si="40"/>
        <v>-9500</v>
      </c>
      <c r="H2149" s="1192"/>
    </row>
    <row r="2150" spans="1:8" x14ac:dyDescent="0.25">
      <c r="A2150" s="112">
        <v>44538</v>
      </c>
      <c r="B2150" s="21" t="s">
        <v>6509</v>
      </c>
      <c r="C2150" s="13" t="s">
        <v>5680</v>
      </c>
      <c r="D2150" s="764"/>
      <c r="E2150" s="22"/>
      <c r="F2150" s="19">
        <v>59100</v>
      </c>
      <c r="G2150" s="14">
        <f t="shared" si="40"/>
        <v>-59100</v>
      </c>
      <c r="H2150" s="1192"/>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199" t="s">
        <v>7673</v>
      </c>
    </row>
    <row r="2175" spans="1:8" x14ac:dyDescent="0.25">
      <c r="A2175" s="112">
        <v>44610</v>
      </c>
      <c r="B2175" s="21" t="s">
        <v>6953</v>
      </c>
      <c r="C2175" s="745" t="s">
        <v>7465</v>
      </c>
      <c r="D2175" s="764"/>
      <c r="E2175" s="746"/>
      <c r="F2175" s="747">
        <f>50900+252</f>
        <v>51152</v>
      </c>
      <c r="G2175" s="746">
        <f t="shared" si="40"/>
        <v>-51152</v>
      </c>
      <c r="H2175" s="1199"/>
    </row>
    <row r="2176" spans="1:8" x14ac:dyDescent="0.25">
      <c r="A2176" s="112">
        <v>44610</v>
      </c>
      <c r="B2176" s="21" t="s">
        <v>7065</v>
      </c>
      <c r="C2176" s="745" t="s">
        <v>7465</v>
      </c>
      <c r="D2176" s="764"/>
      <c r="E2176" s="746"/>
      <c r="F2176" s="747">
        <v>30105</v>
      </c>
      <c r="G2176" s="746">
        <f t="shared" si="40"/>
        <v>-30105</v>
      </c>
      <c r="H2176" s="1199"/>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171" t="s">
        <v>7889</v>
      </c>
    </row>
    <row r="2189" spans="1:8" x14ac:dyDescent="0.25">
      <c r="A2189" s="112">
        <v>44627</v>
      </c>
      <c r="B2189" s="21" t="s">
        <v>37</v>
      </c>
      <c r="C2189" s="13" t="s">
        <v>7240</v>
      </c>
      <c r="D2189" s="764"/>
      <c r="E2189" s="22"/>
      <c r="F2189" s="19">
        <v>66360</v>
      </c>
      <c r="G2189" s="14">
        <f t="shared" si="40"/>
        <v>-66360</v>
      </c>
      <c r="H2189" s="1171"/>
    </row>
    <row r="2190" spans="1:8" x14ac:dyDescent="0.25">
      <c r="A2190" s="112">
        <v>44627</v>
      </c>
      <c r="B2190" s="21" t="s">
        <v>1399</v>
      </c>
      <c r="C2190" s="745" t="s">
        <v>166</v>
      </c>
      <c r="D2190" s="764"/>
      <c r="E2190" s="746"/>
      <c r="F2190" s="746">
        <v>204468</v>
      </c>
      <c r="G2190" s="746">
        <f t="shared" si="40"/>
        <v>-204468</v>
      </c>
      <c r="H2190" s="1159" t="s">
        <v>7781</v>
      </c>
    </row>
    <row r="2191" spans="1:8" x14ac:dyDescent="0.25">
      <c r="A2191" s="112">
        <v>44627</v>
      </c>
      <c r="B2191" s="21" t="s">
        <v>7065</v>
      </c>
      <c r="C2191" s="745" t="s">
        <v>166</v>
      </c>
      <c r="D2191" s="764"/>
      <c r="E2191" s="746"/>
      <c r="F2191" s="746">
        <v>12627</v>
      </c>
      <c r="G2191" s="746">
        <f t="shared" ref="G2191:G2308" si="41">E2191-F2191</f>
        <v>-12627</v>
      </c>
      <c r="H2191" s="1159"/>
    </row>
    <row r="2192" spans="1:8" x14ac:dyDescent="0.25">
      <c r="A2192" s="112">
        <v>44627</v>
      </c>
      <c r="B2192" s="21" t="s">
        <v>7655</v>
      </c>
      <c r="C2192" s="745" t="s">
        <v>166</v>
      </c>
      <c r="D2192" s="764"/>
      <c r="E2192" s="746"/>
      <c r="F2192" s="746">
        <v>80000</v>
      </c>
      <c r="G2192" s="746">
        <f t="shared" si="41"/>
        <v>-80000</v>
      </c>
      <c r="H2192" s="1159"/>
    </row>
    <row r="2193" spans="1:8" x14ac:dyDescent="0.25">
      <c r="A2193" s="112">
        <v>44627</v>
      </c>
      <c r="B2193" s="21" t="s">
        <v>6953</v>
      </c>
      <c r="C2193" s="745" t="s">
        <v>166</v>
      </c>
      <c r="D2193" s="764"/>
      <c r="E2193" s="746"/>
      <c r="F2193" s="746">
        <v>2905</v>
      </c>
      <c r="G2193" s="746">
        <f t="shared" si="41"/>
        <v>-2905</v>
      </c>
      <c r="H2193" s="1159"/>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01" t="s">
        <v>7701</v>
      </c>
    </row>
    <row r="2201" spans="1:8" x14ac:dyDescent="0.25">
      <c r="A2201" s="112">
        <v>44627</v>
      </c>
      <c r="B2201" s="21" t="s">
        <v>7655</v>
      </c>
      <c r="C2201" s="13" t="s">
        <v>7240</v>
      </c>
      <c r="D2201" s="776" t="s">
        <v>7700</v>
      </c>
      <c r="E2201" s="22">
        <v>19800</v>
      </c>
      <c r="F2201" s="19"/>
      <c r="G2201" s="20">
        <f t="shared" si="41"/>
        <v>19800</v>
      </c>
      <c r="H2201" s="1201"/>
    </row>
    <row r="2202" spans="1:8" x14ac:dyDescent="0.25">
      <c r="A2202" s="112">
        <v>44637</v>
      </c>
      <c r="B2202" s="21" t="s">
        <v>7655</v>
      </c>
      <c r="C2202" s="13" t="s">
        <v>5680</v>
      </c>
      <c r="D2202" s="764">
        <v>35</v>
      </c>
      <c r="E2202" s="22">
        <f>11300+8400+7000+11700+2500</f>
        <v>40900</v>
      </c>
      <c r="F2202" s="19"/>
      <c r="G2202" s="20">
        <f t="shared" si="41"/>
        <v>40900</v>
      </c>
      <c r="H2202" s="1201" t="s">
        <v>7701</v>
      </c>
    </row>
    <row r="2203" spans="1:8" x14ac:dyDescent="0.25">
      <c r="A2203" s="112">
        <v>44637</v>
      </c>
      <c r="B2203" s="21" t="s">
        <v>7553</v>
      </c>
      <c r="C2203" s="13" t="s">
        <v>5680</v>
      </c>
      <c r="D2203" s="764">
        <v>35</v>
      </c>
      <c r="E2203" s="22">
        <f>7600+3500</f>
        <v>11100</v>
      </c>
      <c r="F2203" s="19"/>
      <c r="G2203" s="20">
        <f t="shared" si="41"/>
        <v>11100</v>
      </c>
      <c r="H2203" s="1201"/>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156" t="s">
        <v>7743</v>
      </c>
    </row>
    <row r="2219" spans="1:8" x14ac:dyDescent="0.25">
      <c r="A2219" s="112">
        <v>44645</v>
      </c>
      <c r="B2219" s="21" t="s">
        <v>6503</v>
      </c>
      <c r="C2219" s="13" t="s">
        <v>166</v>
      </c>
      <c r="D2219" s="764"/>
      <c r="E2219" s="22"/>
      <c r="F2219" s="19">
        <v>51585</v>
      </c>
      <c r="G2219" s="14">
        <f t="shared" si="41"/>
        <v>-51585</v>
      </c>
      <c r="H2219" s="1156"/>
    </row>
    <row r="2220" spans="1:8" x14ac:dyDescent="0.25">
      <c r="A2220" s="112">
        <v>44645</v>
      </c>
      <c r="B2220" s="21" t="s">
        <v>7655</v>
      </c>
      <c r="C2220" s="13" t="s">
        <v>166</v>
      </c>
      <c r="D2220" s="764"/>
      <c r="E2220" s="22"/>
      <c r="F2220" s="19">
        <v>122000</v>
      </c>
      <c r="G2220" s="14">
        <f t="shared" si="41"/>
        <v>-122000</v>
      </c>
      <c r="H2220" s="1156"/>
    </row>
    <row r="2221" spans="1:8" x14ac:dyDescent="0.25">
      <c r="A2221" s="112">
        <v>44645</v>
      </c>
      <c r="B2221" s="21" t="s">
        <v>37</v>
      </c>
      <c r="C2221" s="13" t="s">
        <v>166</v>
      </c>
      <c r="D2221" s="764"/>
      <c r="E2221" s="22"/>
      <c r="F2221" s="19">
        <v>8000</v>
      </c>
      <c r="G2221" s="14">
        <f t="shared" si="41"/>
        <v>-8000</v>
      </c>
      <c r="H2221" s="1156"/>
    </row>
    <row r="2222" spans="1:8" x14ac:dyDescent="0.25">
      <c r="A2222" s="112">
        <v>44645</v>
      </c>
      <c r="B2222" s="21" t="s">
        <v>7553</v>
      </c>
      <c r="C2222" s="13" t="s">
        <v>166</v>
      </c>
      <c r="D2222" s="764"/>
      <c r="E2222" s="22"/>
      <c r="F2222" s="19">
        <v>7857</v>
      </c>
      <c r="G2222" s="14">
        <f t="shared" si="41"/>
        <v>-7857</v>
      </c>
      <c r="H2222" s="1156"/>
    </row>
    <row r="2223" spans="1:8" x14ac:dyDescent="0.25">
      <c r="A2223" s="112">
        <v>44651</v>
      </c>
      <c r="B2223" s="21" t="s">
        <v>7065</v>
      </c>
      <c r="C2223" s="13" t="s">
        <v>164</v>
      </c>
      <c r="D2223" s="764"/>
      <c r="E2223" s="22"/>
      <c r="F2223" s="19">
        <v>100000</v>
      </c>
      <c r="G2223" s="14">
        <f t="shared" si="41"/>
        <v>-100000</v>
      </c>
      <c r="H2223" s="1159" t="s">
        <v>7745</v>
      </c>
    </row>
    <row r="2224" spans="1:8" x14ac:dyDescent="0.25">
      <c r="A2224" s="112">
        <v>44651</v>
      </c>
      <c r="B2224" s="21" t="s">
        <v>7110</v>
      </c>
      <c r="C2224" s="13" t="s">
        <v>164</v>
      </c>
      <c r="D2224" s="764"/>
      <c r="E2224" s="22"/>
      <c r="F2224" s="19">
        <v>100000</v>
      </c>
      <c r="G2224" s="14">
        <f t="shared" si="41"/>
        <v>-100000</v>
      </c>
      <c r="H2224" s="1159"/>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157" t="s">
        <v>7749</v>
      </c>
    </row>
    <row r="2231" spans="1:8" x14ac:dyDescent="0.25">
      <c r="A2231" s="112">
        <v>44651</v>
      </c>
      <c r="B2231" s="21" t="s">
        <v>7728</v>
      </c>
      <c r="C2231" s="13" t="s">
        <v>180</v>
      </c>
      <c r="D2231" s="764" t="s">
        <v>3917</v>
      </c>
      <c r="E2231" s="22"/>
      <c r="F2231" s="19">
        <v>710</v>
      </c>
      <c r="G2231" s="14">
        <f t="shared" si="41"/>
        <v>-710</v>
      </c>
      <c r="H2231" s="1157"/>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157" t="s">
        <v>7806</v>
      </c>
    </row>
    <row r="2242" spans="1:8" x14ac:dyDescent="0.25">
      <c r="A2242" s="112">
        <v>44669</v>
      </c>
      <c r="B2242" s="21" t="s">
        <v>7655</v>
      </c>
      <c r="C2242" s="13" t="s">
        <v>7240</v>
      </c>
      <c r="D2242" s="764"/>
      <c r="E2242" s="22"/>
      <c r="F2242" s="19">
        <v>14740</v>
      </c>
      <c r="G2242" s="14">
        <f t="shared" si="41"/>
        <v>-14740</v>
      </c>
      <c r="H2242" s="1157"/>
    </row>
    <row r="2243" spans="1:8" x14ac:dyDescent="0.25">
      <c r="A2243" s="112">
        <v>44669</v>
      </c>
      <c r="B2243" s="21" t="s">
        <v>7110</v>
      </c>
      <c r="C2243" s="13" t="s">
        <v>7240</v>
      </c>
      <c r="D2243" s="764"/>
      <c r="E2243" s="22"/>
      <c r="F2243" s="19">
        <v>12000</v>
      </c>
      <c r="G2243" s="14">
        <f t="shared" si="41"/>
        <v>-12000</v>
      </c>
      <c r="H2243" s="1157"/>
    </row>
    <row r="2244" spans="1:8" x14ac:dyDescent="0.25">
      <c r="A2244" s="112">
        <v>44669</v>
      </c>
      <c r="B2244" s="21" t="s">
        <v>7553</v>
      </c>
      <c r="C2244" s="13" t="s">
        <v>7240</v>
      </c>
      <c r="D2244" s="764"/>
      <c r="E2244" s="22"/>
      <c r="F2244" s="19">
        <v>14230</v>
      </c>
      <c r="G2244" s="14">
        <f t="shared" si="41"/>
        <v>-14230</v>
      </c>
      <c r="H2244" s="1157"/>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158" t="s">
        <v>7838</v>
      </c>
    </row>
    <row r="2250" spans="1:8" x14ac:dyDescent="0.25">
      <c r="A2250" s="715">
        <v>44676</v>
      </c>
      <c r="B2250" s="716" t="s">
        <v>3945</v>
      </c>
      <c r="C2250" s="717" t="s">
        <v>437</v>
      </c>
      <c r="D2250" s="764"/>
      <c r="E2250" s="718"/>
      <c r="F2250" s="719">
        <v>2600</v>
      </c>
      <c r="G2250" s="718">
        <f t="shared" si="41"/>
        <v>-2600</v>
      </c>
      <c r="H2250" s="1158"/>
    </row>
    <row r="2251" spans="1:8" x14ac:dyDescent="0.25">
      <c r="A2251" s="715">
        <v>44676</v>
      </c>
      <c r="B2251" s="716" t="s">
        <v>7110</v>
      </c>
      <c r="C2251" s="717" t="s">
        <v>437</v>
      </c>
      <c r="D2251" s="764"/>
      <c r="E2251" s="718"/>
      <c r="F2251" s="719">
        <v>24420</v>
      </c>
      <c r="G2251" s="718">
        <f t="shared" si="41"/>
        <v>-24420</v>
      </c>
      <c r="H2251" s="1158"/>
    </row>
    <row r="2252" spans="1:8" x14ac:dyDescent="0.25">
      <c r="A2252" s="715">
        <v>44676</v>
      </c>
      <c r="B2252" s="716" t="s">
        <v>1399</v>
      </c>
      <c r="C2252" s="717" t="s">
        <v>437</v>
      </c>
      <c r="D2252" s="764"/>
      <c r="E2252" s="718"/>
      <c r="F2252" s="719">
        <v>57690</v>
      </c>
      <c r="G2252" s="718">
        <f t="shared" si="41"/>
        <v>-57690</v>
      </c>
      <c r="H2252" s="1158"/>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160" t="s">
        <v>7985</v>
      </c>
    </row>
    <row r="2267" spans="1:8" x14ac:dyDescent="0.25">
      <c r="A2267" s="112">
        <v>44695</v>
      </c>
      <c r="B2267" s="21" t="s">
        <v>7110</v>
      </c>
      <c r="C2267" s="13" t="s">
        <v>166</v>
      </c>
      <c r="D2267" s="764"/>
      <c r="E2267" s="22"/>
      <c r="F2267" s="19">
        <v>3880</v>
      </c>
      <c r="G2267" s="14">
        <f t="shared" si="41"/>
        <v>-3880</v>
      </c>
      <c r="H2267" s="1160"/>
    </row>
    <row r="2268" spans="1:8" x14ac:dyDescent="0.25">
      <c r="A2268" s="112">
        <v>44695</v>
      </c>
      <c r="B2268" s="21" t="s">
        <v>7553</v>
      </c>
      <c r="C2268" s="13" t="s">
        <v>166</v>
      </c>
      <c r="D2268" s="764"/>
      <c r="E2268" s="22"/>
      <c r="F2268" s="19">
        <v>25143</v>
      </c>
      <c r="G2268" s="14">
        <f t="shared" si="41"/>
        <v>-25143</v>
      </c>
      <c r="H2268" s="1160"/>
    </row>
    <row r="2269" spans="1:8" x14ac:dyDescent="0.25">
      <c r="A2269" s="112">
        <v>44695</v>
      </c>
      <c r="B2269" s="21" t="s">
        <v>1399</v>
      </c>
      <c r="C2269" s="13" t="s">
        <v>166</v>
      </c>
      <c r="D2269" s="764"/>
      <c r="E2269" s="22"/>
      <c r="F2269" s="19">
        <v>116480</v>
      </c>
      <c r="G2269" s="14">
        <f t="shared" si="41"/>
        <v>-116480</v>
      </c>
      <c r="H2269" s="1160"/>
    </row>
    <row r="2270" spans="1:8" x14ac:dyDescent="0.25">
      <c r="A2270" s="112">
        <v>44695</v>
      </c>
      <c r="B2270" s="21" t="s">
        <v>7741</v>
      </c>
      <c r="C2270" s="13" t="s">
        <v>166</v>
      </c>
      <c r="D2270" s="764"/>
      <c r="E2270" s="22"/>
      <c r="F2270" s="19">
        <v>24000</v>
      </c>
      <c r="G2270" s="14">
        <f t="shared" si="41"/>
        <v>-24000</v>
      </c>
      <c r="H2270" s="1160"/>
    </row>
    <row r="2271" spans="1:8" x14ac:dyDescent="0.25">
      <c r="A2271" s="112">
        <v>44695</v>
      </c>
      <c r="B2271" s="21" t="s">
        <v>7810</v>
      </c>
      <c r="C2271" s="13" t="s">
        <v>166</v>
      </c>
      <c r="D2271" s="764"/>
      <c r="E2271" s="22"/>
      <c r="F2271" s="19">
        <v>15820</v>
      </c>
      <c r="G2271" s="14">
        <f t="shared" si="41"/>
        <v>-15820</v>
      </c>
      <c r="H2271" s="1160"/>
    </row>
    <row r="2272" spans="1:8" x14ac:dyDescent="0.25">
      <c r="A2272" s="112">
        <v>44695</v>
      </c>
      <c r="B2272" s="21" t="s">
        <v>3944</v>
      </c>
      <c r="C2272" s="13" t="s">
        <v>166</v>
      </c>
      <c r="D2272" s="764"/>
      <c r="E2272" s="22"/>
      <c r="F2272" s="19">
        <v>5200</v>
      </c>
      <c r="G2272" s="14">
        <f t="shared" si="41"/>
        <v>-5200</v>
      </c>
      <c r="H2272" s="1160"/>
    </row>
    <row r="2273" spans="1:8" x14ac:dyDescent="0.25">
      <c r="A2273" s="112">
        <v>44695</v>
      </c>
      <c r="B2273" s="21" t="s">
        <v>1399</v>
      </c>
      <c r="C2273" s="13" t="s">
        <v>166</v>
      </c>
      <c r="D2273" s="764"/>
      <c r="E2273" s="22"/>
      <c r="F2273" s="19">
        <v>84852</v>
      </c>
      <c r="G2273" s="14">
        <f t="shared" si="41"/>
        <v>-84852</v>
      </c>
      <c r="H2273" s="1160"/>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161" t="s">
        <v>7893</v>
      </c>
    </row>
    <row r="2278" spans="1:8" x14ac:dyDescent="0.25">
      <c r="A2278" s="112">
        <v>44709</v>
      </c>
      <c r="B2278" s="21" t="s">
        <v>7065</v>
      </c>
      <c r="C2278" s="13" t="s">
        <v>164</v>
      </c>
      <c r="D2278" s="764"/>
      <c r="E2278" s="22"/>
      <c r="F2278" s="19">
        <v>49174</v>
      </c>
      <c r="G2278" s="14">
        <f t="shared" si="41"/>
        <v>-49174</v>
      </c>
      <c r="H2278" s="1161"/>
    </row>
    <row r="2279" spans="1:8" x14ac:dyDescent="0.25">
      <c r="A2279" s="112">
        <v>44709</v>
      </c>
      <c r="B2279" s="21" t="s">
        <v>7110</v>
      </c>
      <c r="C2279" s="13" t="s">
        <v>164</v>
      </c>
      <c r="D2279" s="764"/>
      <c r="E2279" s="22"/>
      <c r="F2279" s="19">
        <v>36997</v>
      </c>
      <c r="G2279" s="14">
        <f t="shared" si="41"/>
        <v>-36997</v>
      </c>
      <c r="H2279" s="1161"/>
    </row>
    <row r="2280" spans="1:8" x14ac:dyDescent="0.25">
      <c r="A2280" s="112">
        <v>44709</v>
      </c>
      <c r="B2280" s="21" t="s">
        <v>7553</v>
      </c>
      <c r="C2280" s="13" t="s">
        <v>164</v>
      </c>
      <c r="D2280" s="764"/>
      <c r="E2280" s="22"/>
      <c r="F2280" s="19">
        <v>4174</v>
      </c>
      <c r="G2280" s="14">
        <f t="shared" si="41"/>
        <v>-4174</v>
      </c>
      <c r="H2280" s="1161"/>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161" t="s">
        <v>7894</v>
      </c>
    </row>
    <row r="2284" spans="1:8" x14ac:dyDescent="0.25">
      <c r="A2284" s="112">
        <v>44711</v>
      </c>
      <c r="B2284" s="21" t="s">
        <v>7553</v>
      </c>
      <c r="C2284" s="13" t="s">
        <v>5680</v>
      </c>
      <c r="D2284" s="764"/>
      <c r="E2284" s="22"/>
      <c r="F2284" s="19">
        <v>5700</v>
      </c>
      <c r="G2284" s="14">
        <f t="shared" si="41"/>
        <v>-5700</v>
      </c>
      <c r="H2284" s="1161"/>
    </row>
    <row r="2285" spans="1:8" x14ac:dyDescent="0.25">
      <c r="A2285" s="112">
        <v>44711</v>
      </c>
      <c r="B2285" s="21" t="s">
        <v>7741</v>
      </c>
      <c r="C2285" s="13" t="s">
        <v>5680</v>
      </c>
      <c r="D2285" s="764"/>
      <c r="E2285" s="22"/>
      <c r="F2285" s="19">
        <v>74800</v>
      </c>
      <c r="G2285" s="14">
        <f t="shared" si="41"/>
        <v>-74800</v>
      </c>
      <c r="H2285" s="1161"/>
    </row>
    <row r="2286" spans="1:8" x14ac:dyDescent="0.25">
      <c r="A2286" s="112">
        <v>44711</v>
      </c>
      <c r="B2286" s="21" t="s">
        <v>7553</v>
      </c>
      <c r="C2286" s="13" t="s">
        <v>7240</v>
      </c>
      <c r="D2286" s="764"/>
      <c r="E2286" s="22"/>
      <c r="F2286" s="19">
        <v>50320</v>
      </c>
      <c r="G2286" s="14">
        <f t="shared" si="41"/>
        <v>-50320</v>
      </c>
      <c r="H2286" s="1161" t="s">
        <v>7895</v>
      </c>
    </row>
    <row r="2287" spans="1:8" x14ac:dyDescent="0.25">
      <c r="A2287" s="112">
        <v>44711</v>
      </c>
      <c r="B2287" s="21" t="s">
        <v>7655</v>
      </c>
      <c r="C2287" s="13" t="s">
        <v>7240</v>
      </c>
      <c r="D2287" s="764"/>
      <c r="E2287" s="22"/>
      <c r="F2287" s="19">
        <v>8180</v>
      </c>
      <c r="G2287" s="14">
        <f t="shared" si="41"/>
        <v>-8180</v>
      </c>
      <c r="H2287" s="1161"/>
    </row>
    <row r="2288" spans="1:8" x14ac:dyDescent="0.25">
      <c r="A2288" s="112">
        <v>44711</v>
      </c>
      <c r="B2288" s="21" t="s">
        <v>7810</v>
      </c>
      <c r="C2288" s="13" t="s">
        <v>7240</v>
      </c>
      <c r="D2288" s="764"/>
      <c r="E2288" s="22"/>
      <c r="F2288" s="19">
        <v>17000</v>
      </c>
      <c r="G2288" s="14">
        <f t="shared" si="41"/>
        <v>-17000</v>
      </c>
      <c r="H2288" s="1161"/>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161" t="s">
        <v>1156</v>
      </c>
    </row>
    <row r="2292" spans="1:8" x14ac:dyDescent="0.25">
      <c r="A2292" s="112">
        <v>44712</v>
      </c>
      <c r="B2292" s="21" t="s">
        <v>6407</v>
      </c>
      <c r="C2292" s="13" t="s">
        <v>3010</v>
      </c>
      <c r="D2292" s="764"/>
      <c r="E2292" s="22"/>
      <c r="F2292" s="19">
        <v>28567</v>
      </c>
      <c r="G2292" s="14">
        <f t="shared" si="41"/>
        <v>-28567</v>
      </c>
      <c r="H2292" s="1161"/>
    </row>
    <row r="2293" spans="1:8" x14ac:dyDescent="0.25">
      <c r="A2293" s="112">
        <v>44712</v>
      </c>
      <c r="B2293" s="21" t="s">
        <v>6509</v>
      </c>
      <c r="C2293" s="13" t="s">
        <v>3010</v>
      </c>
      <c r="D2293" s="764"/>
      <c r="E2293" s="22"/>
      <c r="F2293" s="19">
        <v>3053</v>
      </c>
      <c r="G2293" s="14">
        <f t="shared" si="41"/>
        <v>-3053</v>
      </c>
      <c r="H2293" s="1161"/>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02" t="s">
        <v>7988</v>
      </c>
    </row>
    <row r="2301" spans="1:8" x14ac:dyDescent="0.25">
      <c r="A2301" s="112">
        <v>44726</v>
      </c>
      <c r="B2301" s="21" t="s">
        <v>7914</v>
      </c>
      <c r="C2301" s="13" t="s">
        <v>166</v>
      </c>
      <c r="D2301" s="764"/>
      <c r="E2301" s="22"/>
      <c r="F2301" s="19">
        <v>132000</v>
      </c>
      <c r="G2301" s="14">
        <f t="shared" si="41"/>
        <v>-132000</v>
      </c>
      <c r="H2301" s="1202"/>
    </row>
    <row r="2302" spans="1:8" x14ac:dyDescent="0.25">
      <c r="A2302" s="112">
        <v>44726</v>
      </c>
      <c r="B2302" s="21" t="s">
        <v>7914</v>
      </c>
      <c r="C2302" s="13" t="s">
        <v>166</v>
      </c>
      <c r="D2302" s="764"/>
      <c r="E2302" s="22"/>
      <c r="F2302" s="19">
        <v>151650</v>
      </c>
      <c r="G2302" s="14">
        <f t="shared" si="41"/>
        <v>-151650</v>
      </c>
      <c r="H2302" s="1202"/>
    </row>
    <row r="2303" spans="1:8" x14ac:dyDescent="0.25">
      <c r="A2303" s="112">
        <v>44726</v>
      </c>
      <c r="B2303" s="21" t="s">
        <v>7914</v>
      </c>
      <c r="C2303" s="13" t="s">
        <v>166</v>
      </c>
      <c r="D2303" s="764"/>
      <c r="E2303" s="22"/>
      <c r="F2303" s="19">
        <f>500000-F2302-F2301-F2300</f>
        <v>60560</v>
      </c>
      <c r="G2303" s="14">
        <f t="shared" si="41"/>
        <v>-60560</v>
      </c>
      <c r="H2303" s="1202"/>
    </row>
    <row r="2304" spans="1:8" ht="15.75" customHeight="1" x14ac:dyDescent="0.25">
      <c r="A2304" s="112">
        <v>44726</v>
      </c>
      <c r="B2304" s="21" t="s">
        <v>2932</v>
      </c>
      <c r="C2304" s="13" t="s">
        <v>161</v>
      </c>
      <c r="D2304" s="764"/>
      <c r="E2304" s="22"/>
      <c r="F2304" s="19">
        <v>21337</v>
      </c>
      <c r="G2304" s="14">
        <f t="shared" si="41"/>
        <v>-21337</v>
      </c>
      <c r="H2304" s="1203" t="s">
        <v>7957</v>
      </c>
    </row>
    <row r="2305" spans="1:8" ht="15.75" customHeight="1" x14ac:dyDescent="0.25">
      <c r="A2305" s="112">
        <v>44726</v>
      </c>
      <c r="B2305" s="21" t="s">
        <v>7728</v>
      </c>
      <c r="C2305" s="13" t="s">
        <v>161</v>
      </c>
      <c r="D2305" s="764"/>
      <c r="E2305" s="22"/>
      <c r="F2305" s="19">
        <v>44651</v>
      </c>
      <c r="G2305" s="14">
        <f t="shared" si="41"/>
        <v>-44651</v>
      </c>
      <c r="H2305" s="1203"/>
    </row>
    <row r="2306" spans="1:8" ht="15.75" customHeight="1" x14ac:dyDescent="0.25">
      <c r="A2306" s="112">
        <v>44726</v>
      </c>
      <c r="B2306" s="21" t="s">
        <v>7741</v>
      </c>
      <c r="C2306" s="13" t="s">
        <v>161</v>
      </c>
      <c r="D2306" s="764"/>
      <c r="E2306" s="22"/>
      <c r="F2306" s="19">
        <v>33179</v>
      </c>
      <c r="G2306" s="14">
        <f t="shared" si="41"/>
        <v>-33179</v>
      </c>
      <c r="H2306" s="1203"/>
    </row>
    <row r="2307" spans="1:8" ht="16.5" customHeight="1" x14ac:dyDescent="0.25">
      <c r="A2307" s="112">
        <v>44726</v>
      </c>
      <c r="B2307" s="21" t="s">
        <v>7810</v>
      </c>
      <c r="C2307" s="13" t="s">
        <v>161</v>
      </c>
      <c r="D2307" s="764"/>
      <c r="E2307" s="22"/>
      <c r="F2307" s="19">
        <v>58530</v>
      </c>
      <c r="G2307" s="14">
        <f t="shared" si="41"/>
        <v>-58530</v>
      </c>
      <c r="H2307" s="1203"/>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00" t="s">
        <v>8530</v>
      </c>
    </row>
    <row r="2433" spans="1:8" x14ac:dyDescent="0.25">
      <c r="A2433" s="112">
        <v>44859</v>
      </c>
      <c r="B2433" s="21" t="s">
        <v>8068</v>
      </c>
      <c r="C2433" s="13" t="s">
        <v>166</v>
      </c>
      <c r="D2433" s="764"/>
      <c r="E2433" s="22"/>
      <c r="F2433" s="19">
        <v>31200</v>
      </c>
      <c r="G2433" s="14">
        <f t="shared" si="47"/>
        <v>-31200</v>
      </c>
      <c r="H2433" s="1200"/>
    </row>
    <row r="2434" spans="1:8" x14ac:dyDescent="0.25">
      <c r="A2434" s="112">
        <v>44859</v>
      </c>
      <c r="B2434" s="21" t="s">
        <v>8547</v>
      </c>
      <c r="C2434" s="13" t="s">
        <v>166</v>
      </c>
      <c r="D2434" s="764"/>
      <c r="E2434" s="22"/>
      <c r="F2434" s="19">
        <v>109718</v>
      </c>
      <c r="G2434" s="14">
        <f t="shared" si="47"/>
        <v>-109718</v>
      </c>
      <c r="H2434" s="1200"/>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193" t="s">
        <v>8542</v>
      </c>
    </row>
    <row r="2439" spans="1:8" x14ac:dyDescent="0.25">
      <c r="A2439" s="112">
        <v>44860</v>
      </c>
      <c r="B2439" s="21" t="s">
        <v>6503</v>
      </c>
      <c r="C2439" s="13" t="s">
        <v>2195</v>
      </c>
      <c r="D2439" s="764"/>
      <c r="E2439" s="22"/>
      <c r="F2439" s="19">
        <v>23920</v>
      </c>
      <c r="G2439" s="14">
        <f t="shared" si="47"/>
        <v>-23920</v>
      </c>
      <c r="H2439" s="1193"/>
    </row>
    <row r="2440" spans="1:8" x14ac:dyDescent="0.25">
      <c r="A2440" s="112">
        <v>44860</v>
      </c>
      <c r="B2440" s="21" t="s">
        <v>8547</v>
      </c>
      <c r="C2440" s="13" t="s">
        <v>2195</v>
      </c>
      <c r="D2440" s="764"/>
      <c r="E2440" s="22"/>
      <c r="F2440" s="19">
        <v>11080</v>
      </c>
      <c r="G2440" s="14">
        <f t="shared" si="47"/>
        <v>-11080</v>
      </c>
      <c r="H2440" s="1193"/>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171" t="s">
        <v>8615</v>
      </c>
    </row>
    <row r="2462" spans="1:8" x14ac:dyDescent="0.25">
      <c r="A2462" s="112">
        <v>44872</v>
      </c>
      <c r="B2462" s="21" t="s">
        <v>7810</v>
      </c>
      <c r="C2462" s="13" t="s">
        <v>162</v>
      </c>
      <c r="D2462" s="764"/>
      <c r="E2462" s="22"/>
      <c r="F2462" s="19">
        <v>35000</v>
      </c>
      <c r="G2462" s="14">
        <f t="shared" si="47"/>
        <v>-35000</v>
      </c>
      <c r="H2462" s="1171"/>
    </row>
    <row r="2463" spans="1:8" x14ac:dyDescent="0.25">
      <c r="A2463" s="112">
        <v>44872</v>
      </c>
      <c r="B2463" s="21" t="s">
        <v>7914</v>
      </c>
      <c r="C2463" s="13" t="s">
        <v>162</v>
      </c>
      <c r="D2463" s="764"/>
      <c r="E2463" s="22"/>
      <c r="F2463" s="19">
        <v>26000</v>
      </c>
      <c r="G2463" s="14">
        <f t="shared" si="47"/>
        <v>-26000</v>
      </c>
      <c r="H2463" s="1171"/>
    </row>
    <row r="2464" spans="1:8" x14ac:dyDescent="0.25">
      <c r="A2464" s="112">
        <v>44872</v>
      </c>
      <c r="B2464" s="21" t="s">
        <v>8068</v>
      </c>
      <c r="C2464" s="13" t="s">
        <v>162</v>
      </c>
      <c r="D2464" s="764"/>
      <c r="E2464" s="22"/>
      <c r="F2464" s="19">
        <v>32000</v>
      </c>
      <c r="G2464" s="14">
        <f t="shared" si="47"/>
        <v>-32000</v>
      </c>
      <c r="H2464" s="1171"/>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171" t="s">
        <v>8664</v>
      </c>
    </row>
    <row r="2479" spans="1:8" x14ac:dyDescent="0.25">
      <c r="A2479" s="112">
        <v>44882</v>
      </c>
      <c r="B2479" s="21" t="s">
        <v>8034</v>
      </c>
      <c r="C2479" s="13" t="s">
        <v>161</v>
      </c>
      <c r="D2479" s="764"/>
      <c r="E2479" s="22"/>
      <c r="F2479" s="19">
        <v>60000</v>
      </c>
      <c r="G2479" s="14">
        <f t="shared" si="48"/>
        <v>-60000</v>
      </c>
      <c r="H2479" s="1171"/>
    </row>
    <row r="2480" spans="1:8" x14ac:dyDescent="0.25">
      <c r="A2480" s="112">
        <v>44882</v>
      </c>
      <c r="B2480" s="21" t="s">
        <v>7810</v>
      </c>
      <c r="C2480" s="13" t="s">
        <v>161</v>
      </c>
      <c r="D2480" s="764"/>
      <c r="E2480" s="22"/>
      <c r="F2480" s="19">
        <v>95</v>
      </c>
      <c r="G2480" s="14">
        <f t="shared" si="48"/>
        <v>-95</v>
      </c>
      <c r="H2480" s="1171" t="s">
        <v>4976</v>
      </c>
    </row>
    <row r="2481" spans="1:8" x14ac:dyDescent="0.25">
      <c r="A2481" s="112">
        <v>44882</v>
      </c>
      <c r="B2481" s="21" t="s">
        <v>8034</v>
      </c>
      <c r="C2481" s="13" t="s">
        <v>161</v>
      </c>
      <c r="D2481" s="764"/>
      <c r="E2481" s="22"/>
      <c r="F2481" s="19">
        <v>383</v>
      </c>
      <c r="G2481" s="14">
        <f t="shared" si="48"/>
        <v>-383</v>
      </c>
      <c r="H2481" s="1171"/>
    </row>
    <row r="2482" spans="1:8" x14ac:dyDescent="0.25">
      <c r="A2482" s="112">
        <v>44882</v>
      </c>
      <c r="B2482" s="21" t="s">
        <v>7914</v>
      </c>
      <c r="C2482" s="13" t="s">
        <v>8384</v>
      </c>
      <c r="D2482" s="764"/>
      <c r="E2482" s="22"/>
      <c r="F2482" s="19">
        <v>100000</v>
      </c>
      <c r="G2482" s="14">
        <f t="shared" si="48"/>
        <v>-100000</v>
      </c>
      <c r="H2482" s="1162" t="s">
        <v>8623</v>
      </c>
    </row>
    <row r="2483" spans="1:8" x14ac:dyDescent="0.25">
      <c r="A2483" s="112">
        <v>44882</v>
      </c>
      <c r="B2483" s="21" t="s">
        <v>8034</v>
      </c>
      <c r="C2483" s="13" t="s">
        <v>8384</v>
      </c>
      <c r="D2483" s="764"/>
      <c r="E2483" s="22"/>
      <c r="F2483" s="19">
        <v>100000</v>
      </c>
      <c r="G2483" s="14">
        <f t="shared" si="48"/>
        <v>-100000</v>
      </c>
      <c r="H2483" s="1162"/>
    </row>
    <row r="2484" spans="1:8" x14ac:dyDescent="0.25">
      <c r="A2484" s="112">
        <v>44882</v>
      </c>
      <c r="B2484" s="21" t="s">
        <v>8547</v>
      </c>
      <c r="C2484" s="13" t="s">
        <v>8384</v>
      </c>
      <c r="D2484" s="764"/>
      <c r="E2484" s="22"/>
      <c r="F2484" s="19">
        <v>200000</v>
      </c>
      <c r="G2484" s="14">
        <f t="shared" si="48"/>
        <v>-200000</v>
      </c>
      <c r="H2484" s="1162"/>
    </row>
    <row r="2485" spans="1:8" x14ac:dyDescent="0.25">
      <c r="A2485" s="112">
        <v>44882</v>
      </c>
      <c r="B2485" s="21" t="s">
        <v>8521</v>
      </c>
      <c r="C2485" s="13" t="s">
        <v>8384</v>
      </c>
      <c r="D2485" s="764"/>
      <c r="E2485" s="22"/>
      <c r="F2485" s="19">
        <v>100000</v>
      </c>
      <c r="G2485" s="14">
        <f t="shared" si="48"/>
        <v>-100000</v>
      </c>
      <c r="H2485" s="1162"/>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161" t="s">
        <v>8709</v>
      </c>
    </row>
    <row r="2501" spans="1:8" x14ac:dyDescent="0.25">
      <c r="A2501" s="112">
        <v>44888</v>
      </c>
      <c r="B2501" s="21" t="s">
        <v>7946</v>
      </c>
      <c r="C2501" s="13" t="s">
        <v>180</v>
      </c>
      <c r="D2501" s="764"/>
      <c r="E2501" s="22"/>
      <c r="F2501" s="19">
        <v>28000</v>
      </c>
      <c r="G2501" s="14">
        <f t="shared" si="48"/>
        <v>-28000</v>
      </c>
      <c r="H2501" s="1161"/>
    </row>
    <row r="2502" spans="1:8" x14ac:dyDescent="0.25">
      <c r="A2502" s="112">
        <v>44888</v>
      </c>
      <c r="B2502" s="21" t="s">
        <v>8034</v>
      </c>
      <c r="C2502" s="13" t="s">
        <v>180</v>
      </c>
      <c r="D2502" s="764"/>
      <c r="E2502" s="22"/>
      <c r="F2502" s="19">
        <v>100000</v>
      </c>
      <c r="G2502" s="14">
        <f t="shared" si="48"/>
        <v>-100000</v>
      </c>
      <c r="H2502" s="1161"/>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156" t="s">
        <v>8623</v>
      </c>
    </row>
    <row r="2516" spans="1:8" x14ac:dyDescent="0.25">
      <c r="A2516" s="112">
        <v>44889</v>
      </c>
      <c r="B2516" s="21" t="s">
        <v>8034</v>
      </c>
      <c r="C2516" s="13" t="s">
        <v>8384</v>
      </c>
      <c r="D2516" s="764"/>
      <c r="E2516" s="22"/>
      <c r="F2516" s="19">
        <v>50117</v>
      </c>
      <c r="G2516" s="14">
        <f t="shared" si="48"/>
        <v>-50117</v>
      </c>
      <c r="H2516" s="1156"/>
    </row>
    <row r="2517" spans="1:8" x14ac:dyDescent="0.25">
      <c r="A2517" s="112">
        <v>44889</v>
      </c>
      <c r="B2517" s="21" t="s">
        <v>8068</v>
      </c>
      <c r="C2517" s="13" t="s">
        <v>8384</v>
      </c>
      <c r="D2517" s="764"/>
      <c r="E2517" s="22"/>
      <c r="F2517" s="19">
        <v>13496</v>
      </c>
      <c r="G2517" s="14">
        <f t="shared" si="48"/>
        <v>-13496</v>
      </c>
      <c r="H2517" s="1156"/>
    </row>
    <row r="2518" spans="1:8" x14ac:dyDescent="0.25">
      <c r="A2518" s="112">
        <v>44889</v>
      </c>
      <c r="B2518" s="21" t="s">
        <v>8547</v>
      </c>
      <c r="C2518" s="13" t="s">
        <v>8384</v>
      </c>
      <c r="D2518" s="764"/>
      <c r="E2518" s="22"/>
      <c r="F2518" s="19">
        <v>115599</v>
      </c>
      <c r="G2518" s="14">
        <f t="shared" si="48"/>
        <v>-115599</v>
      </c>
      <c r="H2518" s="1156"/>
    </row>
    <row r="2519" spans="1:8" x14ac:dyDescent="0.25">
      <c r="A2519" s="112">
        <v>44889</v>
      </c>
      <c r="B2519" s="21" t="s">
        <v>8521</v>
      </c>
      <c r="C2519" s="13" t="s">
        <v>8384</v>
      </c>
      <c r="D2519" s="764"/>
      <c r="E2519" s="22"/>
      <c r="F2519" s="19">
        <v>72562</v>
      </c>
      <c r="G2519" s="14">
        <f t="shared" si="48"/>
        <v>-72562</v>
      </c>
      <c r="H2519" s="1156"/>
    </row>
    <row r="2520" spans="1:8" x14ac:dyDescent="0.25">
      <c r="A2520" s="112">
        <v>44889</v>
      </c>
      <c r="B2520" s="21" t="s">
        <v>8645</v>
      </c>
      <c r="C2520" s="13" t="s">
        <v>8384</v>
      </c>
      <c r="D2520" s="764"/>
      <c r="E2520" s="22"/>
      <c r="F2520" s="19">
        <f>500000-F2519-F2518-F2517-F2516-F2515</f>
        <v>197007</v>
      </c>
      <c r="G2520" s="14">
        <f t="shared" si="48"/>
        <v>-197007</v>
      </c>
      <c r="H2520" s="1156"/>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170" t="s">
        <v>8812</v>
      </c>
    </row>
    <row r="2546" spans="1:8" x14ac:dyDescent="0.25">
      <c r="A2546" s="112">
        <v>44902</v>
      </c>
      <c r="B2546" s="10" t="s">
        <v>8329</v>
      </c>
      <c r="C2546" s="11" t="s">
        <v>2195</v>
      </c>
      <c r="F2546" s="9">
        <v>39210</v>
      </c>
      <c r="G2546" s="6">
        <f t="shared" si="48"/>
        <v>-39210</v>
      </c>
      <c r="H2546" s="1170"/>
    </row>
    <row r="2547" spans="1:8" x14ac:dyDescent="0.25">
      <c r="A2547" s="112">
        <v>44902</v>
      </c>
      <c r="B2547" s="10" t="s">
        <v>8547</v>
      </c>
      <c r="C2547" s="11" t="s">
        <v>2195</v>
      </c>
      <c r="F2547" s="9">
        <v>18450</v>
      </c>
      <c r="G2547" s="6">
        <f t="shared" si="48"/>
        <v>-18450</v>
      </c>
      <c r="H2547" s="1170"/>
    </row>
    <row r="2548" spans="1:8" x14ac:dyDescent="0.25">
      <c r="A2548" s="112">
        <v>44902</v>
      </c>
      <c r="B2548" s="10" t="s">
        <v>8645</v>
      </c>
      <c r="C2548" s="11" t="s">
        <v>2195</v>
      </c>
      <c r="F2548" s="9">
        <v>80000</v>
      </c>
      <c r="G2548" s="6">
        <f t="shared" si="48"/>
        <v>-80000</v>
      </c>
      <c r="H2548" s="1170"/>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160" t="s">
        <v>8839</v>
      </c>
    </row>
    <row r="2556" spans="1:8" x14ac:dyDescent="0.25">
      <c r="A2556" s="112">
        <v>44907</v>
      </c>
      <c r="B2556" s="742" t="s">
        <v>3945</v>
      </c>
      <c r="C2556" s="749" t="s">
        <v>437</v>
      </c>
      <c r="D2556" s="777"/>
      <c r="E2556" s="750"/>
      <c r="F2556" s="751">
        <v>68000</v>
      </c>
      <c r="G2556" s="752">
        <f t="shared" si="48"/>
        <v>-68000</v>
      </c>
      <c r="H2556" s="1160"/>
    </row>
    <row r="2557" spans="1:8" x14ac:dyDescent="0.25">
      <c r="A2557" s="112">
        <v>44907</v>
      </c>
      <c r="B2557" s="742" t="s">
        <v>1399</v>
      </c>
      <c r="C2557" s="749" t="s">
        <v>437</v>
      </c>
      <c r="D2557" s="777"/>
      <c r="E2557" s="750"/>
      <c r="F2557" s="751">
        <v>7600</v>
      </c>
      <c r="G2557" s="752">
        <f t="shared" si="48"/>
        <v>-7600</v>
      </c>
      <c r="H2557" s="1160"/>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167" t="s">
        <v>8857</v>
      </c>
    </row>
    <row r="2566" spans="1:8" x14ac:dyDescent="0.25">
      <c r="A2566" s="112">
        <v>44910</v>
      </c>
      <c r="B2566" s="742" t="s">
        <v>6503</v>
      </c>
      <c r="C2566" s="749" t="s">
        <v>164</v>
      </c>
      <c r="D2566" s="777"/>
      <c r="E2566" s="750"/>
      <c r="F2566" s="751">
        <v>9328</v>
      </c>
      <c r="G2566" s="752">
        <f t="shared" si="48"/>
        <v>-9328</v>
      </c>
      <c r="H2566" s="1167"/>
    </row>
    <row r="2567" spans="1:8" x14ac:dyDescent="0.25">
      <c r="A2567" s="112">
        <v>44910</v>
      </c>
      <c r="B2567" s="742" t="s">
        <v>7065</v>
      </c>
      <c r="C2567" s="749" t="s">
        <v>164</v>
      </c>
      <c r="D2567" s="777"/>
      <c r="E2567" s="750"/>
      <c r="F2567" s="751">
        <v>247</v>
      </c>
      <c r="G2567" s="752">
        <f t="shared" si="48"/>
        <v>-247</v>
      </c>
      <c r="H2567" s="1167"/>
    </row>
    <row r="2568" spans="1:8" x14ac:dyDescent="0.25">
      <c r="A2568" s="112">
        <v>44910</v>
      </c>
      <c r="B2568" s="742" t="s">
        <v>1399</v>
      </c>
      <c r="C2568" s="749" t="s">
        <v>164</v>
      </c>
      <c r="D2568" s="777"/>
      <c r="E2568" s="750"/>
      <c r="F2568" s="751">
        <v>23076</v>
      </c>
      <c r="G2568" s="752">
        <f t="shared" si="48"/>
        <v>-23076</v>
      </c>
      <c r="H2568" s="1167"/>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166" t="s">
        <v>8884</v>
      </c>
    </row>
    <row r="2574" spans="1:8" x14ac:dyDescent="0.25">
      <c r="A2574" s="112">
        <v>44914</v>
      </c>
      <c r="B2574" s="742" t="s">
        <v>6509</v>
      </c>
      <c r="C2574" s="749" t="s">
        <v>3010</v>
      </c>
      <c r="D2574" s="777"/>
      <c r="E2574" s="750"/>
      <c r="F2574" s="751">
        <v>11000</v>
      </c>
      <c r="G2574" s="752">
        <f t="shared" si="48"/>
        <v>-11000</v>
      </c>
      <c r="H2574" s="1166"/>
    </row>
    <row r="2575" spans="1:8" x14ac:dyDescent="0.25">
      <c r="A2575" s="112">
        <v>44914</v>
      </c>
      <c r="B2575" s="742" t="s">
        <v>8034</v>
      </c>
      <c r="C2575" s="749" t="s">
        <v>3010</v>
      </c>
      <c r="D2575" s="777"/>
      <c r="E2575" s="750"/>
      <c r="F2575" s="751">
        <v>25000</v>
      </c>
      <c r="G2575" s="752">
        <f t="shared" si="48"/>
        <v>-25000</v>
      </c>
      <c r="H2575" s="1166"/>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8" t="s">
        <v>8977</v>
      </c>
    </row>
    <row r="2607" spans="1:8" x14ac:dyDescent="0.25">
      <c r="A2607" s="112">
        <v>44933</v>
      </c>
      <c r="B2607" s="21" t="s">
        <v>7914</v>
      </c>
      <c r="C2607" s="13" t="s">
        <v>8445</v>
      </c>
      <c r="D2607" s="764"/>
      <c r="E2607" s="22"/>
      <c r="F2607" s="19">
        <v>42000</v>
      </c>
      <c r="G2607" s="14">
        <f t="shared" si="48"/>
        <v>-42000</v>
      </c>
      <c r="H2607" s="1169"/>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163" t="s">
        <v>9022</v>
      </c>
    </row>
    <row r="2616" spans="1:8" x14ac:dyDescent="0.25">
      <c r="A2616" s="112">
        <v>44942</v>
      </c>
      <c r="B2616" s="21" t="s">
        <v>7914</v>
      </c>
      <c r="C2616" s="13" t="s">
        <v>166</v>
      </c>
      <c r="D2616" s="764"/>
      <c r="E2616" s="781"/>
      <c r="F2616" s="141">
        <v>25000</v>
      </c>
      <c r="G2616" s="782">
        <f t="shared" si="48"/>
        <v>-25000</v>
      </c>
      <c r="H2616" s="1164"/>
    </row>
    <row r="2617" spans="1:8" x14ac:dyDescent="0.25">
      <c r="A2617" s="112">
        <v>44942</v>
      </c>
      <c r="B2617" s="21" t="s">
        <v>8329</v>
      </c>
      <c r="C2617" s="13" t="s">
        <v>166</v>
      </c>
      <c r="D2617" s="764"/>
      <c r="E2617" s="781"/>
      <c r="F2617" s="141">
        <v>69000</v>
      </c>
      <c r="G2617" s="782">
        <f t="shared" si="48"/>
        <v>-69000</v>
      </c>
      <c r="H2617" s="1164"/>
    </row>
    <row r="2618" spans="1:8" x14ac:dyDescent="0.25">
      <c r="A2618" s="112">
        <v>44942</v>
      </c>
      <c r="B2618" s="21" t="s">
        <v>8547</v>
      </c>
      <c r="C2618" s="13" t="s">
        <v>166</v>
      </c>
      <c r="D2618" s="764"/>
      <c r="E2618" s="781"/>
      <c r="F2618" s="141">
        <v>15282</v>
      </c>
      <c r="G2618" s="782">
        <f t="shared" si="48"/>
        <v>-15282</v>
      </c>
      <c r="H2618" s="1164"/>
    </row>
    <row r="2619" spans="1:8" ht="16.5" thickBot="1" x14ac:dyDescent="0.3">
      <c r="A2619" s="112">
        <v>44942</v>
      </c>
      <c r="B2619" s="21" t="s">
        <v>8521</v>
      </c>
      <c r="C2619" s="13" t="s">
        <v>166</v>
      </c>
      <c r="D2619" s="764"/>
      <c r="E2619" s="781"/>
      <c r="F2619" s="784">
        <v>47891</v>
      </c>
      <c r="G2619" s="782">
        <f t="shared" si="48"/>
        <v>-47891</v>
      </c>
      <c r="H2619" s="1165"/>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8" t="s">
        <v>9063</v>
      </c>
    </row>
    <row r="2626" spans="1:8" x14ac:dyDescent="0.25">
      <c r="A2626" s="112">
        <v>44949</v>
      </c>
      <c r="B2626" s="21" t="s">
        <v>8329</v>
      </c>
      <c r="C2626" s="13" t="s">
        <v>169</v>
      </c>
      <c r="D2626" s="764"/>
      <c r="E2626" s="22"/>
      <c r="F2626" s="19">
        <v>65227</v>
      </c>
      <c r="G2626" s="782">
        <f t="shared" si="48"/>
        <v>-65227</v>
      </c>
      <c r="H2626" s="1169"/>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163" t="s">
        <v>10304</v>
      </c>
    </row>
    <row r="2641" spans="1:8" x14ac:dyDescent="0.25">
      <c r="A2641" s="112">
        <v>44957</v>
      </c>
      <c r="B2641" s="21" t="s">
        <v>8645</v>
      </c>
      <c r="C2641" s="13" t="s">
        <v>7240</v>
      </c>
      <c r="D2641" s="764"/>
      <c r="E2641" s="22"/>
      <c r="F2641" s="19">
        <v>443603</v>
      </c>
      <c r="G2641" s="14">
        <f t="shared" ref="G2641" si="49">E2641-F2641</f>
        <v>-443603</v>
      </c>
      <c r="H2641" s="1165"/>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20" t="s">
        <v>9295</v>
      </c>
      <c r="E2647" s="22">
        <v>56000</v>
      </c>
      <c r="F2647" s="19"/>
      <c r="G2647" s="14">
        <f t="shared" si="48"/>
        <v>56000</v>
      </c>
      <c r="H2647" s="920" t="s">
        <v>9296</v>
      </c>
    </row>
    <row r="2648" spans="1:8" x14ac:dyDescent="0.25">
      <c r="A2648" s="112">
        <v>44965</v>
      </c>
      <c r="B2648" s="21" t="s">
        <v>8034</v>
      </c>
      <c r="C2648" s="13" t="s">
        <v>169</v>
      </c>
      <c r="D2648" s="1221"/>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50" t="s">
        <v>9297</v>
      </c>
    </row>
    <row r="2650" spans="1:8" x14ac:dyDescent="0.25">
      <c r="A2650" s="112">
        <v>44965</v>
      </c>
      <c r="B2650" s="21" t="s">
        <v>8329</v>
      </c>
      <c r="C2650" s="13" t="s">
        <v>169</v>
      </c>
      <c r="D2650" s="764"/>
      <c r="E2650" s="22"/>
      <c r="F2650" s="19">
        <v>10173</v>
      </c>
      <c r="G2650" s="14">
        <f t="shared" si="48"/>
        <v>-10173</v>
      </c>
      <c r="H2650" s="1152"/>
    </row>
    <row r="2651" spans="1:8" x14ac:dyDescent="0.25">
      <c r="A2651" s="112">
        <v>44965</v>
      </c>
      <c r="B2651" s="21" t="s">
        <v>8864</v>
      </c>
      <c r="C2651" s="13" t="s">
        <v>169</v>
      </c>
      <c r="D2651" s="764"/>
      <c r="E2651" s="22"/>
      <c r="F2651" s="19">
        <v>23827</v>
      </c>
      <c r="G2651" s="14">
        <f t="shared" si="48"/>
        <v>-23827</v>
      </c>
      <c r="H2651" s="1151"/>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20" t="s">
        <v>9313</v>
      </c>
      <c r="E2653" s="22">
        <f>6336+15840+24960+43680</f>
        <v>90816</v>
      </c>
      <c r="F2653" s="19"/>
      <c r="G2653" s="14">
        <f t="shared" si="48"/>
        <v>90816</v>
      </c>
      <c r="H2653" s="1175" t="s">
        <v>9314</v>
      </c>
    </row>
    <row r="2654" spans="1:8" x14ac:dyDescent="0.25">
      <c r="A2654" s="112">
        <v>44967</v>
      </c>
      <c r="B2654" s="21" t="s">
        <v>8034</v>
      </c>
      <c r="C2654" s="13" t="s">
        <v>5186</v>
      </c>
      <c r="D2654" s="1221"/>
      <c r="E2654" s="22">
        <f>5032+5596</f>
        <v>10628</v>
      </c>
      <c r="F2654" s="19"/>
      <c r="G2654" s="14">
        <f t="shared" si="48"/>
        <v>10628</v>
      </c>
      <c r="H2654" s="1176"/>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20" t="s">
        <v>9338</v>
      </c>
      <c r="E2656" s="22">
        <f>15552+18000</f>
        <v>33552</v>
      </c>
      <c r="F2656" s="19"/>
      <c r="G2656" s="14">
        <f t="shared" si="48"/>
        <v>33552</v>
      </c>
      <c r="H2656" s="1175" t="s">
        <v>9314</v>
      </c>
    </row>
    <row r="2657" spans="1:8" x14ac:dyDescent="0.25">
      <c r="A2657" s="112">
        <v>44967</v>
      </c>
      <c r="B2657" s="21" t="s">
        <v>8329</v>
      </c>
      <c r="C2657" s="13" t="s">
        <v>5186</v>
      </c>
      <c r="D2657" s="1221"/>
      <c r="E2657" s="22">
        <v>28080</v>
      </c>
      <c r="F2657" s="19"/>
      <c r="G2657" s="14">
        <f t="shared" si="48"/>
        <v>28080</v>
      </c>
      <c r="H2657" s="1176"/>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153" t="s">
        <v>9339</v>
      </c>
    </row>
    <row r="2675" spans="1:8" x14ac:dyDescent="0.25">
      <c r="A2675" s="112">
        <v>44973</v>
      </c>
      <c r="B2675" s="21" t="s">
        <v>8068</v>
      </c>
      <c r="C2675" s="13" t="s">
        <v>5186</v>
      </c>
      <c r="D2675" s="764"/>
      <c r="E2675" s="22"/>
      <c r="F2675" s="19">
        <v>63132</v>
      </c>
      <c r="G2675" s="14">
        <f t="shared" si="48"/>
        <v>-63132</v>
      </c>
      <c r="H2675" s="1154"/>
    </row>
    <row r="2676" spans="1:8" x14ac:dyDescent="0.25">
      <c r="A2676" s="112">
        <v>44973</v>
      </c>
      <c r="B2676" s="21" t="s">
        <v>8329</v>
      </c>
      <c r="C2676" s="13" t="s">
        <v>5186</v>
      </c>
      <c r="D2676" s="764"/>
      <c r="E2676" s="22"/>
      <c r="F2676" s="19">
        <v>98924</v>
      </c>
      <c r="G2676" s="14">
        <f t="shared" si="48"/>
        <v>-98924</v>
      </c>
      <c r="H2676" s="1155"/>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26" t="s">
        <v>9446</v>
      </c>
    </row>
    <row r="2692" spans="1:8" x14ac:dyDescent="0.25">
      <c r="A2692" s="112">
        <v>45001</v>
      </c>
      <c r="B2692" s="21" t="s">
        <v>8521</v>
      </c>
      <c r="C2692" s="13" t="s">
        <v>166</v>
      </c>
      <c r="D2692" s="764"/>
      <c r="E2692" s="22"/>
      <c r="F2692" s="19">
        <v>15069</v>
      </c>
      <c r="G2692" s="14">
        <f t="shared" si="48"/>
        <v>-15069</v>
      </c>
      <c r="H2692" s="1227"/>
    </row>
    <row r="2693" spans="1:8" x14ac:dyDescent="0.25">
      <c r="A2693" s="112">
        <v>45001</v>
      </c>
      <c r="B2693" s="21" t="s">
        <v>8645</v>
      </c>
      <c r="C2693" s="13" t="s">
        <v>166</v>
      </c>
      <c r="D2693" s="764"/>
      <c r="E2693" s="22"/>
      <c r="F2693" s="19">
        <v>848690</v>
      </c>
      <c r="G2693" s="14">
        <f t="shared" si="48"/>
        <v>-848690</v>
      </c>
      <c r="H2693" s="1227"/>
    </row>
    <row r="2694" spans="1:8" x14ac:dyDescent="0.25">
      <c r="A2694" s="112">
        <v>45001</v>
      </c>
      <c r="B2694" s="21" t="s">
        <v>8856</v>
      </c>
      <c r="C2694" s="13" t="s">
        <v>166</v>
      </c>
      <c r="D2694" s="764"/>
      <c r="E2694" s="22"/>
      <c r="F2694" s="19">
        <v>78000</v>
      </c>
      <c r="G2694" s="14">
        <f t="shared" si="48"/>
        <v>-78000</v>
      </c>
      <c r="H2694" s="1227"/>
    </row>
    <row r="2695" spans="1:8" x14ac:dyDescent="0.25">
      <c r="A2695" s="112">
        <v>45001</v>
      </c>
      <c r="B2695" s="21" t="s">
        <v>8864</v>
      </c>
      <c r="C2695" s="13" t="s">
        <v>166</v>
      </c>
      <c r="D2695" s="764"/>
      <c r="E2695" s="22"/>
      <c r="F2695" s="19">
        <v>115000</v>
      </c>
      <c r="G2695" s="14">
        <f t="shared" si="48"/>
        <v>-115000</v>
      </c>
      <c r="H2695" s="1228"/>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24" t="s">
        <v>9467</v>
      </c>
    </row>
    <row r="2699" spans="1:8" x14ac:dyDescent="0.25">
      <c r="A2699" s="112">
        <v>45002</v>
      </c>
      <c r="B2699" s="21" t="s">
        <v>8856</v>
      </c>
      <c r="C2699" s="13" t="s">
        <v>180</v>
      </c>
      <c r="D2699" s="764"/>
      <c r="E2699" s="22"/>
      <c r="F2699" s="19">
        <v>164160</v>
      </c>
      <c r="G2699" s="14">
        <f t="shared" si="48"/>
        <v>-164160</v>
      </c>
      <c r="H2699" s="1225"/>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24" t="s">
        <v>8995</v>
      </c>
    </row>
    <row r="2704" spans="1:8" x14ac:dyDescent="0.25">
      <c r="A2704" s="112">
        <v>45005</v>
      </c>
      <c r="B2704" s="21" t="s">
        <v>8645</v>
      </c>
      <c r="C2704" s="13" t="s">
        <v>8384</v>
      </c>
      <c r="D2704" s="764"/>
      <c r="E2704" s="22"/>
      <c r="F2704" s="19">
        <v>371446</v>
      </c>
      <c r="G2704" s="14">
        <f t="shared" si="53"/>
        <v>-371446</v>
      </c>
      <c r="H2704" s="1225"/>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2" t="s">
        <v>9271</v>
      </c>
      <c r="E2716" s="22">
        <v>28496</v>
      </c>
      <c r="F2716" s="19"/>
      <c r="G2716" s="14">
        <f t="shared" si="53"/>
        <v>28496</v>
      </c>
      <c r="H2716" s="1175" t="s">
        <v>9314</v>
      </c>
    </row>
    <row r="2717" spans="1:8" x14ac:dyDescent="0.25">
      <c r="A2717" s="112">
        <v>45019</v>
      </c>
      <c r="B2717" s="21" t="s">
        <v>3945</v>
      </c>
      <c r="C2717" s="13" t="s">
        <v>8384</v>
      </c>
      <c r="D2717" s="1223"/>
      <c r="E2717" s="22">
        <v>8745</v>
      </c>
      <c r="F2717" s="19"/>
      <c r="G2717" s="14">
        <f t="shared" si="53"/>
        <v>8745</v>
      </c>
      <c r="H2717" s="1176"/>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20" t="s">
        <v>9590</v>
      </c>
      <c r="E2721" s="22">
        <v>20000</v>
      </c>
      <c r="F2721" s="19"/>
      <c r="G2721" s="14">
        <f t="shared" si="53"/>
        <v>20000</v>
      </c>
      <c r="H2721" s="1175" t="s">
        <v>9314</v>
      </c>
    </row>
    <row r="2722" spans="1:8" x14ac:dyDescent="0.25">
      <c r="A2722" s="112">
        <v>45024</v>
      </c>
      <c r="B2722" s="21" t="s">
        <v>8034</v>
      </c>
      <c r="C2722" s="13" t="s">
        <v>5186</v>
      </c>
      <c r="D2722" s="1221"/>
      <c r="E2722" s="22">
        <v>15000</v>
      </c>
      <c r="F2722" s="19"/>
      <c r="G2722" s="14">
        <f t="shared" si="53"/>
        <v>15000</v>
      </c>
      <c r="H2722" s="1176"/>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38" t="s">
        <v>12242</v>
      </c>
    </row>
    <row r="2726" spans="1:8" x14ac:dyDescent="0.25">
      <c r="A2726" s="112">
        <v>45026</v>
      </c>
      <c r="B2726" s="21" t="s">
        <v>8329</v>
      </c>
      <c r="C2726" s="13" t="s">
        <v>5186</v>
      </c>
      <c r="D2726" s="764"/>
      <c r="E2726" s="22"/>
      <c r="F2726" s="19">
        <v>20624</v>
      </c>
      <c r="G2726" s="14">
        <f t="shared" si="53"/>
        <v>-20624</v>
      </c>
      <c r="H2726" s="1239"/>
    </row>
    <row r="2727" spans="1:8" x14ac:dyDescent="0.25">
      <c r="A2727" s="112">
        <v>45026</v>
      </c>
      <c r="B2727" s="21" t="s">
        <v>8864</v>
      </c>
      <c r="C2727" s="13" t="s">
        <v>5186</v>
      </c>
      <c r="D2727" s="764"/>
      <c r="E2727" s="22"/>
      <c r="F2727" s="19">
        <v>34826</v>
      </c>
      <c r="G2727" s="14">
        <f t="shared" si="53"/>
        <v>-34826</v>
      </c>
      <c r="H2727" s="1240"/>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41" t="s">
        <v>9644</v>
      </c>
    </row>
    <row r="2732" spans="1:8" ht="15.75" customHeight="1" x14ac:dyDescent="0.25">
      <c r="A2732" s="112">
        <v>45029</v>
      </c>
      <c r="B2732" s="21" t="s">
        <v>7655</v>
      </c>
      <c r="C2732" s="13" t="s">
        <v>5680</v>
      </c>
      <c r="D2732" s="764"/>
      <c r="E2732" s="781"/>
      <c r="F2732" s="141">
        <v>40900</v>
      </c>
      <c r="G2732" s="782">
        <f t="shared" si="53"/>
        <v>-40900</v>
      </c>
      <c r="H2732" s="1242"/>
    </row>
    <row r="2733" spans="1:8" ht="15.75" customHeight="1" x14ac:dyDescent="0.25">
      <c r="A2733" s="112">
        <v>45029</v>
      </c>
      <c r="B2733" s="21" t="s">
        <v>7553</v>
      </c>
      <c r="C2733" s="13" t="s">
        <v>5680</v>
      </c>
      <c r="D2733" s="764"/>
      <c r="E2733" s="781"/>
      <c r="F2733" s="141">
        <v>5400</v>
      </c>
      <c r="G2733" s="782">
        <f t="shared" si="53"/>
        <v>-5400</v>
      </c>
      <c r="H2733" s="1242"/>
    </row>
    <row r="2734" spans="1:8" ht="16.5" thickBot="1" x14ac:dyDescent="0.3">
      <c r="A2734" s="112">
        <v>45029</v>
      </c>
      <c r="B2734" s="21" t="s">
        <v>8645</v>
      </c>
      <c r="C2734" s="13" t="s">
        <v>5680</v>
      </c>
      <c r="D2734" s="764"/>
      <c r="E2734" s="781"/>
      <c r="F2734" s="784">
        <v>40520</v>
      </c>
      <c r="G2734" s="782">
        <f t="shared" si="53"/>
        <v>-40520</v>
      </c>
      <c r="H2734" s="1243"/>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41" t="s">
        <v>9644</v>
      </c>
    </row>
    <row r="2737" spans="1:8" x14ac:dyDescent="0.25">
      <c r="A2737" s="112">
        <v>45031</v>
      </c>
      <c r="B2737" s="21" t="s">
        <v>8864</v>
      </c>
      <c r="C2737" s="13" t="s">
        <v>169</v>
      </c>
      <c r="D2737" s="764"/>
      <c r="E2737" s="781"/>
      <c r="F2737" s="141">
        <v>18365</v>
      </c>
      <c r="G2737" s="782">
        <f t="shared" si="53"/>
        <v>-18365</v>
      </c>
      <c r="H2737" s="1242"/>
    </row>
    <row r="2738" spans="1:8" x14ac:dyDescent="0.25">
      <c r="A2738" s="112">
        <v>45031</v>
      </c>
      <c r="B2738" s="21" t="s">
        <v>9397</v>
      </c>
      <c r="C2738" s="13" t="s">
        <v>169</v>
      </c>
      <c r="D2738" s="764"/>
      <c r="E2738" s="781"/>
      <c r="F2738" s="141">
        <v>20500</v>
      </c>
      <c r="G2738" s="782">
        <f t="shared" si="53"/>
        <v>-20500</v>
      </c>
      <c r="H2738" s="1242"/>
    </row>
    <row r="2739" spans="1:8" ht="16.5" thickBot="1" x14ac:dyDescent="0.3">
      <c r="A2739" s="112">
        <v>45031</v>
      </c>
      <c r="B2739" s="21" t="s">
        <v>9397</v>
      </c>
      <c r="C2739" s="13" t="s">
        <v>169</v>
      </c>
      <c r="D2739" s="764"/>
      <c r="E2739" s="781"/>
      <c r="F2739" s="784">
        <v>4135</v>
      </c>
      <c r="G2739" s="782">
        <f t="shared" si="53"/>
        <v>-4135</v>
      </c>
      <c r="H2739" s="1243"/>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12" t="s">
        <v>9714</v>
      </c>
    </row>
    <row r="2744" spans="1:8" x14ac:dyDescent="0.25">
      <c r="A2744" s="112">
        <v>45035</v>
      </c>
      <c r="B2744" s="21" t="s">
        <v>8645</v>
      </c>
      <c r="C2744" s="13" t="s">
        <v>8384</v>
      </c>
      <c r="D2744" s="764"/>
      <c r="E2744" s="781"/>
      <c r="F2744" s="141">
        <v>51861</v>
      </c>
      <c r="G2744" s="14">
        <f t="shared" si="54"/>
        <v>-51861</v>
      </c>
      <c r="H2744" s="1213"/>
    </row>
    <row r="2745" spans="1:8" x14ac:dyDescent="0.25">
      <c r="A2745" s="112">
        <v>45035</v>
      </c>
      <c r="B2745" s="21" t="s">
        <v>8864</v>
      </c>
      <c r="C2745" s="13" t="s">
        <v>8384</v>
      </c>
      <c r="D2745" s="764"/>
      <c r="E2745" s="781"/>
      <c r="F2745" s="141">
        <v>17015</v>
      </c>
      <c r="G2745" s="14">
        <f t="shared" si="54"/>
        <v>-17015</v>
      </c>
      <c r="H2745" s="1213"/>
    </row>
    <row r="2746" spans="1:8" x14ac:dyDescent="0.25">
      <c r="A2746" s="112">
        <v>45035</v>
      </c>
      <c r="B2746" s="21" t="s">
        <v>9495</v>
      </c>
      <c r="C2746" s="13" t="s">
        <v>8384</v>
      </c>
      <c r="D2746" s="764"/>
      <c r="E2746" s="781"/>
      <c r="F2746" s="141">
        <v>28496</v>
      </c>
      <c r="G2746" s="14">
        <f t="shared" si="54"/>
        <v>-28496</v>
      </c>
      <c r="H2746" s="1213"/>
    </row>
    <row r="2747" spans="1:8" x14ac:dyDescent="0.25">
      <c r="A2747" s="112">
        <v>45035</v>
      </c>
      <c r="B2747" s="21" t="s">
        <v>9344</v>
      </c>
      <c r="C2747" s="13" t="s">
        <v>8384</v>
      </c>
      <c r="D2747" s="764"/>
      <c r="E2747" s="953"/>
      <c r="F2747" s="146">
        <v>93883</v>
      </c>
      <c r="G2747" s="14">
        <f t="shared" si="54"/>
        <v>-93883</v>
      </c>
      <c r="H2747" s="1214"/>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30" t="s">
        <v>9726</v>
      </c>
    </row>
    <row r="2752" spans="1:8" x14ac:dyDescent="0.25">
      <c r="A2752" s="112">
        <v>45043</v>
      </c>
      <c r="B2752" s="21" t="s">
        <v>8645</v>
      </c>
      <c r="C2752" s="13" t="s">
        <v>8384</v>
      </c>
      <c r="D2752" s="764"/>
      <c r="E2752" s="22"/>
      <c r="F2752" s="19">
        <v>447612</v>
      </c>
      <c r="G2752" s="14">
        <f t="shared" si="54"/>
        <v>-447612</v>
      </c>
      <c r="H2752" s="1231"/>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8" t="s">
        <v>9788</v>
      </c>
    </row>
    <row r="2759" spans="1:8" x14ac:dyDescent="0.25">
      <c r="A2759" s="112">
        <v>45049</v>
      </c>
      <c r="B2759" s="21" t="s">
        <v>9649</v>
      </c>
      <c r="C2759" s="13" t="s">
        <v>8384</v>
      </c>
      <c r="D2759" s="764"/>
      <c r="E2759" s="22"/>
      <c r="F2759" s="19">
        <f>730000-F2758</f>
        <v>235093</v>
      </c>
      <c r="G2759" s="14">
        <f t="shared" si="54"/>
        <v>-235093</v>
      </c>
      <c r="H2759" s="1172"/>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8" t="s">
        <v>9836</v>
      </c>
    </row>
    <row r="2769" spans="1:8" ht="16.5" thickBot="1" x14ac:dyDescent="0.3">
      <c r="A2769" s="112">
        <v>45056</v>
      </c>
      <c r="B2769" s="21" t="s">
        <v>9344</v>
      </c>
      <c r="C2769" s="13" t="s">
        <v>169</v>
      </c>
      <c r="D2769" s="764"/>
      <c r="E2769" s="781"/>
      <c r="F2769" s="784">
        <v>124699</v>
      </c>
      <c r="G2769" s="782">
        <f t="shared" si="54"/>
        <v>-124699</v>
      </c>
      <c r="H2769" s="1169"/>
    </row>
    <row r="2770" spans="1:8" x14ac:dyDescent="0.25">
      <c r="A2770" s="112">
        <v>45056</v>
      </c>
      <c r="B2770" s="21" t="s">
        <v>8864</v>
      </c>
      <c r="C2770" s="13" t="s">
        <v>180</v>
      </c>
      <c r="D2770" s="764"/>
      <c r="E2770" s="781"/>
      <c r="F2770" s="783">
        <v>380920</v>
      </c>
      <c r="G2770" s="782">
        <f t="shared" si="54"/>
        <v>-380920</v>
      </c>
      <c r="H2770" s="1168" t="s">
        <v>9837</v>
      </c>
    </row>
    <row r="2771" spans="1:8" ht="16.5" thickBot="1" x14ac:dyDescent="0.3">
      <c r="A2771" s="112">
        <v>45056</v>
      </c>
      <c r="B2771" s="21" t="s">
        <v>9397</v>
      </c>
      <c r="C2771" s="13" t="s">
        <v>180</v>
      </c>
      <c r="D2771" s="764"/>
      <c r="E2771" s="781"/>
      <c r="F2771" s="784">
        <v>192080</v>
      </c>
      <c r="G2771" s="782">
        <f t="shared" si="54"/>
        <v>-192080</v>
      </c>
      <c r="H2771" s="1169"/>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8" t="s">
        <v>12241</v>
      </c>
    </row>
    <row r="2774" spans="1:8" x14ac:dyDescent="0.25">
      <c r="A2774" s="112">
        <v>45056</v>
      </c>
      <c r="B2774" s="21" t="s">
        <v>8864</v>
      </c>
      <c r="C2774" s="13" t="s">
        <v>5186</v>
      </c>
      <c r="D2774" s="764"/>
      <c r="E2774" s="22"/>
      <c r="F2774" s="111">
        <v>150000</v>
      </c>
      <c r="G2774" s="14">
        <f t="shared" si="54"/>
        <v>-150000</v>
      </c>
      <c r="H2774" s="1172"/>
    </row>
    <row r="2775" spans="1:8" x14ac:dyDescent="0.25">
      <c r="A2775" s="112">
        <v>45056</v>
      </c>
      <c r="B2775" s="21" t="s">
        <v>8864</v>
      </c>
      <c r="C2775" s="13" t="s">
        <v>5186</v>
      </c>
      <c r="D2775" s="764"/>
      <c r="E2775" s="22"/>
      <c r="F2775" s="111">
        <v>35000</v>
      </c>
      <c r="G2775" s="14">
        <f t="shared" si="54"/>
        <v>-35000</v>
      </c>
      <c r="H2775" s="1172"/>
    </row>
    <row r="2776" spans="1:8" x14ac:dyDescent="0.25">
      <c r="A2776" s="112">
        <v>45056</v>
      </c>
      <c r="B2776" s="21" t="s">
        <v>8864</v>
      </c>
      <c r="C2776" s="13" t="s">
        <v>5186</v>
      </c>
      <c r="D2776" s="764"/>
      <c r="E2776" s="22"/>
      <c r="F2776" s="111">
        <v>5000</v>
      </c>
      <c r="G2776" s="14">
        <f t="shared" si="54"/>
        <v>-5000</v>
      </c>
      <c r="H2776" s="1169"/>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9">
        <f>4500000-936720</f>
        <v>3563280</v>
      </c>
      <c r="G2779" s="752">
        <f t="shared" si="54"/>
        <v>-3563280</v>
      </c>
      <c r="H2779" s="1058" t="s">
        <v>12251</v>
      </c>
    </row>
    <row r="2780" spans="1:8" s="730" customFormat="1" x14ac:dyDescent="0.25">
      <c r="A2780" s="112">
        <v>45056</v>
      </c>
      <c r="B2780" s="742" t="s">
        <v>10564</v>
      </c>
      <c r="C2780" s="749" t="s">
        <v>168</v>
      </c>
      <c r="D2780" s="777"/>
      <c r="E2780" s="750"/>
      <c r="F2780" s="1059">
        <v>217052</v>
      </c>
      <c r="G2780" s="752">
        <f t="shared" si="54"/>
        <v>-217052</v>
      </c>
      <c r="H2780" s="1058"/>
    </row>
    <row r="2781" spans="1:8" s="730" customFormat="1" x14ac:dyDescent="0.25">
      <c r="A2781" s="112">
        <v>45056</v>
      </c>
      <c r="B2781" s="742" t="s">
        <v>11586</v>
      </c>
      <c r="C2781" s="749" t="s">
        <v>168</v>
      </c>
      <c r="D2781" s="777"/>
      <c r="E2781" s="750"/>
      <c r="F2781" s="1059">
        <v>234500</v>
      </c>
      <c r="G2781" s="752">
        <f t="shared" si="54"/>
        <v>-234500</v>
      </c>
      <c r="H2781" s="1058"/>
    </row>
    <row r="2782" spans="1:8" s="730" customFormat="1" x14ac:dyDescent="0.25">
      <c r="A2782" s="112">
        <v>45056</v>
      </c>
      <c r="B2782" s="742" t="s">
        <v>11864</v>
      </c>
      <c r="C2782" s="749" t="s">
        <v>168</v>
      </c>
      <c r="D2782" s="777"/>
      <c r="E2782" s="750"/>
      <c r="F2782" s="1059">
        <v>165590</v>
      </c>
      <c r="G2782" s="752">
        <f t="shared" si="54"/>
        <v>-165590</v>
      </c>
      <c r="H2782" s="1058"/>
    </row>
    <row r="2783" spans="1:8" s="730" customFormat="1" x14ac:dyDescent="0.25">
      <c r="A2783" s="112">
        <v>45056</v>
      </c>
      <c r="B2783" s="742" t="s">
        <v>12252</v>
      </c>
      <c r="C2783" s="749" t="s">
        <v>168</v>
      </c>
      <c r="D2783" s="777"/>
      <c r="E2783" s="750"/>
      <c r="F2783" s="1059">
        <v>99840</v>
      </c>
      <c r="G2783" s="752">
        <f t="shared" si="54"/>
        <v>-99840</v>
      </c>
      <c r="H2783" s="1058"/>
    </row>
    <row r="2784" spans="1:8" s="730" customFormat="1" x14ac:dyDescent="0.25">
      <c r="A2784" s="112">
        <v>45056</v>
      </c>
      <c r="B2784" s="742" t="s">
        <v>10890</v>
      </c>
      <c r="C2784" s="749" t="s">
        <v>168</v>
      </c>
      <c r="D2784" s="777"/>
      <c r="E2784" s="750"/>
      <c r="F2784" s="1059">
        <v>18160</v>
      </c>
      <c r="G2784" s="752">
        <f t="shared" si="54"/>
        <v>-18160</v>
      </c>
      <c r="H2784" s="1058"/>
    </row>
    <row r="2785" spans="1:8" s="730" customFormat="1" x14ac:dyDescent="0.25">
      <c r="A2785" s="112">
        <v>45056</v>
      </c>
      <c r="B2785" s="21" t="s">
        <v>10220</v>
      </c>
      <c r="C2785" s="749" t="s">
        <v>168</v>
      </c>
      <c r="D2785" s="777"/>
      <c r="E2785" s="750"/>
      <c r="F2785" s="1059">
        <v>5731</v>
      </c>
      <c r="G2785" s="752">
        <f t="shared" si="54"/>
        <v>-5731</v>
      </c>
      <c r="H2785" s="1058"/>
    </row>
    <row r="2786" spans="1:8" s="730" customFormat="1" x14ac:dyDescent="0.25">
      <c r="A2786" s="112">
        <v>45056</v>
      </c>
      <c r="B2786" s="742" t="s">
        <v>12212</v>
      </c>
      <c r="C2786" s="749" t="s">
        <v>168</v>
      </c>
      <c r="D2786" s="777"/>
      <c r="E2786" s="750"/>
      <c r="F2786" s="1059">
        <v>82500</v>
      </c>
      <c r="G2786" s="752">
        <f t="shared" si="54"/>
        <v>-82500</v>
      </c>
      <c r="H2786" s="1058"/>
    </row>
    <row r="2787" spans="1:8" s="730" customFormat="1" x14ac:dyDescent="0.25">
      <c r="A2787" s="112">
        <v>45056</v>
      </c>
      <c r="B2787" s="742" t="s">
        <v>11068</v>
      </c>
      <c r="C2787" s="749" t="s">
        <v>168</v>
      </c>
      <c r="D2787" s="777"/>
      <c r="E2787" s="750"/>
      <c r="F2787" s="1059">
        <v>113347</v>
      </c>
      <c r="G2787" s="752">
        <f t="shared" si="54"/>
        <v>-113347</v>
      </c>
      <c r="H2787" s="1058"/>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26" t="s">
        <v>10305</v>
      </c>
    </row>
    <row r="2816" spans="1:8" x14ac:dyDescent="0.25">
      <c r="A2816" s="112">
        <v>45076</v>
      </c>
      <c r="B2816" s="21" t="s">
        <v>8034</v>
      </c>
      <c r="C2816" s="13" t="s">
        <v>7240</v>
      </c>
      <c r="D2816" s="764"/>
      <c r="E2816" s="22"/>
      <c r="F2816" s="19">
        <v>141655</v>
      </c>
      <c r="G2816" s="14">
        <f t="shared" si="54"/>
        <v>-141655</v>
      </c>
      <c r="H2816" s="1227"/>
    </row>
    <row r="2817" spans="1:8" x14ac:dyDescent="0.25">
      <c r="A2817" s="112">
        <v>45076</v>
      </c>
      <c r="B2817" s="21" t="s">
        <v>8329</v>
      </c>
      <c r="C2817" s="13" t="s">
        <v>7240</v>
      </c>
      <c r="D2817" s="764"/>
      <c r="E2817" s="22"/>
      <c r="F2817" s="19">
        <v>27798</v>
      </c>
      <c r="G2817" s="14">
        <f t="shared" si="54"/>
        <v>-27798</v>
      </c>
      <c r="H2817" s="1227"/>
    </row>
    <row r="2818" spans="1:8" x14ac:dyDescent="0.25">
      <c r="A2818" s="112">
        <v>45076</v>
      </c>
      <c r="B2818" s="21" t="s">
        <v>8547</v>
      </c>
      <c r="C2818" s="13" t="s">
        <v>7240</v>
      </c>
      <c r="D2818" s="764"/>
      <c r="E2818" s="22"/>
      <c r="F2818" s="19">
        <v>65342</v>
      </c>
      <c r="G2818" s="14">
        <f t="shared" si="54"/>
        <v>-65342</v>
      </c>
      <c r="H2818" s="1227"/>
    </row>
    <row r="2819" spans="1:8" x14ac:dyDescent="0.25">
      <c r="A2819" s="112">
        <v>45076</v>
      </c>
      <c r="B2819" s="21" t="s">
        <v>8645</v>
      </c>
      <c r="C2819" s="13" t="s">
        <v>7240</v>
      </c>
      <c r="D2819" s="764"/>
      <c r="E2819" s="22"/>
      <c r="F2819" s="19">
        <v>188071</v>
      </c>
      <c r="G2819" s="14">
        <f t="shared" si="54"/>
        <v>-188071</v>
      </c>
      <c r="H2819" s="1227"/>
    </row>
    <row r="2820" spans="1:8" x14ac:dyDescent="0.25">
      <c r="A2820" s="112">
        <v>45076</v>
      </c>
      <c r="B2820" s="21" t="s">
        <v>8856</v>
      </c>
      <c r="C2820" s="13" t="s">
        <v>7240</v>
      </c>
      <c r="D2820" s="764"/>
      <c r="E2820" s="22"/>
      <c r="F2820" s="19">
        <v>3983</v>
      </c>
      <c r="G2820" s="14">
        <f t="shared" si="54"/>
        <v>-3983</v>
      </c>
      <c r="H2820" s="1227"/>
    </row>
    <row r="2821" spans="1:8" x14ac:dyDescent="0.25">
      <c r="A2821" s="112">
        <v>45076</v>
      </c>
      <c r="B2821" s="21" t="s">
        <v>8864</v>
      </c>
      <c r="C2821" s="13" t="s">
        <v>7240</v>
      </c>
      <c r="D2821" s="764"/>
      <c r="E2821" s="22"/>
      <c r="F2821" s="19">
        <v>48076</v>
      </c>
      <c r="G2821" s="14">
        <f t="shared" si="54"/>
        <v>-48076</v>
      </c>
      <c r="H2821" s="1227"/>
    </row>
    <row r="2822" spans="1:8" x14ac:dyDescent="0.25">
      <c r="A2822" s="112">
        <v>45076</v>
      </c>
      <c r="B2822" s="21" t="s">
        <v>9397</v>
      </c>
      <c r="C2822" s="13" t="s">
        <v>7240</v>
      </c>
      <c r="D2822" s="764"/>
      <c r="E2822" s="22"/>
      <c r="F2822" s="19">
        <v>48076</v>
      </c>
      <c r="G2822" s="14">
        <f t="shared" si="54"/>
        <v>-48076</v>
      </c>
      <c r="H2822" s="1228"/>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82" t="s">
        <v>10115</v>
      </c>
    </row>
    <row r="2866" spans="1:8" x14ac:dyDescent="0.25">
      <c r="A2866" s="112">
        <v>45086</v>
      </c>
      <c r="B2866" s="21" t="s">
        <v>8034</v>
      </c>
      <c r="C2866" s="13" t="s">
        <v>7465</v>
      </c>
      <c r="D2866" s="764"/>
      <c r="E2866" s="781"/>
      <c r="F2866" s="141">
        <v>176124</v>
      </c>
      <c r="G2866" s="782">
        <f t="shared" ref="G2866:G2933" si="57">E2866-F2866</f>
        <v>-176124</v>
      </c>
      <c r="H2866" s="1229"/>
    </row>
    <row r="2867" spans="1:8" x14ac:dyDescent="0.25">
      <c r="A2867" s="112">
        <v>45086</v>
      </c>
      <c r="B2867" s="21" t="s">
        <v>8329</v>
      </c>
      <c r="C2867" s="13" t="s">
        <v>7465</v>
      </c>
      <c r="D2867" s="764"/>
      <c r="E2867" s="781"/>
      <c r="F2867" s="141">
        <v>265939</v>
      </c>
      <c r="G2867" s="782">
        <f t="shared" si="57"/>
        <v>-265939</v>
      </c>
      <c r="H2867" s="1229"/>
    </row>
    <row r="2868" spans="1:8" x14ac:dyDescent="0.25">
      <c r="A2868" s="112">
        <v>45086</v>
      </c>
      <c r="B2868" s="21" t="s">
        <v>8547</v>
      </c>
      <c r="C2868" s="13" t="s">
        <v>7465</v>
      </c>
      <c r="D2868" s="764"/>
      <c r="E2868" s="781"/>
      <c r="F2868" s="141">
        <v>245863</v>
      </c>
      <c r="G2868" s="782">
        <f t="shared" si="57"/>
        <v>-245863</v>
      </c>
      <c r="H2868" s="1229"/>
    </row>
    <row r="2869" spans="1:8" ht="16.5" thickBot="1" x14ac:dyDescent="0.3">
      <c r="A2869" s="112">
        <v>45086</v>
      </c>
      <c r="B2869" s="21" t="s">
        <v>8864</v>
      </c>
      <c r="C2869" s="13" t="s">
        <v>7465</v>
      </c>
      <c r="D2869" s="764"/>
      <c r="E2869" s="781"/>
      <c r="F2869" s="784">
        <v>201031</v>
      </c>
      <c r="G2869" s="782">
        <f t="shared" si="57"/>
        <v>-201031</v>
      </c>
      <c r="H2869" s="1183"/>
    </row>
    <row r="2870" spans="1:8" ht="18.75" x14ac:dyDescent="0.25">
      <c r="A2870" s="112">
        <v>45086</v>
      </c>
      <c r="B2870" s="21" t="s">
        <v>10110</v>
      </c>
      <c r="C2870" s="13" t="s">
        <v>5186</v>
      </c>
      <c r="D2870" s="764"/>
      <c r="E2870" s="781"/>
      <c r="F2870" s="213">
        <v>80000</v>
      </c>
      <c r="G2870" s="782">
        <f t="shared" si="57"/>
        <v>-80000</v>
      </c>
      <c r="H2870" s="1057" t="s">
        <v>12111</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17" t="s">
        <v>10115</v>
      </c>
    </row>
    <row r="2873" spans="1:8" x14ac:dyDescent="0.25">
      <c r="A2873" s="112">
        <v>45089</v>
      </c>
      <c r="B2873" s="21" t="s">
        <v>9649</v>
      </c>
      <c r="C2873" s="13" t="s">
        <v>8384</v>
      </c>
      <c r="D2873" s="764"/>
      <c r="E2873" s="22"/>
      <c r="F2873" s="19">
        <v>100000</v>
      </c>
      <c r="G2873" s="14">
        <f t="shared" si="57"/>
        <v>-100000</v>
      </c>
      <c r="H2873" s="1218"/>
    </row>
    <row r="2874" spans="1:8" x14ac:dyDescent="0.25">
      <c r="A2874" s="112">
        <v>45089</v>
      </c>
      <c r="B2874" s="21" t="s">
        <v>8645</v>
      </c>
      <c r="C2874" s="13" t="s">
        <v>8384</v>
      </c>
      <c r="D2874" s="764"/>
      <c r="E2874" s="22"/>
      <c r="F2874" s="19">
        <v>350000</v>
      </c>
      <c r="G2874" s="14">
        <f t="shared" si="57"/>
        <v>-350000</v>
      </c>
      <c r="H2874" s="1219"/>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50" t="s">
        <v>10221</v>
      </c>
    </row>
    <row r="2885" spans="1:8" x14ac:dyDescent="0.25">
      <c r="A2885" s="112">
        <v>45094</v>
      </c>
      <c r="B2885" s="21" t="s">
        <v>9757</v>
      </c>
      <c r="C2885" s="13" t="s">
        <v>180</v>
      </c>
      <c r="D2885" s="764"/>
      <c r="E2885" s="781"/>
      <c r="F2885" s="141">
        <v>49080</v>
      </c>
      <c r="G2885" s="782">
        <f t="shared" si="57"/>
        <v>-49080</v>
      </c>
      <c r="H2885" s="1152"/>
    </row>
    <row r="2886" spans="1:8" x14ac:dyDescent="0.25">
      <c r="A2886" s="112">
        <v>45094</v>
      </c>
      <c r="B2886" s="21" t="s">
        <v>10284</v>
      </c>
      <c r="C2886" s="13" t="s">
        <v>180</v>
      </c>
      <c r="D2886" s="764"/>
      <c r="E2886" s="781"/>
      <c r="F2886" s="146">
        <v>151960</v>
      </c>
      <c r="G2886" s="782">
        <f t="shared" si="57"/>
        <v>-151960</v>
      </c>
      <c r="H2886" s="1152"/>
    </row>
    <row r="2887" spans="1:8" ht="16.5" thickBot="1" x14ac:dyDescent="0.3">
      <c r="A2887" s="112">
        <v>45094</v>
      </c>
      <c r="B2887" s="21" t="s">
        <v>10220</v>
      </c>
      <c r="C2887" s="13" t="s">
        <v>180</v>
      </c>
      <c r="D2887" s="764"/>
      <c r="E2887" s="781"/>
      <c r="F2887" s="784">
        <f>875000-F2886-F2885-F2884</f>
        <v>3960</v>
      </c>
      <c r="G2887" s="782">
        <f t="shared" si="57"/>
        <v>-3960</v>
      </c>
      <c r="H2887" s="1151"/>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50" t="s">
        <v>10244</v>
      </c>
    </row>
    <row r="2900" spans="1:8" x14ac:dyDescent="0.25">
      <c r="A2900" s="112">
        <v>45096</v>
      </c>
      <c r="B2900" s="21" t="s">
        <v>9955</v>
      </c>
      <c r="C2900" s="13" t="s">
        <v>169</v>
      </c>
      <c r="D2900" s="764"/>
      <c r="E2900" s="781"/>
      <c r="F2900" s="151">
        <v>23382</v>
      </c>
      <c r="G2900" s="782">
        <f t="shared" si="57"/>
        <v>-23382</v>
      </c>
      <c r="H2900" s="1152"/>
    </row>
    <row r="2901" spans="1:8" ht="16.5" thickBot="1" x14ac:dyDescent="0.3">
      <c r="A2901" s="112">
        <v>45096</v>
      </c>
      <c r="B2901" s="21" t="s">
        <v>9974</v>
      </c>
      <c r="C2901" s="13" t="s">
        <v>169</v>
      </c>
      <c r="D2901" s="764"/>
      <c r="E2901" s="781"/>
      <c r="F2901" s="295">
        <v>102854</v>
      </c>
      <c r="G2901" s="782">
        <f t="shared" si="57"/>
        <v>-102854</v>
      </c>
      <c r="H2901" s="1151"/>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8" t="s">
        <v>10223</v>
      </c>
    </row>
    <row r="2905" spans="1:8" x14ac:dyDescent="0.25">
      <c r="A2905" s="112">
        <v>45096</v>
      </c>
      <c r="B2905" s="21" t="s">
        <v>6503</v>
      </c>
      <c r="C2905" s="13" t="s">
        <v>164</v>
      </c>
      <c r="D2905" s="764"/>
      <c r="E2905" s="22"/>
      <c r="F2905" s="19">
        <v>1320</v>
      </c>
      <c r="G2905" s="14">
        <f t="shared" si="57"/>
        <v>-1320</v>
      </c>
      <c r="H2905" s="1172"/>
    </row>
    <row r="2906" spans="1:8" x14ac:dyDescent="0.25">
      <c r="A2906" s="112">
        <v>45096</v>
      </c>
      <c r="B2906" s="21" t="s">
        <v>8856</v>
      </c>
      <c r="C2906" s="13" t="s">
        <v>164</v>
      </c>
      <c r="D2906" s="764"/>
      <c r="E2906" s="22"/>
      <c r="F2906" s="19">
        <v>2773</v>
      </c>
      <c r="G2906" s="14">
        <f t="shared" si="57"/>
        <v>-2773</v>
      </c>
      <c r="H2906" s="1172"/>
    </row>
    <row r="2907" spans="1:8" x14ac:dyDescent="0.25">
      <c r="A2907" s="112">
        <v>45096</v>
      </c>
      <c r="B2907" s="21" t="s">
        <v>9344</v>
      </c>
      <c r="C2907" s="13" t="s">
        <v>164</v>
      </c>
      <c r="D2907" s="764"/>
      <c r="E2907" s="22"/>
      <c r="F2907" s="19">
        <v>12911</v>
      </c>
      <c r="G2907" s="14">
        <f t="shared" si="57"/>
        <v>-12911</v>
      </c>
      <c r="H2907" s="1172"/>
    </row>
    <row r="2908" spans="1:8" x14ac:dyDescent="0.25">
      <c r="A2908" s="112">
        <v>45096</v>
      </c>
      <c r="B2908" s="21" t="s">
        <v>9495</v>
      </c>
      <c r="C2908" s="13" t="s">
        <v>164</v>
      </c>
      <c r="D2908" s="764"/>
      <c r="E2908" s="22"/>
      <c r="F2908" s="19">
        <v>3303</v>
      </c>
      <c r="G2908" s="14">
        <f t="shared" si="57"/>
        <v>-3303</v>
      </c>
      <c r="H2908" s="1172"/>
    </row>
    <row r="2909" spans="1:8" x14ac:dyDescent="0.25">
      <c r="A2909" s="112">
        <v>45096</v>
      </c>
      <c r="B2909" s="21" t="s">
        <v>10892</v>
      </c>
      <c r="C2909" s="13" t="s">
        <v>164</v>
      </c>
      <c r="D2909" s="764"/>
      <c r="E2909" s="22"/>
      <c r="F2909" s="19">
        <v>64935</v>
      </c>
      <c r="G2909" s="14">
        <f t="shared" si="57"/>
        <v>-64935</v>
      </c>
      <c r="H2909" s="1172"/>
    </row>
    <row r="2910" spans="1:8" x14ac:dyDescent="0.25">
      <c r="A2910" s="112">
        <v>45096</v>
      </c>
      <c r="B2910" s="21" t="s">
        <v>9955</v>
      </c>
      <c r="C2910" s="13" t="s">
        <v>164</v>
      </c>
      <c r="D2910" s="764"/>
      <c r="E2910" s="22"/>
      <c r="F2910" s="19">
        <v>5073</v>
      </c>
      <c r="G2910" s="14">
        <f t="shared" si="57"/>
        <v>-5073</v>
      </c>
      <c r="H2910" s="1172"/>
    </row>
    <row r="2911" spans="1:8" x14ac:dyDescent="0.25">
      <c r="A2911" s="112">
        <v>45096</v>
      </c>
      <c r="B2911" s="21" t="s">
        <v>9974</v>
      </c>
      <c r="C2911" s="13" t="s">
        <v>164</v>
      </c>
      <c r="D2911" s="764"/>
      <c r="E2911" s="22"/>
      <c r="F2911" s="109">
        <f>100000-F2910-F2909-3485-F2907-F2906-F2905-F2904</f>
        <v>2239</v>
      </c>
      <c r="G2911" s="14">
        <f t="shared" si="57"/>
        <v>-2239</v>
      </c>
      <c r="H2911" s="1169"/>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73" t="s">
        <v>10115</v>
      </c>
    </row>
    <row r="2916" spans="1:8" x14ac:dyDescent="0.25">
      <c r="A2916" s="112">
        <v>45099</v>
      </c>
      <c r="B2916" s="21" t="s">
        <v>9757</v>
      </c>
      <c r="C2916" s="13" t="s">
        <v>8384</v>
      </c>
      <c r="D2916" s="764"/>
      <c r="E2916" s="781"/>
      <c r="F2916" s="213">
        <v>500000</v>
      </c>
      <c r="G2916" s="782">
        <f t="shared" si="57"/>
        <v>-500000</v>
      </c>
      <c r="H2916" s="1174"/>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26" t="s">
        <v>10386</v>
      </c>
    </row>
    <row r="2922" spans="1:8" ht="15.75" customHeight="1" x14ac:dyDescent="0.25">
      <c r="A2922" s="112">
        <v>45104</v>
      </c>
      <c r="B2922" s="21" t="s">
        <v>9397</v>
      </c>
      <c r="C2922" s="13" t="s">
        <v>7240</v>
      </c>
      <c r="D2922" s="764"/>
      <c r="E2922" s="22"/>
      <c r="F2922" s="19">
        <v>116894</v>
      </c>
      <c r="G2922" s="14">
        <f t="shared" si="57"/>
        <v>-116894</v>
      </c>
      <c r="H2922" s="1227"/>
    </row>
    <row r="2923" spans="1:8" x14ac:dyDescent="0.25">
      <c r="A2923" s="112">
        <v>45104</v>
      </c>
      <c r="B2923" s="21"/>
      <c r="C2923" s="13" t="s">
        <v>7240</v>
      </c>
      <c r="D2923" s="764"/>
      <c r="E2923" s="22"/>
      <c r="F2923" s="19">
        <v>13918</v>
      </c>
      <c r="G2923" s="14">
        <f t="shared" si="57"/>
        <v>-13918</v>
      </c>
      <c r="H2923" s="1228"/>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35" t="s">
        <v>10313</v>
      </c>
    </row>
    <row r="2930" spans="1:8" x14ac:dyDescent="0.25">
      <c r="A2930" s="112">
        <v>45112</v>
      </c>
      <c r="B2930" s="21" t="s">
        <v>8856</v>
      </c>
      <c r="C2930" s="13" t="s">
        <v>8384</v>
      </c>
      <c r="D2930" s="764"/>
      <c r="E2930" s="22"/>
      <c r="F2930" s="19">
        <v>200000</v>
      </c>
      <c r="G2930" s="14">
        <f t="shared" si="57"/>
        <v>-200000</v>
      </c>
      <c r="H2930" s="1236"/>
    </row>
    <row r="2931" spans="1:8" x14ac:dyDescent="0.25">
      <c r="A2931" s="112">
        <v>45112</v>
      </c>
      <c r="B2931" s="21" t="s">
        <v>9344</v>
      </c>
      <c r="C2931" s="13" t="s">
        <v>8384</v>
      </c>
      <c r="D2931" s="764"/>
      <c r="E2931" s="22"/>
      <c r="F2931" s="19">
        <v>270000</v>
      </c>
      <c r="G2931" s="14">
        <f t="shared" si="57"/>
        <v>-270000</v>
      </c>
      <c r="H2931" s="1236"/>
    </row>
    <row r="2932" spans="1:8" x14ac:dyDescent="0.25">
      <c r="A2932" s="112">
        <v>45112</v>
      </c>
      <c r="B2932" s="21" t="s">
        <v>9649</v>
      </c>
      <c r="C2932" s="13" t="s">
        <v>8384</v>
      </c>
      <c r="D2932" s="764"/>
      <c r="E2932" s="22"/>
      <c r="F2932" s="19">
        <v>430000</v>
      </c>
      <c r="G2932" s="14">
        <f t="shared" si="57"/>
        <v>-430000</v>
      </c>
      <c r="H2932" s="1236"/>
    </row>
    <row r="2933" spans="1:8" x14ac:dyDescent="0.25">
      <c r="A2933" s="112">
        <v>45112</v>
      </c>
      <c r="B2933" s="21" t="s">
        <v>10139</v>
      </c>
      <c r="C2933" s="13" t="s">
        <v>8384</v>
      </c>
      <c r="D2933" s="764"/>
      <c r="E2933" s="22"/>
      <c r="F2933" s="19">
        <v>50000</v>
      </c>
      <c r="G2933" s="14">
        <f t="shared" si="57"/>
        <v>-50000</v>
      </c>
      <c r="H2933" s="1237"/>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15" t="s">
        <v>10461</v>
      </c>
      <c r="E2940" s="781">
        <v>130000</v>
      </c>
      <c r="F2940" s="19"/>
      <c r="G2940" s="14">
        <f t="shared" si="60"/>
        <v>130000</v>
      </c>
      <c r="H2940" s="342" t="s">
        <v>9267</v>
      </c>
    </row>
    <row r="2941" spans="1:8" x14ac:dyDescent="0.25">
      <c r="A2941" s="112">
        <v>45118</v>
      </c>
      <c r="B2941" s="21" t="s">
        <v>8856</v>
      </c>
      <c r="C2941" s="13" t="s">
        <v>166</v>
      </c>
      <c r="D2941" s="1216"/>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18" t="s">
        <v>10468</v>
      </c>
      <c r="J2951" s="127"/>
    </row>
    <row r="2952" spans="1:10" x14ac:dyDescent="0.25">
      <c r="A2952" s="112">
        <v>45124</v>
      </c>
      <c r="B2952" s="21" t="s">
        <v>9757</v>
      </c>
      <c r="C2952" s="13" t="s">
        <v>166</v>
      </c>
      <c r="D2952" s="764"/>
      <c r="E2952" s="22"/>
      <c r="F2952" s="19">
        <v>66000</v>
      </c>
      <c r="G2952" s="14">
        <f t="shared" si="60"/>
        <v>-66000</v>
      </c>
      <c r="H2952" s="1218"/>
    </row>
    <row r="2953" spans="1:10" x14ac:dyDescent="0.25">
      <c r="A2953" s="112">
        <v>45124</v>
      </c>
      <c r="B2953" s="21" t="s">
        <v>9955</v>
      </c>
      <c r="C2953" s="13" t="s">
        <v>166</v>
      </c>
      <c r="D2953" s="764"/>
      <c r="E2953" s="22"/>
      <c r="F2953" s="19">
        <v>15800</v>
      </c>
      <c r="G2953" s="14">
        <f t="shared" si="60"/>
        <v>-15800</v>
      </c>
      <c r="H2953" s="1218"/>
    </row>
    <row r="2954" spans="1:10" x14ac:dyDescent="0.25">
      <c r="A2954" s="112">
        <v>45124</v>
      </c>
      <c r="B2954" s="21" t="s">
        <v>10459</v>
      </c>
      <c r="C2954" s="13" t="s">
        <v>166</v>
      </c>
      <c r="D2954" s="764"/>
      <c r="E2954" s="22"/>
      <c r="F2954" s="19">
        <v>13260</v>
      </c>
      <c r="G2954" s="14">
        <f t="shared" si="60"/>
        <v>-13260</v>
      </c>
      <c r="H2954" s="1218"/>
    </row>
    <row r="2955" spans="1:10" x14ac:dyDescent="0.25">
      <c r="A2955" s="112">
        <v>45124</v>
      </c>
      <c r="B2955" s="21" t="s">
        <v>8645</v>
      </c>
      <c r="C2955" s="13" t="s">
        <v>166</v>
      </c>
      <c r="D2955" s="764"/>
      <c r="E2955" s="22"/>
      <c r="F2955" s="19">
        <v>290840</v>
      </c>
      <c r="G2955" s="14">
        <f t="shared" si="60"/>
        <v>-290840</v>
      </c>
      <c r="H2955" s="1219"/>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8" t="s">
        <v>10498</v>
      </c>
    </row>
    <row r="2965" spans="1:8" ht="16.5" thickBot="1" x14ac:dyDescent="0.3">
      <c r="A2965" s="112">
        <v>45125</v>
      </c>
      <c r="B2965" s="21" t="s">
        <v>10459</v>
      </c>
      <c r="C2965" s="13" t="s">
        <v>166</v>
      </c>
      <c r="D2965" s="764"/>
      <c r="E2965" s="781"/>
      <c r="F2965" s="784">
        <v>130000</v>
      </c>
      <c r="G2965" s="782">
        <f t="shared" si="60"/>
        <v>-130000</v>
      </c>
      <c r="H2965" s="1169"/>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32" t="s">
        <v>10539</v>
      </c>
    </row>
    <row r="2972" spans="1:8" x14ac:dyDescent="0.25">
      <c r="A2972" s="112">
        <v>45127</v>
      </c>
      <c r="B2972" s="21" t="s">
        <v>8856</v>
      </c>
      <c r="C2972" s="13" t="s">
        <v>8384</v>
      </c>
      <c r="D2972" s="764"/>
      <c r="E2972" s="781"/>
      <c r="F2972" s="141">
        <v>182717</v>
      </c>
      <c r="G2972" s="782">
        <f t="shared" si="60"/>
        <v>-182717</v>
      </c>
      <c r="H2972" s="1233"/>
    </row>
    <row r="2973" spans="1:8" x14ac:dyDescent="0.25">
      <c r="A2973" s="112">
        <v>45127</v>
      </c>
      <c r="B2973" s="21" t="s">
        <v>9344</v>
      </c>
      <c r="C2973" s="13" t="s">
        <v>8384</v>
      </c>
      <c r="D2973" s="764"/>
      <c r="E2973" s="781"/>
      <c r="F2973" s="141">
        <v>190000</v>
      </c>
      <c r="G2973" s="782">
        <f t="shared" si="60"/>
        <v>-190000</v>
      </c>
      <c r="H2973" s="1233"/>
    </row>
    <row r="2974" spans="1:8" x14ac:dyDescent="0.25">
      <c r="A2974" s="112">
        <v>45127</v>
      </c>
      <c r="B2974" s="21" t="s">
        <v>9649</v>
      </c>
      <c r="C2974" s="13" t="s">
        <v>8384</v>
      </c>
      <c r="D2974" s="764"/>
      <c r="E2974" s="781"/>
      <c r="F2974" s="141">
        <v>45196</v>
      </c>
      <c r="G2974" s="782">
        <f t="shared" si="60"/>
        <v>-45196</v>
      </c>
      <c r="H2974" s="1233"/>
    </row>
    <row r="2975" spans="1:8" x14ac:dyDescent="0.25">
      <c r="A2975" s="112">
        <v>45127</v>
      </c>
      <c r="B2975" s="21" t="s">
        <v>9757</v>
      </c>
      <c r="C2975" s="13" t="s">
        <v>8384</v>
      </c>
      <c r="D2975" s="764"/>
      <c r="E2975" s="781"/>
      <c r="F2975" s="141">
        <v>190000</v>
      </c>
      <c r="G2975" s="782">
        <f t="shared" si="60"/>
        <v>-190000</v>
      </c>
      <c r="H2975" s="1233"/>
    </row>
    <row r="2976" spans="1:8" x14ac:dyDescent="0.25">
      <c r="A2976" s="112">
        <v>45127</v>
      </c>
      <c r="B2976" s="21" t="s">
        <v>10139</v>
      </c>
      <c r="C2976" s="13" t="s">
        <v>8384</v>
      </c>
      <c r="D2976" s="764"/>
      <c r="E2976" s="781"/>
      <c r="F2976" s="141">
        <v>190000</v>
      </c>
      <c r="G2976" s="782">
        <f t="shared" si="60"/>
        <v>-190000</v>
      </c>
      <c r="H2976" s="1233"/>
    </row>
    <row r="2977" spans="1:8" ht="16.5" thickBot="1" x14ac:dyDescent="0.3">
      <c r="A2977" s="112">
        <v>45127</v>
      </c>
      <c r="B2977" s="21" t="s">
        <v>10284</v>
      </c>
      <c r="C2977" s="13" t="s">
        <v>8384</v>
      </c>
      <c r="D2977" s="764"/>
      <c r="E2977" s="781"/>
      <c r="F2977" s="784">
        <v>190000</v>
      </c>
      <c r="G2977" s="782">
        <f t="shared" si="60"/>
        <v>-190000</v>
      </c>
      <c r="H2977" s="1234"/>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82" t="s">
        <v>10740</v>
      </c>
    </row>
    <row r="3020" spans="1:8" x14ac:dyDescent="0.25">
      <c r="A3020" s="112">
        <v>45153</v>
      </c>
      <c r="B3020" s="21" t="s">
        <v>8864</v>
      </c>
      <c r="C3020" s="13" t="s">
        <v>7465</v>
      </c>
      <c r="D3020" s="764"/>
      <c r="E3020" s="22"/>
      <c r="F3020" s="19">
        <v>201658</v>
      </c>
      <c r="G3020" s="14">
        <f t="shared" si="60"/>
        <v>-201658</v>
      </c>
      <c r="H3020" s="1229"/>
    </row>
    <row r="3021" spans="1:8" x14ac:dyDescent="0.25">
      <c r="A3021" s="112">
        <v>45153</v>
      </c>
      <c r="B3021" s="21" t="s">
        <v>9649</v>
      </c>
      <c r="C3021" s="13" t="s">
        <v>7465</v>
      </c>
      <c r="D3021" s="764"/>
      <c r="E3021" s="22"/>
      <c r="F3021" s="19">
        <v>482460</v>
      </c>
      <c r="G3021" s="14">
        <f t="shared" si="60"/>
        <v>-482460</v>
      </c>
      <c r="H3021" s="1183"/>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77" t="s">
        <v>10836</v>
      </c>
    </row>
    <row r="3024" spans="1:8" x14ac:dyDescent="0.25">
      <c r="A3024" s="112">
        <v>45154</v>
      </c>
      <c r="B3024" s="21" t="s">
        <v>9344</v>
      </c>
      <c r="C3024" s="13" t="s">
        <v>8384</v>
      </c>
      <c r="D3024" s="764"/>
      <c r="E3024" s="781"/>
      <c r="F3024" s="141">
        <v>150000</v>
      </c>
      <c r="G3024" s="782">
        <f t="shared" ref="G3024:G3160" si="62">E3024-F3024</f>
        <v>-150000</v>
      </c>
      <c r="H3024" s="1178"/>
    </row>
    <row r="3025" spans="1:8" x14ac:dyDescent="0.25">
      <c r="A3025" s="112">
        <v>45154</v>
      </c>
      <c r="B3025" s="21" t="s">
        <v>9757</v>
      </c>
      <c r="C3025" s="13" t="s">
        <v>8384</v>
      </c>
      <c r="D3025" s="764"/>
      <c r="E3025" s="781"/>
      <c r="F3025" s="141">
        <v>372320</v>
      </c>
      <c r="G3025" s="782">
        <f t="shared" si="62"/>
        <v>-372320</v>
      </c>
      <c r="H3025" s="1178"/>
    </row>
    <row r="3026" spans="1:8" x14ac:dyDescent="0.25">
      <c r="A3026" s="112">
        <v>45154</v>
      </c>
      <c r="B3026" s="21" t="s">
        <v>10139</v>
      </c>
      <c r="C3026" s="13" t="s">
        <v>8384</v>
      </c>
      <c r="D3026" s="764"/>
      <c r="E3026" s="781"/>
      <c r="F3026" s="141">
        <v>300000</v>
      </c>
      <c r="G3026" s="782">
        <f t="shared" si="62"/>
        <v>-300000</v>
      </c>
      <c r="H3026" s="1178"/>
    </row>
    <row r="3027" spans="1:8" x14ac:dyDescent="0.25">
      <c r="A3027" s="112">
        <v>45154</v>
      </c>
      <c r="B3027" s="981" t="s">
        <v>10367</v>
      </c>
      <c r="C3027" s="13" t="s">
        <v>8384</v>
      </c>
      <c r="D3027" s="764"/>
      <c r="E3027" s="781"/>
      <c r="F3027" s="141">
        <v>100000</v>
      </c>
      <c r="G3027" s="782">
        <f t="shared" si="62"/>
        <v>-100000</v>
      </c>
      <c r="H3027" s="1178"/>
    </row>
    <row r="3028" spans="1:8" x14ac:dyDescent="0.25">
      <c r="A3028" s="265">
        <v>45154</v>
      </c>
      <c r="B3028" s="976" t="s">
        <v>10220</v>
      </c>
      <c r="C3028" s="53" t="s">
        <v>8384</v>
      </c>
      <c r="D3028" s="775"/>
      <c r="E3028" s="953"/>
      <c r="F3028" s="146">
        <v>5602</v>
      </c>
      <c r="G3028" s="977">
        <f t="shared" si="62"/>
        <v>-5602</v>
      </c>
      <c r="H3028" s="1179"/>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48" t="s">
        <v>10794</v>
      </c>
      <c r="E3034" s="22">
        <v>20300</v>
      </c>
      <c r="F3034" s="19"/>
      <c r="G3034" s="14">
        <f t="shared" si="62"/>
        <v>20300</v>
      </c>
      <c r="H3034" s="1173" t="s">
        <v>9314</v>
      </c>
    </row>
    <row r="3035" spans="1:8" ht="15.75" customHeight="1" x14ac:dyDescent="0.25">
      <c r="A3035" s="112">
        <v>45156</v>
      </c>
      <c r="B3035" s="981" t="s">
        <v>10367</v>
      </c>
      <c r="C3035" s="13" t="s">
        <v>166</v>
      </c>
      <c r="D3035" s="1248"/>
      <c r="E3035" s="22">
        <v>45000</v>
      </c>
      <c r="F3035" s="19"/>
      <c r="G3035" s="14">
        <f t="shared" si="62"/>
        <v>45000</v>
      </c>
      <c r="H3035" s="1174"/>
    </row>
    <row r="3036" spans="1:8" x14ac:dyDescent="0.25">
      <c r="A3036" s="112">
        <v>45156</v>
      </c>
      <c r="B3036" s="21" t="s">
        <v>8645</v>
      </c>
      <c r="C3036" s="13" t="s">
        <v>166</v>
      </c>
      <c r="D3036" s="764"/>
      <c r="E3036" s="22"/>
      <c r="F3036" s="19">
        <v>64845</v>
      </c>
      <c r="G3036" s="14">
        <f t="shared" si="62"/>
        <v>-64845</v>
      </c>
      <c r="H3036" s="1217" t="s">
        <v>10831</v>
      </c>
    </row>
    <row r="3037" spans="1:8" x14ac:dyDescent="0.25">
      <c r="A3037" s="112">
        <v>45156</v>
      </c>
      <c r="B3037" s="21" t="s">
        <v>8856</v>
      </c>
      <c r="C3037" s="13" t="s">
        <v>166</v>
      </c>
      <c r="D3037" s="764"/>
      <c r="E3037" s="22"/>
      <c r="F3037" s="19">
        <v>22500</v>
      </c>
      <c r="G3037" s="14">
        <f t="shared" si="62"/>
        <v>-22500</v>
      </c>
      <c r="H3037" s="1218"/>
    </row>
    <row r="3038" spans="1:8" x14ac:dyDescent="0.25">
      <c r="A3038" s="112">
        <v>45156</v>
      </c>
      <c r="B3038" s="21" t="s">
        <v>10139</v>
      </c>
      <c r="C3038" s="13" t="s">
        <v>166</v>
      </c>
      <c r="D3038" s="764"/>
      <c r="E3038" s="22"/>
      <c r="F3038" s="19">
        <v>19260</v>
      </c>
      <c r="G3038" s="14">
        <f t="shared" si="62"/>
        <v>-19260</v>
      </c>
      <c r="H3038" s="1218"/>
    </row>
    <row r="3039" spans="1:8" x14ac:dyDescent="0.25">
      <c r="A3039" s="112">
        <v>45156</v>
      </c>
      <c r="B3039" s="21" t="s">
        <v>10459</v>
      </c>
      <c r="C3039" s="13" t="s">
        <v>166</v>
      </c>
      <c r="D3039" s="764"/>
      <c r="E3039" s="22"/>
      <c r="F3039" s="19">
        <v>34640</v>
      </c>
      <c r="G3039" s="14">
        <f t="shared" si="62"/>
        <v>-34640</v>
      </c>
      <c r="H3039" s="1218"/>
    </row>
    <row r="3040" spans="1:8" x14ac:dyDescent="0.25">
      <c r="A3040" s="112">
        <v>45156</v>
      </c>
      <c r="B3040" s="981" t="s">
        <v>10367</v>
      </c>
      <c r="C3040" s="13" t="s">
        <v>166</v>
      </c>
      <c r="D3040" s="764"/>
      <c r="E3040" s="22"/>
      <c r="F3040" s="19">
        <v>58755</v>
      </c>
      <c r="G3040" s="14">
        <f t="shared" si="62"/>
        <v>-58755</v>
      </c>
      <c r="H3040" s="1219"/>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77" t="s">
        <v>10836</v>
      </c>
    </row>
    <row r="3056" spans="1:8" x14ac:dyDescent="0.25">
      <c r="A3056" s="112">
        <v>45161</v>
      </c>
      <c r="B3056" s="981" t="s">
        <v>10284</v>
      </c>
      <c r="C3056" s="139" t="s">
        <v>8384</v>
      </c>
      <c r="D3056" s="982"/>
      <c r="E3056" s="781"/>
      <c r="F3056" s="141">
        <v>112135</v>
      </c>
      <c r="G3056" s="782">
        <f t="shared" si="62"/>
        <v>-112135</v>
      </c>
      <c r="H3056" s="1178"/>
    </row>
    <row r="3057" spans="1:8" x14ac:dyDescent="0.25">
      <c r="A3057" s="112">
        <v>45161</v>
      </c>
      <c r="B3057" s="21" t="s">
        <v>9344</v>
      </c>
      <c r="C3057" s="139" t="s">
        <v>8384</v>
      </c>
      <c r="D3057" s="982"/>
      <c r="E3057" s="781"/>
      <c r="F3057" s="141">
        <v>22065</v>
      </c>
      <c r="G3057" s="782">
        <f t="shared" si="62"/>
        <v>-22065</v>
      </c>
      <c r="H3057" s="1178"/>
    </row>
    <row r="3058" spans="1:8" x14ac:dyDescent="0.25">
      <c r="A3058" s="112">
        <v>45161</v>
      </c>
      <c r="B3058" s="981" t="s">
        <v>10139</v>
      </c>
      <c r="C3058" s="139" t="s">
        <v>8384</v>
      </c>
      <c r="D3058" s="982"/>
      <c r="E3058" s="781"/>
      <c r="F3058" s="141">
        <v>300000</v>
      </c>
      <c r="G3058" s="782">
        <f t="shared" si="62"/>
        <v>-300000</v>
      </c>
      <c r="H3058" s="1178"/>
    </row>
    <row r="3059" spans="1:8" x14ac:dyDescent="0.25">
      <c r="A3059" s="112">
        <v>45161</v>
      </c>
      <c r="B3059" s="981" t="s">
        <v>10367</v>
      </c>
      <c r="C3059" s="139" t="s">
        <v>8384</v>
      </c>
      <c r="D3059" s="982"/>
      <c r="E3059" s="781"/>
      <c r="F3059" s="141">
        <v>200000</v>
      </c>
      <c r="G3059" s="782">
        <f t="shared" si="62"/>
        <v>-200000</v>
      </c>
      <c r="H3059" s="1178"/>
    </row>
    <row r="3060" spans="1:8" ht="16.5" thickBot="1" x14ac:dyDescent="0.3">
      <c r="A3060" s="112">
        <v>45161</v>
      </c>
      <c r="B3060" s="981" t="s">
        <v>10220</v>
      </c>
      <c r="C3060" s="984" t="s">
        <v>8384</v>
      </c>
      <c r="D3060" s="982"/>
      <c r="E3060" s="781"/>
      <c r="F3060" s="784">
        <v>337781</v>
      </c>
      <c r="G3060" s="782">
        <f t="shared" si="62"/>
        <v>-337781</v>
      </c>
      <c r="H3060" s="1179"/>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13231</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49" t="s">
        <v>10844</v>
      </c>
    </row>
    <row r="3070" spans="1:8" x14ac:dyDescent="0.25">
      <c r="A3070" s="112">
        <v>45164</v>
      </c>
      <c r="B3070" s="21" t="s">
        <v>9955</v>
      </c>
      <c r="C3070" s="13" t="s">
        <v>169</v>
      </c>
      <c r="D3070" s="764"/>
      <c r="E3070" s="781"/>
      <c r="F3070" s="141">
        <v>23382</v>
      </c>
      <c r="G3070" s="782">
        <f t="shared" si="62"/>
        <v>-23382</v>
      </c>
      <c r="H3070" s="1250"/>
    </row>
    <row r="3071" spans="1:8" x14ac:dyDescent="0.25">
      <c r="A3071" s="112">
        <v>45164</v>
      </c>
      <c r="B3071" s="21" t="s">
        <v>9974</v>
      </c>
      <c r="C3071" s="13" t="s">
        <v>169</v>
      </c>
      <c r="D3071" s="764"/>
      <c r="E3071" s="781"/>
      <c r="F3071" s="141">
        <v>37222</v>
      </c>
      <c r="G3071" s="782">
        <f t="shared" si="62"/>
        <v>-37222</v>
      </c>
      <c r="H3071" s="1250"/>
    </row>
    <row r="3072" spans="1:8" x14ac:dyDescent="0.25">
      <c r="A3072" s="112">
        <v>45164</v>
      </c>
      <c r="B3072" s="21" t="s">
        <v>10284</v>
      </c>
      <c r="C3072" s="13" t="s">
        <v>169</v>
      </c>
      <c r="D3072" s="764"/>
      <c r="E3072" s="781"/>
      <c r="F3072" s="141">
        <v>129892</v>
      </c>
      <c r="G3072" s="782">
        <f t="shared" si="62"/>
        <v>-129892</v>
      </c>
      <c r="H3072" s="1250"/>
    </row>
    <row r="3073" spans="1:8" ht="16.5" thickBot="1" x14ac:dyDescent="0.3">
      <c r="A3073" s="112">
        <v>45164</v>
      </c>
      <c r="B3073" s="21" t="s">
        <v>10559</v>
      </c>
      <c r="C3073" s="13" t="s">
        <v>169</v>
      </c>
      <c r="D3073" s="764"/>
      <c r="E3073" s="781"/>
      <c r="F3073" s="784">
        <v>7300</v>
      </c>
      <c r="G3073" s="782">
        <f t="shared" si="62"/>
        <v>-7300</v>
      </c>
      <c r="H3073" s="1251"/>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41" t="s">
        <v>10864</v>
      </c>
    </row>
    <row r="3076" spans="1:8" x14ac:dyDescent="0.25">
      <c r="A3076" s="112">
        <v>45164</v>
      </c>
      <c r="B3076" s="21" t="s">
        <v>10284</v>
      </c>
      <c r="C3076" s="13" t="s">
        <v>1802</v>
      </c>
      <c r="D3076" s="764"/>
      <c r="E3076" s="781"/>
      <c r="F3076" s="141">
        <v>4870</v>
      </c>
      <c r="G3076" s="782">
        <f t="shared" si="62"/>
        <v>-4870</v>
      </c>
      <c r="H3076" s="1242"/>
    </row>
    <row r="3077" spans="1:8" ht="16.5" thickBot="1" x14ac:dyDescent="0.3">
      <c r="A3077" s="112">
        <v>45164</v>
      </c>
      <c r="B3077" s="21" t="s">
        <v>10890</v>
      </c>
      <c r="C3077" s="13" t="s">
        <v>1802</v>
      </c>
      <c r="D3077" s="764"/>
      <c r="E3077" s="953"/>
      <c r="F3077" s="784">
        <v>75050</v>
      </c>
      <c r="G3077" s="977">
        <f t="shared" si="62"/>
        <v>-75050</v>
      </c>
      <c r="H3077" s="1243"/>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12459</v>
      </c>
      <c r="D3093" s="764"/>
      <c r="E3093" s="22"/>
      <c r="F3093" s="19">
        <v>2500000</v>
      </c>
      <c r="G3093" s="14">
        <f t="shared" si="62"/>
        <v>-2500000</v>
      </c>
      <c r="H3093" s="13" t="s">
        <v>12461</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8" t="s">
        <v>10985</v>
      </c>
    </row>
    <row r="3102" spans="1:8" x14ac:dyDescent="0.25">
      <c r="A3102" s="112">
        <v>45174</v>
      </c>
      <c r="B3102" s="21" t="s">
        <v>10559</v>
      </c>
      <c r="C3102" s="13" t="s">
        <v>180</v>
      </c>
      <c r="D3102" s="764"/>
      <c r="E3102" s="22"/>
      <c r="F3102" s="19">
        <v>120960</v>
      </c>
      <c r="G3102" s="14">
        <f t="shared" si="62"/>
        <v>-120960</v>
      </c>
      <c r="H3102" s="1172"/>
    </row>
    <row r="3103" spans="1:8" x14ac:dyDescent="0.25">
      <c r="A3103" s="112">
        <v>45174</v>
      </c>
      <c r="B3103" s="21" t="s">
        <v>10367</v>
      </c>
      <c r="C3103" s="13" t="s">
        <v>180</v>
      </c>
      <c r="D3103" s="764"/>
      <c r="E3103" s="22"/>
      <c r="F3103" s="19">
        <v>4960</v>
      </c>
      <c r="G3103" s="14">
        <f t="shared" si="62"/>
        <v>-4960</v>
      </c>
      <c r="H3103" s="1169"/>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12229</v>
      </c>
      <c r="E3106" s="22">
        <v>613647</v>
      </c>
      <c r="F3106" s="19"/>
      <c r="G3106" s="14">
        <f t="shared" si="62"/>
        <v>613647</v>
      </c>
      <c r="H3106" s="954"/>
    </row>
    <row r="3107" spans="1:8" x14ac:dyDescent="0.25">
      <c r="A3107" s="112">
        <v>45173</v>
      </c>
      <c r="B3107" s="21" t="s">
        <v>8864</v>
      </c>
      <c r="C3107" s="13" t="s">
        <v>5186</v>
      </c>
      <c r="D3107" s="764" t="s">
        <v>12226</v>
      </c>
      <c r="E3107" s="22">
        <v>19540</v>
      </c>
      <c r="F3107" s="19"/>
      <c r="G3107" s="14">
        <f t="shared" si="62"/>
        <v>19540</v>
      </c>
      <c r="H3107" s="954"/>
    </row>
    <row r="3108" spans="1:8" x14ac:dyDescent="0.25">
      <c r="A3108" s="112">
        <v>45173</v>
      </c>
      <c r="B3108" s="21" t="s">
        <v>10284</v>
      </c>
      <c r="C3108" s="13" t="s">
        <v>5186</v>
      </c>
      <c r="D3108" s="764" t="s">
        <v>12228</v>
      </c>
      <c r="E3108" s="22">
        <v>127320</v>
      </c>
      <c r="F3108" s="19"/>
      <c r="G3108" s="14">
        <f t="shared" si="62"/>
        <v>127320</v>
      </c>
      <c r="H3108" s="954"/>
    </row>
    <row r="3109" spans="1:8" x14ac:dyDescent="0.25">
      <c r="A3109" s="112">
        <v>45173</v>
      </c>
      <c r="B3109" s="21" t="s">
        <v>10284</v>
      </c>
      <c r="C3109" s="13" t="s">
        <v>5186</v>
      </c>
      <c r="D3109" s="764" t="s">
        <v>12227</v>
      </c>
      <c r="E3109" s="22">
        <v>40720</v>
      </c>
      <c r="F3109" s="19"/>
      <c r="G3109" s="14">
        <f t="shared" si="62"/>
        <v>40720</v>
      </c>
      <c r="H3109" s="954"/>
    </row>
    <row r="3110" spans="1:8" x14ac:dyDescent="0.25">
      <c r="A3110" s="112">
        <v>45173</v>
      </c>
      <c r="B3110" s="21" t="s">
        <v>10110</v>
      </c>
      <c r="C3110" s="13" t="s">
        <v>5186</v>
      </c>
      <c r="D3110" s="764" t="s">
        <v>12110</v>
      </c>
      <c r="E3110" s="22">
        <v>80000</v>
      </c>
      <c r="F3110" s="19"/>
      <c r="G3110" s="14">
        <f t="shared" si="62"/>
        <v>80000</v>
      </c>
      <c r="H3110" s="954"/>
    </row>
    <row r="3111" spans="1:8" x14ac:dyDescent="0.25">
      <c r="A3111" s="112">
        <v>45173</v>
      </c>
      <c r="B3111" s="21" t="s">
        <v>10284</v>
      </c>
      <c r="C3111" s="13" t="s">
        <v>5186</v>
      </c>
      <c r="D3111" s="764" t="s">
        <v>12225</v>
      </c>
      <c r="E3111" s="22">
        <v>48600</v>
      </c>
      <c r="F3111" s="19"/>
      <c r="G3111" s="14">
        <f t="shared" si="62"/>
        <v>48600</v>
      </c>
      <c r="H3111" s="954"/>
    </row>
    <row r="3112" spans="1:8" x14ac:dyDescent="0.25">
      <c r="A3112" s="112">
        <v>45173</v>
      </c>
      <c r="B3112" s="21" t="s">
        <v>8864</v>
      </c>
      <c r="C3112" s="13" t="s">
        <v>5186</v>
      </c>
      <c r="D3112" s="764" t="s">
        <v>12224</v>
      </c>
      <c r="E3112" s="22">
        <v>30240</v>
      </c>
      <c r="F3112" s="19"/>
      <c r="G3112" s="14">
        <f t="shared" si="62"/>
        <v>30240</v>
      </c>
      <c r="H3112" s="954"/>
    </row>
    <row r="3113" spans="1:8" x14ac:dyDescent="0.25">
      <c r="A3113" s="112">
        <v>45173</v>
      </c>
      <c r="B3113" s="21" t="s">
        <v>8864</v>
      </c>
      <c r="C3113" s="13" t="s">
        <v>5186</v>
      </c>
      <c r="D3113" s="764" t="s">
        <v>12223</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12247</v>
      </c>
      <c r="D3121" s="764"/>
      <c r="E3121" s="22"/>
      <c r="F3121" s="19">
        <v>938219</v>
      </c>
      <c r="G3121" s="14">
        <f t="shared" si="62"/>
        <v>-938219</v>
      </c>
      <c r="H3121" s="13" t="s">
        <v>11207</v>
      </c>
    </row>
    <row r="3122" spans="1:10" x14ac:dyDescent="0.25">
      <c r="A3122" s="112">
        <v>45175</v>
      </c>
      <c r="B3122" s="21" t="s">
        <v>10890</v>
      </c>
      <c r="C3122" s="13" t="s">
        <v>12247</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x14ac:dyDescent="0.25">
      <c r="A3134" s="112">
        <v>45183</v>
      </c>
      <c r="B3134" s="21" t="s">
        <v>9344</v>
      </c>
      <c r="C3134" s="13" t="s">
        <v>164</v>
      </c>
      <c r="D3134" s="764" t="s">
        <v>10924</v>
      </c>
      <c r="E3134" s="22">
        <v>20807</v>
      </c>
      <c r="F3134" s="19"/>
      <c r="G3134" s="14">
        <f t="shared" si="62"/>
        <v>20807</v>
      </c>
      <c r="H3134" s="13"/>
    </row>
    <row r="3135" spans="1:10" x14ac:dyDescent="0.25">
      <c r="A3135" s="112">
        <v>45184</v>
      </c>
      <c r="B3135" s="21" t="s">
        <v>9344</v>
      </c>
      <c r="C3135" s="13" t="s">
        <v>7465</v>
      </c>
      <c r="D3135" s="764" t="s">
        <v>11182</v>
      </c>
      <c r="E3135" s="22">
        <v>103296</v>
      </c>
      <c r="F3135" s="19"/>
      <c r="G3135" s="14">
        <f t="shared" si="62"/>
        <v>103296</v>
      </c>
      <c r="H3135" s="13"/>
    </row>
    <row r="3136" spans="1:10" x14ac:dyDescent="0.25">
      <c r="A3136" s="112">
        <v>45184</v>
      </c>
      <c r="B3136" s="21" t="s">
        <v>10564</v>
      </c>
      <c r="C3136" s="13" t="s">
        <v>7465</v>
      </c>
      <c r="D3136" s="764" t="s">
        <v>11183</v>
      </c>
      <c r="E3136" s="22">
        <v>804137</v>
      </c>
      <c r="F3136" s="19"/>
      <c r="G3136" s="14">
        <f t="shared" si="62"/>
        <v>804137</v>
      </c>
      <c r="H3136" s="13"/>
    </row>
    <row r="3137" spans="1:8" x14ac:dyDescent="0.25">
      <c r="A3137" s="112">
        <v>45185</v>
      </c>
      <c r="B3137" s="21" t="s">
        <v>10220</v>
      </c>
      <c r="C3137" s="13" t="s">
        <v>8384</v>
      </c>
      <c r="D3137" s="764" t="s">
        <v>11139</v>
      </c>
      <c r="E3137" s="22">
        <v>772607</v>
      </c>
      <c r="F3137" s="19"/>
      <c r="G3137" s="14">
        <f t="shared" si="62"/>
        <v>772607</v>
      </c>
      <c r="H3137" s="13"/>
    </row>
    <row r="3138" spans="1:8" x14ac:dyDescent="0.25">
      <c r="A3138" s="112">
        <v>45185</v>
      </c>
      <c r="B3138" s="21" t="s">
        <v>9344</v>
      </c>
      <c r="C3138" s="13" t="s">
        <v>8384</v>
      </c>
      <c r="D3138" s="764" t="s">
        <v>11140</v>
      </c>
      <c r="E3138" s="22">
        <v>86838</v>
      </c>
      <c r="F3138" s="19"/>
      <c r="G3138" s="14">
        <f t="shared" si="62"/>
        <v>86838</v>
      </c>
      <c r="H3138" s="13"/>
    </row>
    <row r="3139" spans="1:8" x14ac:dyDescent="0.25">
      <c r="A3139" s="112">
        <v>45187</v>
      </c>
      <c r="B3139" s="21" t="s">
        <v>11177</v>
      </c>
      <c r="C3139" s="13" t="s">
        <v>166</v>
      </c>
      <c r="D3139" s="775" t="s">
        <v>11178</v>
      </c>
      <c r="E3139" s="22">
        <v>30250</v>
      </c>
      <c r="F3139" s="19"/>
      <c r="G3139" s="14">
        <f t="shared" si="62"/>
        <v>30250</v>
      </c>
      <c r="H3139" s="13"/>
    </row>
    <row r="3140" spans="1:8" x14ac:dyDescent="0.25">
      <c r="A3140" s="112">
        <v>45187</v>
      </c>
      <c r="B3140" s="21" t="s">
        <v>10564</v>
      </c>
      <c r="C3140" s="13" t="s">
        <v>7465</v>
      </c>
      <c r="D3140" s="775" t="s">
        <v>11184</v>
      </c>
      <c r="E3140" s="22">
        <v>1011740</v>
      </c>
      <c r="F3140" s="19"/>
      <c r="G3140" s="14">
        <f t="shared" si="62"/>
        <v>1011740</v>
      </c>
      <c r="H3140" s="13"/>
    </row>
    <row r="3141" spans="1:8" x14ac:dyDescent="0.25">
      <c r="A3141" s="112">
        <v>45187</v>
      </c>
      <c r="B3141" s="21" t="s">
        <v>10890</v>
      </c>
      <c r="C3141" s="13" t="s">
        <v>168</v>
      </c>
      <c r="D3141" s="775" t="s">
        <v>11205</v>
      </c>
      <c r="E3141" s="22">
        <v>34690</v>
      </c>
      <c r="F3141" s="19"/>
      <c r="G3141" s="14">
        <f t="shared" si="62"/>
        <v>34690</v>
      </c>
      <c r="H3141" s="13"/>
    </row>
    <row r="3142" spans="1:8" x14ac:dyDescent="0.25">
      <c r="A3142" s="112">
        <v>45187</v>
      </c>
      <c r="B3142" s="21" t="s">
        <v>10890</v>
      </c>
      <c r="C3142" s="13" t="s">
        <v>168</v>
      </c>
      <c r="D3142" s="775" t="s">
        <v>11206</v>
      </c>
      <c r="E3142" s="22">
        <v>49170</v>
      </c>
      <c r="F3142" s="19"/>
      <c r="G3142" s="14">
        <f t="shared" si="62"/>
        <v>49170</v>
      </c>
      <c r="H3142" s="13"/>
    </row>
    <row r="3143" spans="1:8" x14ac:dyDescent="0.25">
      <c r="A3143" s="112">
        <v>45190</v>
      </c>
      <c r="B3143" s="21" t="s">
        <v>10367</v>
      </c>
      <c r="C3143" s="13" t="s">
        <v>8384</v>
      </c>
      <c r="D3143" s="1220" t="s">
        <v>11141</v>
      </c>
      <c r="E3143" s="22">
        <v>35941</v>
      </c>
      <c r="F3143" s="19"/>
      <c r="G3143" s="14">
        <f t="shared" si="62"/>
        <v>35941</v>
      </c>
      <c r="H3143" s="13"/>
    </row>
    <row r="3144" spans="1:8" x14ac:dyDescent="0.25">
      <c r="A3144" s="112">
        <v>45190</v>
      </c>
      <c r="B3144" s="21" t="s">
        <v>11054</v>
      </c>
      <c r="C3144" s="13" t="s">
        <v>8384</v>
      </c>
      <c r="D3144" s="1221"/>
      <c r="E3144" s="22">
        <v>158865</v>
      </c>
      <c r="F3144" s="19"/>
      <c r="G3144" s="14">
        <f t="shared" si="62"/>
        <v>158865</v>
      </c>
      <c r="H3144" s="13"/>
    </row>
    <row r="3145" spans="1:8" x14ac:dyDescent="0.25">
      <c r="A3145" s="112">
        <v>45190</v>
      </c>
      <c r="B3145" s="21" t="s">
        <v>10564</v>
      </c>
      <c r="C3145" s="13" t="s">
        <v>8384</v>
      </c>
      <c r="D3145" s="764" t="s">
        <v>11142</v>
      </c>
      <c r="E3145" s="22">
        <v>909670</v>
      </c>
      <c r="F3145" s="19"/>
      <c r="G3145" s="14">
        <f t="shared" si="62"/>
        <v>909670</v>
      </c>
      <c r="H3145" s="13"/>
    </row>
    <row r="3146" spans="1:8" x14ac:dyDescent="0.25">
      <c r="A3146" s="112">
        <v>45190</v>
      </c>
      <c r="B3146" s="21" t="s">
        <v>9344</v>
      </c>
      <c r="C3146" s="13" t="s">
        <v>8384</v>
      </c>
      <c r="D3146" s="1220" t="s">
        <v>11143</v>
      </c>
      <c r="E3146" s="22">
        <v>3870</v>
      </c>
      <c r="F3146" s="19"/>
      <c r="G3146" s="14">
        <f t="shared" si="62"/>
        <v>3870</v>
      </c>
      <c r="H3146" s="13"/>
    </row>
    <row r="3147" spans="1:8" x14ac:dyDescent="0.25">
      <c r="A3147" s="112">
        <v>45190</v>
      </c>
      <c r="B3147" s="21" t="s">
        <v>11054</v>
      </c>
      <c r="C3147" s="13" t="s">
        <v>8384</v>
      </c>
      <c r="D3147" s="1221"/>
      <c r="E3147" s="22">
        <v>44691</v>
      </c>
      <c r="F3147" s="19"/>
      <c r="G3147" s="14">
        <f t="shared" si="62"/>
        <v>44691</v>
      </c>
      <c r="H3147" s="13"/>
    </row>
    <row r="3148" spans="1:8" x14ac:dyDescent="0.25">
      <c r="A3148" s="112">
        <v>45190</v>
      </c>
      <c r="B3148" s="21" t="s">
        <v>9344</v>
      </c>
      <c r="C3148" s="13" t="s">
        <v>7465</v>
      </c>
      <c r="D3148" s="764" t="s">
        <v>11186</v>
      </c>
      <c r="E3148" s="22">
        <v>113296</v>
      </c>
      <c r="F3148" s="109"/>
      <c r="G3148" s="14">
        <f t="shared" si="62"/>
        <v>113296</v>
      </c>
      <c r="H3148" s="13"/>
    </row>
    <row r="3149" spans="1:8" x14ac:dyDescent="0.25">
      <c r="A3149" s="112">
        <v>45190</v>
      </c>
      <c r="B3149" s="21" t="s">
        <v>9820</v>
      </c>
      <c r="C3149" s="13" t="s">
        <v>168</v>
      </c>
      <c r="D3149" s="764" t="s">
        <v>11774</v>
      </c>
      <c r="E3149" s="22">
        <v>1554800</v>
      </c>
      <c r="F3149" s="109"/>
      <c r="G3149" s="14">
        <f t="shared" si="62"/>
        <v>1554800</v>
      </c>
      <c r="H3149" s="13"/>
    </row>
    <row r="3150" spans="1:8" x14ac:dyDescent="0.25">
      <c r="A3150" s="112">
        <v>45190</v>
      </c>
      <c r="B3150" s="30"/>
      <c r="C3150" s="13" t="s">
        <v>7240</v>
      </c>
      <c r="D3150" s="764"/>
      <c r="E3150" s="22">
        <v>13918</v>
      </c>
      <c r="F3150" s="109"/>
      <c r="G3150" s="14">
        <f t="shared" si="62"/>
        <v>13918</v>
      </c>
      <c r="H3150" s="13" t="s">
        <v>11124</v>
      </c>
    </row>
    <row r="3151" spans="1:8" x14ac:dyDescent="0.25">
      <c r="A3151" s="112">
        <v>45191</v>
      </c>
      <c r="B3151" s="21" t="s">
        <v>9344</v>
      </c>
      <c r="C3151" s="13" t="s">
        <v>7465</v>
      </c>
      <c r="D3151" s="764" t="s">
        <v>11187</v>
      </c>
      <c r="E3151" s="22">
        <v>16000</v>
      </c>
      <c r="F3151" s="109"/>
      <c r="G3151" s="1029">
        <f t="shared" si="62"/>
        <v>16000</v>
      </c>
      <c r="H3151" s="53"/>
    </row>
    <row r="3152" spans="1:8" x14ac:dyDescent="0.25">
      <c r="A3152" s="112">
        <v>45191</v>
      </c>
      <c r="B3152" s="21" t="s">
        <v>10220</v>
      </c>
      <c r="C3152" s="13" t="s">
        <v>7465</v>
      </c>
      <c r="D3152" s="764" t="s">
        <v>11185</v>
      </c>
      <c r="E3152" s="22">
        <v>684336</v>
      </c>
      <c r="F3152" s="109"/>
      <c r="G3152" s="1029">
        <f t="shared" si="62"/>
        <v>684336</v>
      </c>
      <c r="H3152" s="53"/>
    </row>
    <row r="3153" spans="1:8" x14ac:dyDescent="0.25">
      <c r="A3153" s="112">
        <v>45191</v>
      </c>
      <c r="B3153" s="21" t="s">
        <v>10139</v>
      </c>
      <c r="C3153" s="13" t="s">
        <v>7465</v>
      </c>
      <c r="D3153" s="764" t="s">
        <v>11190</v>
      </c>
      <c r="E3153" s="781">
        <v>43900</v>
      </c>
      <c r="F3153" s="213"/>
      <c r="G3153" s="1029">
        <f t="shared" si="62"/>
        <v>43900</v>
      </c>
      <c r="H3153" s="53"/>
    </row>
    <row r="3154" spans="1:8" x14ac:dyDescent="0.25">
      <c r="A3154" s="112">
        <v>45191</v>
      </c>
      <c r="B3154" s="21" t="s">
        <v>9344</v>
      </c>
      <c r="C3154" s="13" t="s">
        <v>7465</v>
      </c>
      <c r="D3154" s="764" t="s">
        <v>11189</v>
      </c>
      <c r="E3154" s="781">
        <v>67648</v>
      </c>
      <c r="F3154" s="213"/>
      <c r="G3154" s="1029">
        <f>E3154-F3154</f>
        <v>67648</v>
      </c>
      <c r="H3154" s="53"/>
    </row>
    <row r="3155" spans="1:8" x14ac:dyDescent="0.25">
      <c r="A3155" s="112">
        <v>45191</v>
      </c>
      <c r="B3155" s="21" t="s">
        <v>10564</v>
      </c>
      <c r="C3155" s="13" t="s">
        <v>7465</v>
      </c>
      <c r="D3155" s="764" t="s">
        <v>11188</v>
      </c>
      <c r="E3155" s="781">
        <v>804137</v>
      </c>
      <c r="F3155" s="213"/>
      <c r="G3155" s="1029">
        <f t="shared" si="62"/>
        <v>804137</v>
      </c>
      <c r="H3155" s="53"/>
    </row>
    <row r="3156" spans="1:8" x14ac:dyDescent="0.25">
      <c r="A3156" s="112">
        <v>45192</v>
      </c>
      <c r="B3156" s="21" t="s">
        <v>10220</v>
      </c>
      <c r="C3156" s="13" t="s">
        <v>164</v>
      </c>
      <c r="D3156" s="764" t="s">
        <v>11467</v>
      </c>
      <c r="E3156" s="781">
        <v>5649</v>
      </c>
      <c r="F3156" s="213"/>
      <c r="G3156" s="1029">
        <f t="shared" si="62"/>
        <v>5649</v>
      </c>
      <c r="H3156" s="53"/>
    </row>
    <row r="3157" spans="1:8" x14ac:dyDescent="0.25">
      <c r="A3157" s="112">
        <v>45192</v>
      </c>
      <c r="B3157" s="21" t="s">
        <v>9820</v>
      </c>
      <c r="C3157" s="13" t="s">
        <v>168</v>
      </c>
      <c r="D3157" s="764" t="s">
        <v>11775</v>
      </c>
      <c r="E3157" s="781">
        <v>90200</v>
      </c>
      <c r="F3157" s="213"/>
      <c r="G3157" s="1029">
        <f t="shared" si="62"/>
        <v>90200</v>
      </c>
      <c r="H3157" s="53"/>
    </row>
    <row r="3158" spans="1:8" x14ac:dyDescent="0.25">
      <c r="A3158" s="112">
        <v>45194</v>
      </c>
      <c r="B3158" s="21" t="s">
        <v>10986</v>
      </c>
      <c r="C3158" s="13" t="s">
        <v>166</v>
      </c>
      <c r="D3158" s="764" t="s">
        <v>11760</v>
      </c>
      <c r="E3158" s="781">
        <v>11750</v>
      </c>
      <c r="F3158" s="213"/>
      <c r="G3158" s="1029">
        <f t="shared" si="62"/>
        <v>11750</v>
      </c>
      <c r="H3158" s="53"/>
    </row>
    <row r="3159" spans="1:8" ht="16.5" thickBot="1" x14ac:dyDescent="0.3">
      <c r="A3159" s="112">
        <v>45196</v>
      </c>
      <c r="B3159" s="21" t="s">
        <v>10220</v>
      </c>
      <c r="C3159" s="13" t="s">
        <v>164</v>
      </c>
      <c r="D3159" s="764" t="s">
        <v>11468</v>
      </c>
      <c r="E3159" s="781">
        <v>12678</v>
      </c>
      <c r="F3159" s="213"/>
      <c r="G3159" s="1029">
        <f t="shared" si="62"/>
        <v>12678</v>
      </c>
      <c r="H3159" s="53"/>
    </row>
    <row r="3160" spans="1:8" x14ac:dyDescent="0.25">
      <c r="A3160" s="112">
        <v>45188</v>
      </c>
      <c r="B3160" s="21" t="s">
        <v>9397</v>
      </c>
      <c r="C3160" s="13" t="s">
        <v>164</v>
      </c>
      <c r="D3160" s="764"/>
      <c r="E3160" s="781"/>
      <c r="F3160" s="783">
        <v>4370</v>
      </c>
      <c r="G3160" s="782">
        <f t="shared" si="62"/>
        <v>-4370</v>
      </c>
      <c r="H3160" s="1252" t="s">
        <v>11151</v>
      </c>
    </row>
    <row r="3161" spans="1:8" x14ac:dyDescent="0.25">
      <c r="A3161" s="112">
        <v>45188</v>
      </c>
      <c r="B3161" s="21" t="s">
        <v>9955</v>
      </c>
      <c r="C3161" s="13" t="s">
        <v>164</v>
      </c>
      <c r="D3161" s="764"/>
      <c r="E3161" s="781"/>
      <c r="F3161" s="141">
        <v>1260</v>
      </c>
      <c r="G3161" s="782">
        <f t="shared" ref="G3161:G3262" si="64">E3161-F3161</f>
        <v>-1260</v>
      </c>
      <c r="H3161" s="1253"/>
    </row>
    <row r="3162" spans="1:8" x14ac:dyDescent="0.25">
      <c r="A3162" s="112">
        <v>45188</v>
      </c>
      <c r="B3162" s="21" t="s">
        <v>9974</v>
      </c>
      <c r="C3162" s="13" t="s">
        <v>164</v>
      </c>
      <c r="D3162" s="764"/>
      <c r="E3162" s="781"/>
      <c r="F3162" s="141">
        <v>9626</v>
      </c>
      <c r="G3162" s="782">
        <f t="shared" si="64"/>
        <v>-9626</v>
      </c>
      <c r="H3162" s="1253"/>
    </row>
    <row r="3163" spans="1:8" x14ac:dyDescent="0.25">
      <c r="A3163" s="112">
        <v>45188</v>
      </c>
      <c r="B3163" s="21" t="s">
        <v>10139</v>
      </c>
      <c r="C3163" s="13" t="s">
        <v>164</v>
      </c>
      <c r="D3163" s="764"/>
      <c r="E3163" s="781"/>
      <c r="F3163" s="141">
        <v>6023</v>
      </c>
      <c r="G3163" s="782">
        <f t="shared" si="64"/>
        <v>-6023</v>
      </c>
      <c r="H3163" s="1253"/>
    </row>
    <row r="3164" spans="1:8" x14ac:dyDescent="0.25">
      <c r="A3164" s="112">
        <v>45188</v>
      </c>
      <c r="B3164" s="21" t="s">
        <v>10284</v>
      </c>
      <c r="C3164" s="13" t="s">
        <v>164</v>
      </c>
      <c r="D3164" s="764"/>
      <c r="E3164" s="781"/>
      <c r="F3164" s="141">
        <v>6055</v>
      </c>
      <c r="G3164" s="782">
        <f t="shared" si="64"/>
        <v>-6055</v>
      </c>
      <c r="H3164" s="1253"/>
    </row>
    <row r="3165" spans="1:8" x14ac:dyDescent="0.25">
      <c r="A3165" s="112">
        <v>45188</v>
      </c>
      <c r="B3165" s="21" t="s">
        <v>10459</v>
      </c>
      <c r="C3165" s="13" t="s">
        <v>164</v>
      </c>
      <c r="D3165" s="764"/>
      <c r="E3165" s="781"/>
      <c r="F3165" s="141">
        <v>60002</v>
      </c>
      <c r="G3165" s="782">
        <f t="shared" si="64"/>
        <v>-60002</v>
      </c>
      <c r="H3165" s="1253"/>
    </row>
    <row r="3166" spans="1:8" x14ac:dyDescent="0.25">
      <c r="A3166" s="112">
        <v>45188</v>
      </c>
      <c r="B3166" s="21" t="s">
        <v>10220</v>
      </c>
      <c r="C3166" s="13" t="s">
        <v>164</v>
      </c>
      <c r="D3166" s="764"/>
      <c r="E3166" s="781"/>
      <c r="F3166" s="141">
        <v>9551</v>
      </c>
      <c r="G3166" s="782">
        <f t="shared" si="64"/>
        <v>-9551</v>
      </c>
      <c r="H3166" s="1253"/>
    </row>
    <row r="3167" spans="1:8" x14ac:dyDescent="0.25">
      <c r="A3167" s="112">
        <v>45188</v>
      </c>
      <c r="B3167" s="21" t="s">
        <v>9344</v>
      </c>
      <c r="C3167" s="13" t="s">
        <v>164</v>
      </c>
      <c r="D3167" s="764"/>
      <c r="E3167" s="781"/>
      <c r="F3167" s="141">
        <v>20807</v>
      </c>
      <c r="G3167" s="782">
        <f t="shared" si="64"/>
        <v>-20807</v>
      </c>
      <c r="H3167" s="1253"/>
    </row>
    <row r="3168" spans="1:8" ht="16.5" thickBot="1" x14ac:dyDescent="0.3">
      <c r="A3168" s="112">
        <v>45188</v>
      </c>
      <c r="B3168" s="21" t="s">
        <v>10367</v>
      </c>
      <c r="C3168" s="13" t="s">
        <v>164</v>
      </c>
      <c r="D3168" s="764"/>
      <c r="E3168" s="781"/>
      <c r="F3168" s="784">
        <v>14924</v>
      </c>
      <c r="G3168" s="782">
        <f t="shared" si="64"/>
        <v>-14924</v>
      </c>
      <c r="H3168" s="1254"/>
    </row>
    <row r="3169" spans="1:8" x14ac:dyDescent="0.25">
      <c r="A3169" s="112">
        <v>45188</v>
      </c>
      <c r="B3169" s="21" t="s">
        <v>9344</v>
      </c>
      <c r="C3169" s="13" t="s">
        <v>169</v>
      </c>
      <c r="D3169" s="764" t="s">
        <v>11180</v>
      </c>
      <c r="E3169" s="22">
        <v>44544</v>
      </c>
      <c r="F3169" s="109"/>
      <c r="G3169" s="782">
        <f t="shared" si="64"/>
        <v>44544</v>
      </c>
      <c r="H3169" s="954"/>
    </row>
    <row r="3170" spans="1:8" ht="16.5" thickBot="1" x14ac:dyDescent="0.3">
      <c r="A3170" s="112">
        <v>45191</v>
      </c>
      <c r="B3170" s="21" t="s">
        <v>10564</v>
      </c>
      <c r="C3170" s="13" t="s">
        <v>180</v>
      </c>
      <c r="D3170" s="764"/>
      <c r="E3170" s="22"/>
      <c r="F3170" s="109">
        <v>1000000</v>
      </c>
      <c r="G3170" s="14">
        <f t="shared" si="64"/>
        <v>-1000000</v>
      </c>
      <c r="H3170" s="13" t="s">
        <v>11138</v>
      </c>
    </row>
    <row r="3171" spans="1:8" x14ac:dyDescent="0.25">
      <c r="A3171" s="112">
        <v>45190</v>
      </c>
      <c r="B3171" s="21" t="s">
        <v>9974</v>
      </c>
      <c r="C3171" s="13" t="s">
        <v>169</v>
      </c>
      <c r="D3171" s="764"/>
      <c r="E3171" s="781"/>
      <c r="F3171" s="783">
        <v>100000</v>
      </c>
      <c r="G3171" s="782">
        <f t="shared" si="64"/>
        <v>-100000</v>
      </c>
      <c r="H3171" s="1168" t="s">
        <v>11150</v>
      </c>
    </row>
    <row r="3172" spans="1:8" x14ac:dyDescent="0.25">
      <c r="A3172" s="112">
        <v>45190</v>
      </c>
      <c r="B3172" s="21" t="s">
        <v>10559</v>
      </c>
      <c r="C3172" s="13" t="s">
        <v>169</v>
      </c>
      <c r="D3172" s="764"/>
      <c r="E3172" s="781"/>
      <c r="F3172" s="141">
        <v>100000</v>
      </c>
      <c r="G3172" s="782">
        <f t="shared" si="64"/>
        <v>-100000</v>
      </c>
      <c r="H3172" s="1172"/>
    </row>
    <row r="3173" spans="1:8" ht="16.5" thickBot="1" x14ac:dyDescent="0.3">
      <c r="A3173" s="112">
        <v>45190</v>
      </c>
      <c r="B3173" s="21" t="s">
        <v>9344</v>
      </c>
      <c r="C3173" s="13" t="s">
        <v>169</v>
      </c>
      <c r="D3173" s="764"/>
      <c r="E3173" s="781"/>
      <c r="F3173" s="784">
        <v>300000</v>
      </c>
      <c r="G3173" s="782">
        <f t="shared" si="64"/>
        <v>-300000</v>
      </c>
      <c r="H3173" s="1169"/>
    </row>
    <row r="3174" spans="1:8" x14ac:dyDescent="0.25">
      <c r="A3174" s="112">
        <v>45190</v>
      </c>
      <c r="B3174" s="21" t="s">
        <v>10220</v>
      </c>
      <c r="C3174" s="13" t="s">
        <v>8384</v>
      </c>
      <c r="D3174" s="764"/>
      <c r="E3174" s="22"/>
      <c r="F3174" s="111">
        <v>500000</v>
      </c>
      <c r="G3174" s="782">
        <f t="shared" si="64"/>
        <v>-500000</v>
      </c>
      <c r="H3174" s="13" t="s">
        <v>11146</v>
      </c>
    </row>
    <row r="3175" spans="1:8" x14ac:dyDescent="0.25">
      <c r="A3175" s="112">
        <v>45192</v>
      </c>
      <c r="B3175" s="21" t="s">
        <v>9344</v>
      </c>
      <c r="C3175" s="13" t="s">
        <v>7465</v>
      </c>
      <c r="D3175" s="764" t="s">
        <v>11230</v>
      </c>
      <c r="E3175" s="22">
        <v>16000</v>
      </c>
      <c r="F3175" s="111"/>
      <c r="G3175" s="782">
        <f t="shared" si="64"/>
        <v>16000</v>
      </c>
      <c r="H3175" s="13"/>
    </row>
    <row r="3176" spans="1:8" x14ac:dyDescent="0.25">
      <c r="A3176" s="112">
        <v>45194</v>
      </c>
      <c r="B3176" s="21" t="s">
        <v>10220</v>
      </c>
      <c r="C3176" s="13" t="s">
        <v>180</v>
      </c>
      <c r="D3176" s="764" t="s">
        <v>11179</v>
      </c>
      <c r="E3176" s="22">
        <v>18060</v>
      </c>
      <c r="F3176" s="111"/>
      <c r="G3176" s="782">
        <f t="shared" si="64"/>
        <v>18060</v>
      </c>
      <c r="H3176" s="13"/>
    </row>
    <row r="3177" spans="1:8" x14ac:dyDescent="0.25">
      <c r="A3177" s="112">
        <v>45194</v>
      </c>
      <c r="B3177" s="21" t="s">
        <v>9955</v>
      </c>
      <c r="C3177" s="13" t="s">
        <v>169</v>
      </c>
      <c r="D3177" s="764" t="s">
        <v>11181</v>
      </c>
      <c r="E3177" s="22">
        <v>15350</v>
      </c>
      <c r="F3177" s="111"/>
      <c r="G3177" s="782">
        <f t="shared" si="64"/>
        <v>15350</v>
      </c>
      <c r="H3177" s="13"/>
    </row>
    <row r="3178" spans="1:8" x14ac:dyDescent="0.25">
      <c r="A3178" s="112">
        <v>45194</v>
      </c>
      <c r="B3178" s="21" t="s">
        <v>10220</v>
      </c>
      <c r="C3178" s="13" t="s">
        <v>11302</v>
      </c>
      <c r="D3178" s="764"/>
      <c r="E3178" s="22"/>
      <c r="F3178" s="110">
        <v>1000000</v>
      </c>
      <c r="G3178" s="782">
        <f t="shared" si="64"/>
        <v>-1000000</v>
      </c>
      <c r="H3178" s="13" t="s">
        <v>11303</v>
      </c>
    </row>
    <row r="3179" spans="1:8" ht="16.5" thickBot="1" x14ac:dyDescent="0.3">
      <c r="A3179" s="112">
        <v>45194</v>
      </c>
      <c r="B3179" s="21" t="s">
        <v>10559</v>
      </c>
      <c r="C3179" s="13" t="s">
        <v>7465</v>
      </c>
      <c r="D3179" s="764"/>
      <c r="E3179" s="22"/>
      <c r="F3179" s="110">
        <v>500000</v>
      </c>
      <c r="G3179" s="782">
        <f t="shared" si="64"/>
        <v>-500000</v>
      </c>
      <c r="H3179" s="13" t="s">
        <v>11152</v>
      </c>
    </row>
    <row r="3180" spans="1:8" x14ac:dyDescent="0.25">
      <c r="A3180" s="112">
        <v>45195</v>
      </c>
      <c r="B3180" s="21" t="s">
        <v>10139</v>
      </c>
      <c r="C3180" s="13" t="s">
        <v>8384</v>
      </c>
      <c r="D3180" s="764"/>
      <c r="E3180" s="781"/>
      <c r="F3180" s="783">
        <v>158496</v>
      </c>
      <c r="G3180" s="782">
        <f t="shared" si="64"/>
        <v>-158496</v>
      </c>
      <c r="H3180" s="1168" t="s">
        <v>11202</v>
      </c>
    </row>
    <row r="3181" spans="1:8" x14ac:dyDescent="0.25">
      <c r="A3181" s="112">
        <v>45195</v>
      </c>
      <c r="B3181" s="21" t="s">
        <v>10559</v>
      </c>
      <c r="C3181" s="13" t="s">
        <v>8384</v>
      </c>
      <c r="D3181" s="764"/>
      <c r="E3181" s="781"/>
      <c r="F3181" s="151">
        <v>11574</v>
      </c>
      <c r="G3181" s="782">
        <f t="shared" si="64"/>
        <v>-11574</v>
      </c>
      <c r="H3181" s="1172"/>
    </row>
    <row r="3182" spans="1:8" x14ac:dyDescent="0.25">
      <c r="A3182" s="112">
        <v>45195</v>
      </c>
      <c r="B3182" s="21" t="s">
        <v>9344</v>
      </c>
      <c r="C3182" s="13" t="s">
        <v>8384</v>
      </c>
      <c r="D3182" s="764"/>
      <c r="E3182" s="781"/>
      <c r="F3182" s="151">
        <v>120076</v>
      </c>
      <c r="G3182" s="782">
        <f t="shared" si="64"/>
        <v>-120076</v>
      </c>
      <c r="H3182" s="1172"/>
    </row>
    <row r="3183" spans="1:8" x14ac:dyDescent="0.25">
      <c r="A3183" s="112">
        <v>45195</v>
      </c>
      <c r="B3183" s="21" t="s">
        <v>10367</v>
      </c>
      <c r="C3183" s="13" t="s">
        <v>8384</v>
      </c>
      <c r="D3183" s="764"/>
      <c r="E3183" s="781"/>
      <c r="F3183" s="151">
        <v>209438</v>
      </c>
      <c r="G3183" s="782">
        <f t="shared" si="64"/>
        <v>-209438</v>
      </c>
      <c r="H3183" s="1172"/>
    </row>
    <row r="3184" spans="1:8" x14ac:dyDescent="0.25">
      <c r="A3184" s="112">
        <v>45195</v>
      </c>
      <c r="B3184" s="21" t="s">
        <v>11054</v>
      </c>
      <c r="C3184" s="13" t="s">
        <v>8384</v>
      </c>
      <c r="D3184" s="764"/>
      <c r="E3184" s="781"/>
      <c r="F3184" s="151">
        <v>203556</v>
      </c>
      <c r="G3184" s="782">
        <f t="shared" si="64"/>
        <v>-203556</v>
      </c>
      <c r="H3184" s="1172"/>
    </row>
    <row r="3185" spans="1:8" ht="16.5" customHeight="1" thickBot="1" x14ac:dyDescent="0.3">
      <c r="A3185" s="112">
        <v>45195</v>
      </c>
      <c r="B3185" s="21" t="s">
        <v>10564</v>
      </c>
      <c r="C3185" s="13" t="s">
        <v>8384</v>
      </c>
      <c r="D3185" s="764"/>
      <c r="E3185" s="781"/>
      <c r="F3185" s="295">
        <v>296860</v>
      </c>
      <c r="G3185" s="782">
        <f t="shared" si="64"/>
        <v>-296860</v>
      </c>
      <c r="H3185" s="1169"/>
    </row>
    <row r="3186" spans="1:8" x14ac:dyDescent="0.25">
      <c r="A3186" s="112">
        <v>45195</v>
      </c>
      <c r="B3186" s="21" t="s">
        <v>10559</v>
      </c>
      <c r="C3186" s="13" t="s">
        <v>7465</v>
      </c>
      <c r="D3186" s="764"/>
      <c r="E3186" s="781"/>
      <c r="F3186" s="783">
        <v>586928</v>
      </c>
      <c r="G3186" s="782">
        <f t="shared" si="64"/>
        <v>-586928</v>
      </c>
      <c r="H3186" s="1150" t="s">
        <v>11191</v>
      </c>
    </row>
    <row r="3187" spans="1:8" x14ac:dyDescent="0.25">
      <c r="A3187" s="112">
        <v>45195</v>
      </c>
      <c r="B3187" s="21" t="s">
        <v>9649</v>
      </c>
      <c r="C3187" s="13" t="s">
        <v>7465</v>
      </c>
      <c r="D3187" s="764"/>
      <c r="E3187" s="781"/>
      <c r="F3187" s="141">
        <v>130436</v>
      </c>
      <c r="G3187" s="782">
        <f t="shared" si="64"/>
        <v>-130436</v>
      </c>
      <c r="H3187" s="1152"/>
    </row>
    <row r="3188" spans="1:8" ht="16.5" thickBot="1" x14ac:dyDescent="0.3">
      <c r="A3188" s="112">
        <v>45195</v>
      </c>
      <c r="B3188" s="21" t="s">
        <v>10284</v>
      </c>
      <c r="C3188" s="13" t="s">
        <v>7465</v>
      </c>
      <c r="D3188" s="764"/>
      <c r="E3188" s="781"/>
      <c r="F3188" s="784">
        <v>82636</v>
      </c>
      <c r="G3188" s="782">
        <f t="shared" si="64"/>
        <v>-82636</v>
      </c>
      <c r="H3188" s="1151"/>
    </row>
    <row r="3189" spans="1:8" x14ac:dyDescent="0.25">
      <c r="A3189" s="112">
        <v>45195</v>
      </c>
      <c r="B3189" s="21" t="s">
        <v>10220</v>
      </c>
      <c r="C3189" s="13" t="s">
        <v>7465</v>
      </c>
      <c r="D3189" s="764" t="s">
        <v>11231</v>
      </c>
      <c r="E3189" s="781">
        <v>716336</v>
      </c>
      <c r="F3189" s="213"/>
      <c r="G3189" s="782">
        <f t="shared" si="64"/>
        <v>716336</v>
      </c>
      <c r="H3189" s="342"/>
    </row>
    <row r="3190" spans="1:8" ht="16.5" thickBot="1" x14ac:dyDescent="0.3">
      <c r="A3190" s="112">
        <v>45197</v>
      </c>
      <c r="B3190" s="21" t="s">
        <v>11054</v>
      </c>
      <c r="C3190" s="13" t="s">
        <v>7465</v>
      </c>
      <c r="D3190" s="764" t="s">
        <v>11232</v>
      </c>
      <c r="E3190" s="781">
        <v>147702</v>
      </c>
      <c r="F3190" s="213"/>
      <c r="G3190" s="782">
        <f t="shared" si="64"/>
        <v>147702</v>
      </c>
      <c r="H3190" s="342"/>
    </row>
    <row r="3191" spans="1:8" x14ac:dyDescent="0.25">
      <c r="A3191" s="112">
        <v>45195</v>
      </c>
      <c r="B3191" s="21" t="s">
        <v>10559</v>
      </c>
      <c r="C3191" s="13" t="s">
        <v>7465</v>
      </c>
      <c r="D3191" s="764"/>
      <c r="E3191" s="781"/>
      <c r="F3191" s="783">
        <v>32460</v>
      </c>
      <c r="G3191" s="782">
        <f t="shared" si="64"/>
        <v>-32460</v>
      </c>
      <c r="H3191" s="1168" t="s">
        <v>11150</v>
      </c>
    </row>
    <row r="3192" spans="1:8" x14ac:dyDescent="0.25">
      <c r="A3192" s="112">
        <v>45195</v>
      </c>
      <c r="B3192" s="21" t="s">
        <v>10139</v>
      </c>
      <c r="C3192" s="13" t="s">
        <v>7465</v>
      </c>
      <c r="D3192" s="764"/>
      <c r="E3192" s="781"/>
      <c r="F3192" s="151">
        <v>228360</v>
      </c>
      <c r="G3192" s="782">
        <f t="shared" si="64"/>
        <v>-228360</v>
      </c>
      <c r="H3192" s="1172"/>
    </row>
    <row r="3193" spans="1:8" x14ac:dyDescent="0.25">
      <c r="A3193" s="112">
        <v>45195</v>
      </c>
      <c r="B3193" s="21" t="s">
        <v>9974</v>
      </c>
      <c r="C3193" s="13" t="s">
        <v>7465</v>
      </c>
      <c r="D3193" s="764"/>
      <c r="E3193" s="781"/>
      <c r="F3193" s="151">
        <v>35755</v>
      </c>
      <c r="G3193" s="782">
        <f t="shared" si="64"/>
        <v>-35755</v>
      </c>
      <c r="H3193" s="1172"/>
    </row>
    <row r="3194" spans="1:8" ht="16.5" thickBot="1" x14ac:dyDescent="0.3">
      <c r="A3194" s="112">
        <v>45195</v>
      </c>
      <c r="B3194" s="21" t="s">
        <v>11054</v>
      </c>
      <c r="C3194" s="13" t="s">
        <v>7465</v>
      </c>
      <c r="D3194" s="764"/>
      <c r="E3194" s="781"/>
      <c r="F3194" s="295">
        <f>500000-F3193-F3192-F3191</f>
        <v>203425</v>
      </c>
      <c r="G3194" s="782">
        <f t="shared" si="64"/>
        <v>-203425</v>
      </c>
      <c r="H3194" s="1169"/>
    </row>
    <row r="3195" spans="1:8" x14ac:dyDescent="0.25">
      <c r="A3195" s="112">
        <v>45197</v>
      </c>
      <c r="B3195" s="21" t="s">
        <v>10564</v>
      </c>
      <c r="C3195" s="13" t="s">
        <v>8384</v>
      </c>
      <c r="D3195" s="764" t="s">
        <v>11236</v>
      </c>
      <c r="E3195" s="781">
        <v>198542</v>
      </c>
      <c r="F3195" s="213"/>
      <c r="G3195" s="782">
        <f t="shared" si="64"/>
        <v>198542</v>
      </c>
      <c r="H3195" s="954"/>
    </row>
    <row r="3196" spans="1:8" ht="21" x14ac:dyDescent="0.25">
      <c r="A3196" s="112">
        <v>45197</v>
      </c>
      <c r="B3196" s="21" t="s">
        <v>11054</v>
      </c>
      <c r="C3196" s="13" t="s">
        <v>7465</v>
      </c>
      <c r="D3196" s="764"/>
      <c r="E3196" s="781"/>
      <c r="F3196" s="213">
        <v>50000</v>
      </c>
      <c r="G3196" s="782">
        <f t="shared" si="64"/>
        <v>-50000</v>
      </c>
      <c r="H3196" s="1030" t="s">
        <v>11242</v>
      </c>
    </row>
    <row r="3197" spans="1:8" x14ac:dyDescent="0.25">
      <c r="A3197" s="112">
        <v>45197</v>
      </c>
      <c r="B3197" s="21" t="s">
        <v>10564</v>
      </c>
      <c r="C3197" s="13" t="s">
        <v>8384</v>
      </c>
      <c r="D3197" s="764" t="s">
        <v>11237</v>
      </c>
      <c r="E3197" s="781">
        <v>43188</v>
      </c>
      <c r="F3197" s="213"/>
      <c r="G3197" s="782">
        <f t="shared" si="64"/>
        <v>43188</v>
      </c>
      <c r="H3197" s="954"/>
    </row>
    <row r="3198" spans="1:8" x14ac:dyDescent="0.25">
      <c r="A3198" s="112">
        <v>45197</v>
      </c>
      <c r="B3198" s="21" t="s">
        <v>11054</v>
      </c>
      <c r="C3198" s="13" t="s">
        <v>8384</v>
      </c>
      <c r="D3198" s="764" t="s">
        <v>11238</v>
      </c>
      <c r="E3198" s="781">
        <v>137198</v>
      </c>
      <c r="F3198" s="213"/>
      <c r="G3198" s="782">
        <f t="shared" si="64"/>
        <v>137198</v>
      </c>
      <c r="H3198" s="954"/>
    </row>
    <row r="3199" spans="1:8" x14ac:dyDescent="0.25">
      <c r="A3199" s="112">
        <v>45197</v>
      </c>
      <c r="B3199" s="21" t="s">
        <v>9344</v>
      </c>
      <c r="C3199" s="13" t="s">
        <v>8384</v>
      </c>
      <c r="D3199" s="764" t="s">
        <v>11239</v>
      </c>
      <c r="E3199" s="781">
        <v>3763</v>
      </c>
      <c r="F3199" s="213"/>
      <c r="G3199" s="782">
        <f t="shared" si="64"/>
        <v>3763</v>
      </c>
      <c r="H3199" s="954"/>
    </row>
    <row r="3200" spans="1:8" x14ac:dyDescent="0.25">
      <c r="A3200" s="112">
        <v>45199</v>
      </c>
      <c r="B3200" s="21" t="s">
        <v>10564</v>
      </c>
      <c r="C3200" s="13" t="s">
        <v>168</v>
      </c>
      <c r="D3200" s="764" t="s">
        <v>11240</v>
      </c>
      <c r="E3200" s="781">
        <v>3780</v>
      </c>
      <c r="F3200" s="213"/>
      <c r="G3200" s="782">
        <f t="shared" si="64"/>
        <v>3780</v>
      </c>
      <c r="H3200" s="954"/>
    </row>
    <row r="3201" spans="1:8" x14ac:dyDescent="0.25">
      <c r="A3201" s="112">
        <v>45201</v>
      </c>
      <c r="B3201" s="21" t="s">
        <v>9974</v>
      </c>
      <c r="C3201" s="13" t="s">
        <v>169</v>
      </c>
      <c r="D3201" s="764"/>
      <c r="E3201" s="781">
        <v>13532</v>
      </c>
      <c r="F3201" s="213"/>
      <c r="G3201" s="782">
        <f t="shared" si="64"/>
        <v>13532</v>
      </c>
      <c r="H3201" s="954"/>
    </row>
    <row r="3202" spans="1:8" x14ac:dyDescent="0.25">
      <c r="A3202" s="112">
        <v>45201</v>
      </c>
      <c r="B3202" s="21" t="s">
        <v>10564</v>
      </c>
      <c r="C3202" s="13" t="s">
        <v>5186</v>
      </c>
      <c r="D3202" s="764" t="s">
        <v>12230</v>
      </c>
      <c r="E3202" s="781">
        <v>198000</v>
      </c>
      <c r="F3202" s="213"/>
      <c r="G3202" s="782">
        <f t="shared" si="64"/>
        <v>198000</v>
      </c>
      <c r="H3202" s="954"/>
    </row>
    <row r="3203" spans="1:8" x14ac:dyDescent="0.25">
      <c r="A3203" s="112">
        <v>45201</v>
      </c>
      <c r="B3203" s="21" t="s">
        <v>10284</v>
      </c>
      <c r="C3203" s="13" t="s">
        <v>5186</v>
      </c>
      <c r="D3203" s="764" t="s">
        <v>12224</v>
      </c>
      <c r="E3203" s="781">
        <v>151948</v>
      </c>
      <c r="F3203" s="213"/>
      <c r="G3203" s="782">
        <f t="shared" si="64"/>
        <v>151948</v>
      </c>
      <c r="H3203" s="954"/>
    </row>
    <row r="3204" spans="1:8" x14ac:dyDescent="0.25">
      <c r="A3204" s="112">
        <v>45202</v>
      </c>
      <c r="B3204" s="21" t="s">
        <v>10139</v>
      </c>
      <c r="C3204" s="13" t="s">
        <v>8384</v>
      </c>
      <c r="D3204" s="764" t="s">
        <v>11323</v>
      </c>
      <c r="E3204" s="781">
        <v>75140</v>
      </c>
      <c r="F3204" s="213"/>
      <c r="G3204" s="782">
        <f t="shared" si="64"/>
        <v>75140</v>
      </c>
      <c r="H3204" s="954"/>
    </row>
    <row r="3205" spans="1:8" x14ac:dyDescent="0.25">
      <c r="A3205" s="112">
        <v>45202</v>
      </c>
      <c r="B3205" s="21" t="s">
        <v>10564</v>
      </c>
      <c r="C3205" s="13" t="s">
        <v>7465</v>
      </c>
      <c r="D3205" s="764" t="s">
        <v>11233</v>
      </c>
      <c r="E3205" s="22">
        <v>64000</v>
      </c>
      <c r="F3205" s="111"/>
      <c r="G3205" s="782">
        <f t="shared" si="64"/>
        <v>64000</v>
      </c>
      <c r="H3205" s="13"/>
    </row>
    <row r="3206" spans="1:8" ht="16.5" thickBot="1" x14ac:dyDescent="0.3">
      <c r="A3206" s="112">
        <v>45202</v>
      </c>
      <c r="B3206" s="21" t="s">
        <v>10220</v>
      </c>
      <c r="C3206" s="13" t="s">
        <v>7465</v>
      </c>
      <c r="D3206" s="764" t="s">
        <v>11234</v>
      </c>
      <c r="E3206" s="22">
        <v>683270</v>
      </c>
      <c r="F3206" s="110"/>
      <c r="G3206" s="782">
        <f t="shared" si="64"/>
        <v>683270</v>
      </c>
      <c r="H3206" s="13"/>
    </row>
    <row r="3207" spans="1:8" x14ac:dyDescent="0.25">
      <c r="A3207" s="112">
        <v>45202</v>
      </c>
      <c r="B3207" s="21" t="s">
        <v>8547</v>
      </c>
      <c r="C3207" s="13" t="s">
        <v>168</v>
      </c>
      <c r="D3207" s="764"/>
      <c r="E3207" s="781"/>
      <c r="F3207" s="783">
        <v>83200</v>
      </c>
      <c r="G3207" s="782">
        <f t="shared" si="64"/>
        <v>-83200</v>
      </c>
      <c r="H3207" s="1168" t="s">
        <v>11150</v>
      </c>
    </row>
    <row r="3208" spans="1:8" x14ac:dyDescent="0.25">
      <c r="A3208" s="112">
        <v>45202</v>
      </c>
      <c r="B3208" s="21" t="s">
        <v>8856</v>
      </c>
      <c r="C3208" s="13" t="s">
        <v>168</v>
      </c>
      <c r="D3208" s="764"/>
      <c r="E3208" s="781"/>
      <c r="F3208" s="151">
        <v>227720</v>
      </c>
      <c r="G3208" s="782">
        <f t="shared" si="64"/>
        <v>-227720</v>
      </c>
      <c r="H3208" s="1172"/>
    </row>
    <row r="3209" spans="1:8" x14ac:dyDescent="0.25">
      <c r="A3209" s="112">
        <v>45202</v>
      </c>
      <c r="B3209" s="21" t="s">
        <v>9495</v>
      </c>
      <c r="C3209" s="13" t="s">
        <v>168</v>
      </c>
      <c r="D3209" s="764"/>
      <c r="E3209" s="781"/>
      <c r="F3209" s="151">
        <v>9820</v>
      </c>
      <c r="G3209" s="782">
        <f t="shared" si="64"/>
        <v>-9820</v>
      </c>
      <c r="H3209" s="1172"/>
    </row>
    <row r="3210" spans="1:8" ht="16.5" thickBot="1" x14ac:dyDescent="0.3">
      <c r="A3210" s="112">
        <v>45202</v>
      </c>
      <c r="B3210" s="21" t="s">
        <v>10284</v>
      </c>
      <c r="C3210" s="13" t="s">
        <v>168</v>
      </c>
      <c r="D3210" s="764"/>
      <c r="E3210" s="781"/>
      <c r="F3210" s="295">
        <v>179260</v>
      </c>
      <c r="G3210" s="782">
        <f t="shared" si="64"/>
        <v>-179260</v>
      </c>
      <c r="H3210" s="1169"/>
    </row>
    <row r="3211" spans="1:8" x14ac:dyDescent="0.25">
      <c r="A3211" s="112">
        <v>45202</v>
      </c>
      <c r="B3211" s="21" t="s">
        <v>9344</v>
      </c>
      <c r="C3211" s="13" t="s">
        <v>7465</v>
      </c>
      <c r="D3211" s="764"/>
      <c r="E3211" s="22"/>
      <c r="F3211" s="111">
        <v>200000</v>
      </c>
      <c r="G3211" s="14">
        <f t="shared" si="64"/>
        <v>-200000</v>
      </c>
      <c r="H3211" s="13" t="s">
        <v>11152</v>
      </c>
    </row>
    <row r="3212" spans="1:8" x14ac:dyDescent="0.25">
      <c r="A3212" s="112">
        <v>45203</v>
      </c>
      <c r="B3212" s="21" t="s">
        <v>10564</v>
      </c>
      <c r="C3212" s="13" t="s">
        <v>180</v>
      </c>
      <c r="D3212" s="764"/>
      <c r="E3212" s="22"/>
      <c r="F3212" s="19">
        <v>500000</v>
      </c>
      <c r="G3212" s="14">
        <f t="shared" si="64"/>
        <v>-500000</v>
      </c>
      <c r="H3212" s="13" t="s">
        <v>11152</v>
      </c>
    </row>
    <row r="3213" spans="1:8" x14ac:dyDescent="0.25">
      <c r="A3213" s="112">
        <v>45204</v>
      </c>
      <c r="B3213" s="21" t="s">
        <v>9974</v>
      </c>
      <c r="C3213" s="13" t="s">
        <v>169</v>
      </c>
      <c r="D3213" s="764" t="s">
        <v>11336</v>
      </c>
      <c r="E3213" s="22">
        <v>149219</v>
      </c>
      <c r="F3213" s="19"/>
      <c r="G3213" s="14">
        <f t="shared" si="64"/>
        <v>149219</v>
      </c>
      <c r="H3213" s="13"/>
    </row>
    <row r="3214" spans="1:8" x14ac:dyDescent="0.25">
      <c r="A3214" s="112">
        <v>45205</v>
      </c>
      <c r="B3214" s="21" t="s">
        <v>10220</v>
      </c>
      <c r="C3214" s="13" t="s">
        <v>7465</v>
      </c>
      <c r="D3214" s="764" t="s">
        <v>11331</v>
      </c>
      <c r="E3214" s="22">
        <v>461969</v>
      </c>
      <c r="F3214" s="19"/>
      <c r="G3214" s="14">
        <f t="shared" si="64"/>
        <v>461969</v>
      </c>
      <c r="H3214" s="13"/>
    </row>
    <row r="3215" spans="1:8" x14ac:dyDescent="0.25">
      <c r="A3215" s="112">
        <v>45205</v>
      </c>
      <c r="B3215" s="21" t="s">
        <v>10564</v>
      </c>
      <c r="C3215" s="13" t="s">
        <v>7465</v>
      </c>
      <c r="D3215" s="764" t="s">
        <v>11332</v>
      </c>
      <c r="E3215" s="22">
        <v>461969</v>
      </c>
      <c r="F3215" s="19"/>
      <c r="G3215" s="14">
        <f t="shared" si="64"/>
        <v>461969</v>
      </c>
      <c r="H3215" s="13"/>
    </row>
    <row r="3216" spans="1:8" x14ac:dyDescent="0.25">
      <c r="A3216" s="112">
        <v>45206</v>
      </c>
      <c r="B3216" s="21" t="s">
        <v>9974</v>
      </c>
      <c r="C3216" s="13" t="s">
        <v>164</v>
      </c>
      <c r="D3216" s="764" t="s">
        <v>11250</v>
      </c>
      <c r="E3216" s="22">
        <v>11352</v>
      </c>
      <c r="F3216" s="19"/>
      <c r="G3216" s="14">
        <f t="shared" si="64"/>
        <v>11352</v>
      </c>
      <c r="H3216" s="13"/>
    </row>
    <row r="3217" spans="1:8" x14ac:dyDescent="0.25">
      <c r="A3217" s="112">
        <v>45206</v>
      </c>
      <c r="B3217" s="21" t="s">
        <v>10220</v>
      </c>
      <c r="C3217" s="13" t="s">
        <v>168</v>
      </c>
      <c r="D3217" s="764" t="s">
        <v>11308</v>
      </c>
      <c r="E3217" s="22">
        <v>44000</v>
      </c>
      <c r="F3217" s="19"/>
      <c r="G3217" s="14">
        <f t="shared" si="64"/>
        <v>44000</v>
      </c>
      <c r="H3217" s="13"/>
    </row>
    <row r="3218" spans="1:8" x14ac:dyDescent="0.25">
      <c r="A3218" s="112">
        <v>45206</v>
      </c>
      <c r="B3218" s="21" t="s">
        <v>10220</v>
      </c>
      <c r="C3218" s="13" t="s">
        <v>8384</v>
      </c>
      <c r="D3218" s="764" t="s">
        <v>11324</v>
      </c>
      <c r="E3218" s="22">
        <v>324466</v>
      </c>
      <c r="F3218" s="19"/>
      <c r="G3218" s="14">
        <f t="shared" si="64"/>
        <v>324466</v>
      </c>
      <c r="H3218" s="13"/>
    </row>
    <row r="3219" spans="1:8" x14ac:dyDescent="0.25">
      <c r="A3219" s="112">
        <v>45206</v>
      </c>
      <c r="B3219" s="21" t="s">
        <v>10564</v>
      </c>
      <c r="C3219" s="13" t="s">
        <v>8384</v>
      </c>
      <c r="D3219" s="764" t="s">
        <v>11325</v>
      </c>
      <c r="E3219" s="22">
        <v>61576</v>
      </c>
      <c r="F3219" s="19"/>
      <c r="G3219" s="14">
        <f t="shared" si="64"/>
        <v>61576</v>
      </c>
      <c r="H3219" s="13"/>
    </row>
    <row r="3220" spans="1:8" x14ac:dyDescent="0.25">
      <c r="A3220" s="112">
        <v>45206</v>
      </c>
      <c r="B3220" s="21" t="s">
        <v>10367</v>
      </c>
      <c r="C3220" s="13" t="s">
        <v>8384</v>
      </c>
      <c r="D3220" s="764" t="s">
        <v>11326</v>
      </c>
      <c r="E3220" s="22">
        <v>17368</v>
      </c>
      <c r="F3220" s="19"/>
      <c r="G3220" s="14">
        <f t="shared" si="64"/>
        <v>17368</v>
      </c>
      <c r="H3220" s="13"/>
    </row>
    <row r="3221" spans="1:8" x14ac:dyDescent="0.25">
      <c r="A3221" s="112">
        <v>45208</v>
      </c>
      <c r="B3221" s="21" t="s">
        <v>10220</v>
      </c>
      <c r="C3221" s="13" t="s">
        <v>168</v>
      </c>
      <c r="D3221" s="764" t="s">
        <v>11333</v>
      </c>
      <c r="E3221" s="22">
        <v>44000</v>
      </c>
      <c r="F3221" s="19"/>
      <c r="G3221" s="14">
        <f t="shared" si="64"/>
        <v>44000</v>
      </c>
      <c r="H3221" s="13"/>
    </row>
    <row r="3222" spans="1:8" x14ac:dyDescent="0.25">
      <c r="A3222" s="112">
        <v>45208</v>
      </c>
      <c r="B3222" s="21" t="s">
        <v>10890</v>
      </c>
      <c r="C3222" s="13" t="s">
        <v>168</v>
      </c>
      <c r="D3222" s="764" t="s">
        <v>11334</v>
      </c>
      <c r="E3222" s="22">
        <v>53000</v>
      </c>
      <c r="F3222" s="19"/>
      <c r="G3222" s="14">
        <f t="shared" si="64"/>
        <v>53000</v>
      </c>
      <c r="H3222" s="13"/>
    </row>
    <row r="3223" spans="1:8" x14ac:dyDescent="0.25">
      <c r="A3223" s="112">
        <v>45208</v>
      </c>
      <c r="B3223" s="21" t="s">
        <v>11054</v>
      </c>
      <c r="C3223" s="13" t="s">
        <v>8384</v>
      </c>
      <c r="D3223" s="764" t="s">
        <v>11327</v>
      </c>
      <c r="E3223" s="22">
        <v>57660</v>
      </c>
      <c r="F3223" s="19"/>
      <c r="G3223" s="14">
        <f t="shared" si="64"/>
        <v>57660</v>
      </c>
      <c r="H3223" s="13"/>
    </row>
    <row r="3224" spans="1:8" x14ac:dyDescent="0.25">
      <c r="A3224" s="112">
        <v>45208</v>
      </c>
      <c r="B3224" s="21" t="s">
        <v>10890</v>
      </c>
      <c r="C3224" s="13" t="s">
        <v>8384</v>
      </c>
      <c r="D3224" s="764" t="s">
        <v>11328</v>
      </c>
      <c r="E3224" s="22">
        <v>352873</v>
      </c>
      <c r="F3224" s="19"/>
      <c r="G3224" s="14">
        <f t="shared" si="64"/>
        <v>352873</v>
      </c>
      <c r="H3224" s="13"/>
    </row>
    <row r="3225" spans="1:8" x14ac:dyDescent="0.25">
      <c r="A3225" s="112">
        <v>45209</v>
      </c>
      <c r="B3225" s="21" t="s">
        <v>10220</v>
      </c>
      <c r="C3225" s="13" t="s">
        <v>11302</v>
      </c>
      <c r="D3225" s="764"/>
      <c r="E3225" s="22"/>
      <c r="F3225" s="19">
        <v>1000000</v>
      </c>
      <c r="G3225" s="14">
        <f t="shared" si="64"/>
        <v>-1000000</v>
      </c>
      <c r="H3225" s="13" t="s">
        <v>11304</v>
      </c>
    </row>
    <row r="3226" spans="1:8" x14ac:dyDescent="0.25">
      <c r="A3226" s="112">
        <v>45209</v>
      </c>
      <c r="B3226" s="21" t="s">
        <v>10890</v>
      </c>
      <c r="C3226" s="13" t="s">
        <v>5186</v>
      </c>
      <c r="D3226" s="764" t="s">
        <v>12233</v>
      </c>
      <c r="E3226" s="22">
        <v>291621.59999999998</v>
      </c>
      <c r="F3226" s="19"/>
      <c r="G3226" s="14">
        <f t="shared" si="64"/>
        <v>291621.59999999998</v>
      </c>
      <c r="H3226" s="13" t="s">
        <v>12237</v>
      </c>
    </row>
    <row r="3227" spans="1:8" x14ac:dyDescent="0.25">
      <c r="A3227" s="112">
        <v>45209</v>
      </c>
      <c r="B3227" s="21" t="s">
        <v>10890</v>
      </c>
      <c r="C3227" s="13" t="s">
        <v>5186</v>
      </c>
      <c r="D3227" s="764" t="s">
        <v>12234</v>
      </c>
      <c r="E3227" s="22">
        <v>87097.5</v>
      </c>
      <c r="F3227" s="19"/>
      <c r="G3227" s="14">
        <f t="shared" si="64"/>
        <v>87097.5</v>
      </c>
      <c r="H3227" s="13" t="s">
        <v>12237</v>
      </c>
    </row>
    <row r="3228" spans="1:8" x14ac:dyDescent="0.25">
      <c r="A3228" s="112">
        <v>45209</v>
      </c>
      <c r="B3228" s="21" t="s">
        <v>10890</v>
      </c>
      <c r="C3228" s="13" t="s">
        <v>5186</v>
      </c>
      <c r="D3228" s="764" t="s">
        <v>12235</v>
      </c>
      <c r="E3228" s="22">
        <v>214930.8</v>
      </c>
      <c r="F3228" s="19"/>
      <c r="G3228" s="14">
        <f t="shared" si="64"/>
        <v>214930.8</v>
      </c>
      <c r="H3228" s="13" t="s">
        <v>12237</v>
      </c>
    </row>
    <row r="3229" spans="1:8" x14ac:dyDescent="0.25">
      <c r="A3229" s="112">
        <v>45209</v>
      </c>
      <c r="B3229" s="21" t="s">
        <v>10890</v>
      </c>
      <c r="C3229" s="13" t="s">
        <v>5186</v>
      </c>
      <c r="D3229" s="764" t="s">
        <v>12236</v>
      </c>
      <c r="E3229" s="22">
        <v>253933.2</v>
      </c>
      <c r="F3229" s="19"/>
      <c r="G3229" s="14">
        <f t="shared" si="64"/>
        <v>253933.2</v>
      </c>
      <c r="H3229" s="13" t="s">
        <v>12237</v>
      </c>
    </row>
    <row r="3230" spans="1:8" x14ac:dyDescent="0.25">
      <c r="A3230" s="112">
        <v>45210</v>
      </c>
      <c r="B3230" s="21" t="s">
        <v>10890</v>
      </c>
      <c r="C3230" s="13" t="s">
        <v>5186</v>
      </c>
      <c r="D3230" s="764"/>
      <c r="E3230" s="22"/>
      <c r="F3230" s="19">
        <v>300000</v>
      </c>
      <c r="G3230" s="14">
        <f t="shared" si="64"/>
        <v>-300000</v>
      </c>
      <c r="H3230" s="13" t="s">
        <v>11304</v>
      </c>
    </row>
    <row r="3231" spans="1:8" x14ac:dyDescent="0.25">
      <c r="A3231" s="112">
        <v>45210</v>
      </c>
      <c r="B3231" s="21" t="s">
        <v>10890</v>
      </c>
      <c r="C3231" s="13" t="s">
        <v>5186</v>
      </c>
      <c r="D3231" s="764"/>
      <c r="E3231" s="22"/>
      <c r="F3231" s="19">
        <v>300000</v>
      </c>
      <c r="G3231" s="14">
        <f t="shared" si="64"/>
        <v>-300000</v>
      </c>
      <c r="H3231" s="13" t="s">
        <v>11301</v>
      </c>
    </row>
    <row r="3232" spans="1:8" x14ac:dyDescent="0.25">
      <c r="A3232" s="112">
        <v>45210</v>
      </c>
      <c r="B3232" s="21" t="s">
        <v>10564</v>
      </c>
      <c r="C3232" s="13" t="s">
        <v>5186</v>
      </c>
      <c r="D3232" s="764"/>
      <c r="E3232" s="22"/>
      <c r="F3232" s="19">
        <v>198000</v>
      </c>
      <c r="G3232" s="14">
        <f t="shared" si="64"/>
        <v>-198000</v>
      </c>
      <c r="H3232" s="13" t="s">
        <v>11299</v>
      </c>
    </row>
    <row r="3233" spans="1:8" x14ac:dyDescent="0.25">
      <c r="A3233" s="112">
        <v>45210</v>
      </c>
      <c r="B3233" s="21" t="s">
        <v>10890</v>
      </c>
      <c r="C3233" s="13" t="s">
        <v>5186</v>
      </c>
      <c r="D3233" s="764"/>
      <c r="E3233" s="22"/>
      <c r="F3233" s="19">
        <v>200000</v>
      </c>
      <c r="G3233" s="14">
        <f t="shared" si="64"/>
        <v>-200000</v>
      </c>
      <c r="H3233" s="13" t="s">
        <v>12231</v>
      </c>
    </row>
    <row r="3234" spans="1:8" x14ac:dyDescent="0.25">
      <c r="A3234" s="112">
        <v>45211</v>
      </c>
      <c r="B3234" s="21" t="s">
        <v>9757</v>
      </c>
      <c r="C3234" s="13" t="s">
        <v>8888</v>
      </c>
      <c r="D3234" s="764"/>
      <c r="E3234" s="22">
        <v>300000</v>
      </c>
      <c r="F3234" s="19"/>
      <c r="G3234" s="14">
        <f t="shared" si="64"/>
        <v>300000</v>
      </c>
      <c r="H3234" s="13" t="s">
        <v>11306</v>
      </c>
    </row>
    <row r="3235" spans="1:8" x14ac:dyDescent="0.25">
      <c r="A3235" s="112">
        <v>45211</v>
      </c>
      <c r="B3235" s="21" t="s">
        <v>9757</v>
      </c>
      <c r="C3235" s="13" t="s">
        <v>8888</v>
      </c>
      <c r="D3235" s="764"/>
      <c r="E3235" s="22"/>
      <c r="F3235" s="19">
        <v>100000</v>
      </c>
      <c r="G3235" s="14">
        <f t="shared" si="64"/>
        <v>-100000</v>
      </c>
      <c r="H3235" s="13" t="s">
        <v>4976</v>
      </c>
    </row>
    <row r="3236" spans="1:8" x14ac:dyDescent="0.25">
      <c r="A3236" s="112">
        <v>45211</v>
      </c>
      <c r="B3236" s="21" t="s">
        <v>7801</v>
      </c>
      <c r="C3236" s="13" t="s">
        <v>11307</v>
      </c>
      <c r="D3236" s="764"/>
      <c r="E3236" s="22">
        <v>1061510</v>
      </c>
      <c r="F3236" s="19"/>
      <c r="G3236" s="14">
        <f t="shared" si="64"/>
        <v>1061510</v>
      </c>
      <c r="H3236" s="13" t="s">
        <v>11306</v>
      </c>
    </row>
    <row r="3237" spans="1:8" x14ac:dyDescent="0.25">
      <c r="A3237" s="112">
        <v>45211</v>
      </c>
      <c r="B3237" s="21" t="s">
        <v>10564</v>
      </c>
      <c r="C3237" s="13" t="s">
        <v>9068</v>
      </c>
      <c r="D3237" s="764"/>
      <c r="E3237" s="22">
        <v>885000</v>
      </c>
      <c r="F3237" s="19"/>
      <c r="G3237" s="14">
        <f t="shared" si="64"/>
        <v>885000</v>
      </c>
      <c r="H3237" s="13" t="s">
        <v>11306</v>
      </c>
    </row>
    <row r="3238" spans="1:8" x14ac:dyDescent="0.25">
      <c r="A3238" s="112">
        <v>45211</v>
      </c>
      <c r="B3238" s="21" t="s">
        <v>10564</v>
      </c>
      <c r="C3238" s="13" t="s">
        <v>8082</v>
      </c>
      <c r="D3238" s="764"/>
      <c r="E3238" s="22">
        <v>4000000</v>
      </c>
      <c r="F3238" s="19"/>
      <c r="G3238" s="14">
        <f t="shared" si="64"/>
        <v>4000000</v>
      </c>
      <c r="H3238" s="13" t="s">
        <v>11306</v>
      </c>
    </row>
    <row r="3239" spans="1:8" x14ac:dyDescent="0.25">
      <c r="A3239" s="112">
        <v>45211</v>
      </c>
      <c r="B3239" s="21" t="s">
        <v>10890</v>
      </c>
      <c r="C3239" s="13" t="s">
        <v>8384</v>
      </c>
      <c r="D3239" s="764" t="s">
        <v>11329</v>
      </c>
      <c r="E3239" s="22">
        <v>131554</v>
      </c>
      <c r="F3239" s="19"/>
      <c r="G3239" s="14">
        <f t="shared" si="64"/>
        <v>131554</v>
      </c>
      <c r="H3239" s="13"/>
    </row>
    <row r="3240" spans="1:8" x14ac:dyDescent="0.25">
      <c r="A3240" s="112">
        <v>45212</v>
      </c>
      <c r="B3240" s="21" t="s">
        <v>10564</v>
      </c>
      <c r="C3240" s="13" t="s">
        <v>8384</v>
      </c>
      <c r="D3240" s="764" t="s">
        <v>11330</v>
      </c>
      <c r="E3240" s="22">
        <v>64949</v>
      </c>
      <c r="F3240" s="19"/>
      <c r="G3240" s="14">
        <f t="shared" si="64"/>
        <v>64949</v>
      </c>
      <c r="H3240" s="13"/>
    </row>
    <row r="3241" spans="1:8" x14ac:dyDescent="0.25">
      <c r="A3241" s="112">
        <v>45212</v>
      </c>
      <c r="B3241" s="21" t="s">
        <v>11423</v>
      </c>
      <c r="C3241" s="13" t="s">
        <v>166</v>
      </c>
      <c r="D3241" s="764" t="s">
        <v>11335</v>
      </c>
      <c r="E3241" s="22">
        <v>43750</v>
      </c>
      <c r="F3241" s="19"/>
      <c r="G3241" s="14">
        <f t="shared" si="64"/>
        <v>43750</v>
      </c>
      <c r="H3241" s="13"/>
    </row>
    <row r="3242" spans="1:8" x14ac:dyDescent="0.25">
      <c r="A3242" s="112">
        <v>45213</v>
      </c>
      <c r="B3242" s="21" t="s">
        <v>7801</v>
      </c>
      <c r="C3242" s="13" t="s">
        <v>11307</v>
      </c>
      <c r="D3242" s="764"/>
      <c r="E3242" s="22"/>
      <c r="F3242" s="19">
        <v>700000</v>
      </c>
      <c r="G3242" s="14">
        <f t="shared" si="64"/>
        <v>-700000</v>
      </c>
      <c r="H3242" s="13" t="s">
        <v>11339</v>
      </c>
    </row>
    <row r="3243" spans="1:8" x14ac:dyDescent="0.25">
      <c r="A3243" s="112">
        <v>45213</v>
      </c>
      <c r="B3243" s="21" t="s">
        <v>2651</v>
      </c>
      <c r="C3243" s="13" t="s">
        <v>5680</v>
      </c>
      <c r="D3243" s="764"/>
      <c r="E3243" s="22">
        <v>9700</v>
      </c>
      <c r="F3243" s="19"/>
      <c r="G3243" s="14">
        <f t="shared" si="64"/>
        <v>9700</v>
      </c>
      <c r="H3243" s="13" t="s">
        <v>11348</v>
      </c>
    </row>
    <row r="3244" spans="1:8" x14ac:dyDescent="0.25">
      <c r="A3244" s="112">
        <v>45213</v>
      </c>
      <c r="B3244" s="21" t="s">
        <v>1399</v>
      </c>
      <c r="C3244" s="13" t="s">
        <v>5680</v>
      </c>
      <c r="D3244" s="764"/>
      <c r="E3244" s="22"/>
      <c r="F3244" s="19">
        <v>8180</v>
      </c>
      <c r="G3244" s="14">
        <f t="shared" si="64"/>
        <v>-8180</v>
      </c>
      <c r="H3244" s="13" t="s">
        <v>11348</v>
      </c>
    </row>
    <row r="3245" spans="1:8" x14ac:dyDescent="0.25">
      <c r="A3245" s="112">
        <v>45213</v>
      </c>
      <c r="B3245" s="21" t="s">
        <v>8645</v>
      </c>
      <c r="C3245" s="13" t="s">
        <v>5680</v>
      </c>
      <c r="D3245" s="764"/>
      <c r="E3245" s="22"/>
      <c r="F3245" s="19">
        <f>53900-12000</f>
        <v>41900</v>
      </c>
      <c r="G3245" s="14">
        <f t="shared" si="64"/>
        <v>-41900</v>
      </c>
      <c r="H3245" s="13" t="s">
        <v>11348</v>
      </c>
    </row>
    <row r="3246" spans="1:8" x14ac:dyDescent="0.25">
      <c r="A3246" s="112">
        <v>45213</v>
      </c>
      <c r="B3246" s="21" t="s">
        <v>10139</v>
      </c>
      <c r="C3246" s="13" t="s">
        <v>5680</v>
      </c>
      <c r="D3246" s="764" t="s">
        <v>8544</v>
      </c>
      <c r="E3246" s="22">
        <v>105000</v>
      </c>
      <c r="F3246" s="19"/>
      <c r="G3246" s="14">
        <f t="shared" si="64"/>
        <v>105000</v>
      </c>
      <c r="H3246" s="13"/>
    </row>
    <row r="3247" spans="1:8" x14ac:dyDescent="0.25">
      <c r="A3247" s="112">
        <v>45213</v>
      </c>
      <c r="B3247" s="21" t="s">
        <v>10139</v>
      </c>
      <c r="C3247" s="13" t="s">
        <v>5680</v>
      </c>
      <c r="D3247" s="764" t="s">
        <v>9846</v>
      </c>
      <c r="E3247" s="22">
        <v>35400</v>
      </c>
      <c r="F3247" s="19"/>
      <c r="G3247" s="14">
        <f t="shared" si="64"/>
        <v>35400</v>
      </c>
      <c r="H3247" s="13"/>
    </row>
    <row r="3248" spans="1:8" x14ac:dyDescent="0.25">
      <c r="A3248" s="112">
        <v>45213</v>
      </c>
      <c r="B3248" s="21" t="s">
        <v>9757</v>
      </c>
      <c r="C3248" s="13" t="s">
        <v>5680</v>
      </c>
      <c r="D3248" s="764" t="s">
        <v>9861</v>
      </c>
      <c r="E3248" s="22">
        <v>57000</v>
      </c>
      <c r="F3248" s="19"/>
      <c r="G3248" s="14">
        <f t="shared" si="64"/>
        <v>57000</v>
      </c>
      <c r="H3248" s="13"/>
    </row>
    <row r="3249" spans="1:8" x14ac:dyDescent="0.25">
      <c r="A3249" s="112">
        <v>45213</v>
      </c>
      <c r="B3249" s="21" t="s">
        <v>10367</v>
      </c>
      <c r="C3249" s="13" t="s">
        <v>5680</v>
      </c>
      <c r="D3249" s="764" t="s">
        <v>9862</v>
      </c>
      <c r="E3249" s="22">
        <v>390000</v>
      </c>
      <c r="F3249" s="19"/>
      <c r="G3249" s="14">
        <f t="shared" si="64"/>
        <v>390000</v>
      </c>
      <c r="H3249" s="13"/>
    </row>
    <row r="3250" spans="1:8" x14ac:dyDescent="0.25">
      <c r="A3250" s="112">
        <v>45213</v>
      </c>
      <c r="B3250" s="21" t="s">
        <v>10559</v>
      </c>
      <c r="C3250" s="13" t="s">
        <v>5680</v>
      </c>
      <c r="D3250" s="764" t="s">
        <v>9948</v>
      </c>
      <c r="E3250" s="22">
        <v>93900</v>
      </c>
      <c r="F3250" s="19"/>
      <c r="G3250" s="14">
        <f t="shared" si="64"/>
        <v>93900</v>
      </c>
      <c r="H3250" s="13"/>
    </row>
    <row r="3251" spans="1:8" x14ac:dyDescent="0.25">
      <c r="A3251" s="112">
        <v>45213</v>
      </c>
      <c r="B3251" s="21" t="s">
        <v>8856</v>
      </c>
      <c r="C3251" s="13" t="s">
        <v>5680</v>
      </c>
      <c r="D3251" s="764" t="s">
        <v>8614</v>
      </c>
      <c r="E3251" s="22">
        <v>15600</v>
      </c>
      <c r="F3251" s="19"/>
      <c r="G3251" s="14">
        <f t="shared" si="64"/>
        <v>15600</v>
      </c>
      <c r="H3251" s="13"/>
    </row>
    <row r="3252" spans="1:8" x14ac:dyDescent="0.25">
      <c r="A3252" s="112">
        <v>45213</v>
      </c>
      <c r="B3252" s="21" t="s">
        <v>9344</v>
      </c>
      <c r="C3252" s="13" t="s">
        <v>5680</v>
      </c>
      <c r="D3252" s="764" t="s">
        <v>9949</v>
      </c>
      <c r="E3252" s="22">
        <v>529000</v>
      </c>
      <c r="F3252" s="19"/>
      <c r="G3252" s="14">
        <f t="shared" si="64"/>
        <v>529000</v>
      </c>
      <c r="H3252" s="13"/>
    </row>
    <row r="3253" spans="1:8" x14ac:dyDescent="0.25">
      <c r="A3253" s="112">
        <v>45213</v>
      </c>
      <c r="B3253" s="21" t="s">
        <v>10459</v>
      </c>
      <c r="C3253" s="13" t="s">
        <v>5680</v>
      </c>
      <c r="D3253" s="764" t="s">
        <v>9950</v>
      </c>
      <c r="E3253" s="22">
        <v>6000</v>
      </c>
      <c r="F3253" s="19"/>
      <c r="G3253" s="14">
        <f t="shared" si="64"/>
        <v>6000</v>
      </c>
      <c r="H3253" s="13"/>
    </row>
    <row r="3254" spans="1:8" x14ac:dyDescent="0.25">
      <c r="A3254" s="112">
        <v>45213</v>
      </c>
      <c r="B3254" s="21" t="s">
        <v>10220</v>
      </c>
      <c r="C3254" s="13" t="s">
        <v>5680</v>
      </c>
      <c r="D3254" s="764" t="s">
        <v>9951</v>
      </c>
      <c r="E3254" s="22">
        <v>72682</v>
      </c>
      <c r="F3254" s="19"/>
      <c r="G3254" s="14">
        <f t="shared" si="64"/>
        <v>72682</v>
      </c>
      <c r="H3254" s="13"/>
    </row>
    <row r="3255" spans="1:8" x14ac:dyDescent="0.25">
      <c r="A3255" s="112">
        <v>45213</v>
      </c>
      <c r="B3255" s="21" t="s">
        <v>10220</v>
      </c>
      <c r="C3255" s="13" t="s">
        <v>5680</v>
      </c>
      <c r="D3255" s="764" t="s">
        <v>10135</v>
      </c>
      <c r="E3255" s="22">
        <v>14170</v>
      </c>
      <c r="F3255" s="19"/>
      <c r="G3255" s="14">
        <f t="shared" si="64"/>
        <v>14170</v>
      </c>
      <c r="H3255" s="13"/>
    </row>
    <row r="3256" spans="1:8" x14ac:dyDescent="0.25">
      <c r="A3256" s="112">
        <v>45213</v>
      </c>
      <c r="B3256" s="21" t="s">
        <v>10564</v>
      </c>
      <c r="C3256" s="13" t="s">
        <v>8384</v>
      </c>
      <c r="D3256" s="764" t="s">
        <v>11349</v>
      </c>
      <c r="E3256" s="22">
        <v>102465</v>
      </c>
      <c r="F3256" s="19"/>
      <c r="G3256" s="14">
        <f t="shared" si="64"/>
        <v>102465</v>
      </c>
      <c r="H3256" s="13"/>
    </row>
    <row r="3257" spans="1:8" x14ac:dyDescent="0.25">
      <c r="A3257" s="112">
        <v>45213</v>
      </c>
      <c r="B3257" s="21" t="s">
        <v>9974</v>
      </c>
      <c r="C3257" s="13" t="s">
        <v>169</v>
      </c>
      <c r="D3257" s="764" t="s">
        <v>11350</v>
      </c>
      <c r="E3257" s="22">
        <v>206226</v>
      </c>
      <c r="F3257" s="19"/>
      <c r="G3257" s="14">
        <f t="shared" si="64"/>
        <v>206226</v>
      </c>
      <c r="H3257" s="13"/>
    </row>
    <row r="3258" spans="1:8" x14ac:dyDescent="0.25">
      <c r="A3258" s="112">
        <v>45213</v>
      </c>
      <c r="B3258" s="21" t="s">
        <v>10220</v>
      </c>
      <c r="C3258" s="13" t="s">
        <v>7465</v>
      </c>
      <c r="D3258" s="764" t="s">
        <v>11388</v>
      </c>
      <c r="E3258" s="22">
        <v>48000</v>
      </c>
      <c r="F3258" s="19"/>
      <c r="G3258" s="14">
        <f t="shared" si="64"/>
        <v>48000</v>
      </c>
      <c r="H3258" s="13"/>
    </row>
    <row r="3259" spans="1:8" x14ac:dyDescent="0.25">
      <c r="A3259" s="112">
        <v>45213</v>
      </c>
      <c r="B3259" s="21" t="s">
        <v>10564</v>
      </c>
      <c r="C3259" s="13" t="s">
        <v>7465</v>
      </c>
      <c r="D3259" s="764" t="s">
        <v>11389</v>
      </c>
      <c r="E3259" s="22">
        <v>374168</v>
      </c>
      <c r="F3259" s="19"/>
      <c r="G3259" s="14">
        <f t="shared" si="64"/>
        <v>374168</v>
      </c>
      <c r="H3259" s="13"/>
    </row>
    <row r="3260" spans="1:8" x14ac:dyDescent="0.25">
      <c r="A3260" s="112">
        <v>45213</v>
      </c>
      <c r="B3260" s="21" t="s">
        <v>9974</v>
      </c>
      <c r="C3260" s="13" t="s">
        <v>164</v>
      </c>
      <c r="D3260" s="764" t="s">
        <v>11186</v>
      </c>
      <c r="E3260" s="22">
        <v>29554</v>
      </c>
      <c r="F3260" s="19"/>
      <c r="G3260" s="14">
        <f t="shared" si="64"/>
        <v>29554</v>
      </c>
      <c r="H3260" s="13"/>
    </row>
    <row r="3261" spans="1:8" x14ac:dyDescent="0.25">
      <c r="A3261" s="112">
        <v>45215</v>
      </c>
      <c r="B3261" s="21" t="s">
        <v>10564</v>
      </c>
      <c r="C3261" s="13" t="s">
        <v>8082</v>
      </c>
      <c r="D3261" s="764"/>
      <c r="E3261" s="22"/>
      <c r="F3261" s="19">
        <v>1000000</v>
      </c>
      <c r="G3261" s="14">
        <f t="shared" si="64"/>
        <v>-1000000</v>
      </c>
      <c r="H3261" s="13" t="s">
        <v>11356</v>
      </c>
    </row>
    <row r="3262" spans="1:8" x14ac:dyDescent="0.25">
      <c r="A3262" s="112">
        <v>45216</v>
      </c>
      <c r="B3262" s="21" t="s">
        <v>10139</v>
      </c>
      <c r="C3262" s="13" t="s">
        <v>8384</v>
      </c>
      <c r="D3262" s="764"/>
      <c r="E3262" s="22"/>
      <c r="F3262" s="19">
        <v>75140</v>
      </c>
      <c r="G3262" s="14">
        <f t="shared" si="64"/>
        <v>-75140</v>
      </c>
      <c r="H3262" s="1168" t="s">
        <v>11373</v>
      </c>
    </row>
    <row r="3263" spans="1:8" x14ac:dyDescent="0.25">
      <c r="A3263" s="112">
        <v>45216</v>
      </c>
      <c r="B3263" s="21" t="s">
        <v>9344</v>
      </c>
      <c r="C3263" s="13" t="s">
        <v>8384</v>
      </c>
      <c r="D3263" s="764"/>
      <c r="E3263" s="22"/>
      <c r="F3263" s="19">
        <v>3763</v>
      </c>
      <c r="G3263" s="14">
        <f t="shared" ref="G3263:G3359" si="65">E3263-F3263</f>
        <v>-3763</v>
      </c>
      <c r="H3263" s="1172"/>
    </row>
    <row r="3264" spans="1:8" x14ac:dyDescent="0.25">
      <c r="A3264" s="112">
        <v>45216</v>
      </c>
      <c r="B3264" s="21" t="s">
        <v>10367</v>
      </c>
      <c r="C3264" s="13" t="s">
        <v>8384</v>
      </c>
      <c r="D3264" s="764"/>
      <c r="E3264" s="22"/>
      <c r="F3264" s="19">
        <v>17368</v>
      </c>
      <c r="G3264" s="14">
        <f t="shared" si="65"/>
        <v>-17368</v>
      </c>
      <c r="H3264" s="1172"/>
    </row>
    <row r="3265" spans="1:8" x14ac:dyDescent="0.25">
      <c r="A3265" s="112">
        <v>45216</v>
      </c>
      <c r="B3265" s="21" t="s">
        <v>11054</v>
      </c>
      <c r="C3265" s="13" t="s">
        <v>8384</v>
      </c>
      <c r="D3265" s="764"/>
      <c r="E3265" s="22"/>
      <c r="F3265" s="19">
        <v>194858</v>
      </c>
      <c r="G3265" s="14">
        <f t="shared" si="65"/>
        <v>-194858</v>
      </c>
      <c r="H3265" s="1172"/>
    </row>
    <row r="3266" spans="1:8" x14ac:dyDescent="0.25">
      <c r="A3266" s="112">
        <v>45216</v>
      </c>
      <c r="B3266" s="21" t="s">
        <v>10220</v>
      </c>
      <c r="C3266" s="13" t="s">
        <v>8384</v>
      </c>
      <c r="D3266" s="764"/>
      <c r="E3266" s="22"/>
      <c r="F3266" s="19">
        <v>650000</v>
      </c>
      <c r="G3266" s="14">
        <f t="shared" si="65"/>
        <v>-650000</v>
      </c>
      <c r="H3266" s="1172"/>
    </row>
    <row r="3267" spans="1:8" x14ac:dyDescent="0.25">
      <c r="A3267" s="112">
        <v>45216</v>
      </c>
      <c r="B3267" s="21" t="s">
        <v>10890</v>
      </c>
      <c r="C3267" s="13" t="s">
        <v>8384</v>
      </c>
      <c r="D3267" s="764"/>
      <c r="E3267" s="22"/>
      <c r="F3267" s="19">
        <v>308871</v>
      </c>
      <c r="G3267" s="14">
        <f t="shared" si="65"/>
        <v>-308871</v>
      </c>
      <c r="H3267" s="1172"/>
    </row>
    <row r="3268" spans="1:8" x14ac:dyDescent="0.25">
      <c r="A3268" s="112">
        <v>45216</v>
      </c>
      <c r="B3268" s="21" t="s">
        <v>10564</v>
      </c>
      <c r="C3268" s="13" t="s">
        <v>8384</v>
      </c>
      <c r="D3268" s="764"/>
      <c r="E3268" s="22"/>
      <c r="F3268" s="19">
        <v>250000</v>
      </c>
      <c r="G3268" s="14">
        <f t="shared" si="65"/>
        <v>-250000</v>
      </c>
      <c r="H3268" s="1169"/>
    </row>
    <row r="3269" spans="1:8" x14ac:dyDescent="0.25">
      <c r="A3269" s="112">
        <v>45216</v>
      </c>
      <c r="B3269" s="21" t="s">
        <v>10564</v>
      </c>
      <c r="C3269" s="13" t="s">
        <v>169</v>
      </c>
      <c r="D3269" s="764" t="s">
        <v>11393</v>
      </c>
      <c r="E3269" s="22">
        <v>161000</v>
      </c>
      <c r="F3269" s="19"/>
      <c r="G3269" s="14">
        <f t="shared" si="65"/>
        <v>161000</v>
      </c>
      <c r="H3269" s="954"/>
    </row>
    <row r="3270" spans="1:8" x14ac:dyDescent="0.25">
      <c r="A3270" s="112">
        <v>45216</v>
      </c>
      <c r="B3270" s="21" t="s">
        <v>9974</v>
      </c>
      <c r="C3270" s="13" t="s">
        <v>166</v>
      </c>
      <c r="D3270" s="764" t="s">
        <v>8394</v>
      </c>
      <c r="E3270" s="22">
        <v>23330</v>
      </c>
      <c r="F3270" s="19"/>
      <c r="G3270" s="14">
        <f t="shared" si="65"/>
        <v>23330</v>
      </c>
      <c r="H3270" s="954"/>
    </row>
    <row r="3271" spans="1:8" x14ac:dyDescent="0.25">
      <c r="A3271" s="112">
        <v>45217</v>
      </c>
      <c r="B3271" s="21" t="s">
        <v>9757</v>
      </c>
      <c r="C3271" s="13" t="s">
        <v>8888</v>
      </c>
      <c r="D3271" s="764"/>
      <c r="E3271" s="22"/>
      <c r="F3271" s="19">
        <v>200000</v>
      </c>
      <c r="G3271" s="14">
        <f t="shared" si="65"/>
        <v>-200000</v>
      </c>
      <c r="H3271" s="13" t="s">
        <v>11375</v>
      </c>
    </row>
    <row r="3272" spans="1:8" x14ac:dyDescent="0.25">
      <c r="A3272" s="112">
        <v>45217</v>
      </c>
      <c r="B3272" s="21" t="s">
        <v>10220</v>
      </c>
      <c r="C3272" s="13" t="s">
        <v>7465</v>
      </c>
      <c r="D3272" s="764" t="s">
        <v>11390</v>
      </c>
      <c r="E3272" s="22">
        <v>374168</v>
      </c>
      <c r="F3272" s="19"/>
      <c r="G3272" s="14">
        <f t="shared" si="65"/>
        <v>374168</v>
      </c>
      <c r="H3272" s="13"/>
    </row>
    <row r="3273" spans="1:8" x14ac:dyDescent="0.25">
      <c r="A3273" s="112">
        <v>45217</v>
      </c>
      <c r="B3273" s="21" t="s">
        <v>10564</v>
      </c>
      <c r="C3273" s="13" t="s">
        <v>7465</v>
      </c>
      <c r="D3273" s="764" t="s">
        <v>11391</v>
      </c>
      <c r="E3273" s="22">
        <v>374168</v>
      </c>
      <c r="F3273" s="19"/>
      <c r="G3273" s="14">
        <f t="shared" si="65"/>
        <v>374168</v>
      </c>
      <c r="H3273" s="13"/>
    </row>
    <row r="3274" spans="1:8" x14ac:dyDescent="0.25">
      <c r="A3274" s="112">
        <v>45217</v>
      </c>
      <c r="B3274" s="21" t="s">
        <v>9955</v>
      </c>
      <c r="C3274" s="13" t="s">
        <v>164</v>
      </c>
      <c r="D3274" s="764" t="s">
        <v>11204</v>
      </c>
      <c r="E3274" s="22">
        <v>5520</v>
      </c>
      <c r="F3274" s="19"/>
      <c r="G3274" s="14">
        <f t="shared" si="65"/>
        <v>5520</v>
      </c>
      <c r="H3274" s="13"/>
    </row>
    <row r="3275" spans="1:8" x14ac:dyDescent="0.25">
      <c r="A3275" s="112">
        <v>45219</v>
      </c>
      <c r="B3275" s="21" t="s">
        <v>9974</v>
      </c>
      <c r="C3275" s="13" t="s">
        <v>166</v>
      </c>
      <c r="D3275" s="764" t="s">
        <v>11394</v>
      </c>
      <c r="E3275" s="22">
        <v>18575</v>
      </c>
      <c r="F3275" s="19"/>
      <c r="G3275" s="14">
        <f t="shared" si="65"/>
        <v>18575</v>
      </c>
      <c r="H3275" s="13"/>
    </row>
    <row r="3276" spans="1:8" x14ac:dyDescent="0.25">
      <c r="A3276" s="112">
        <v>45219</v>
      </c>
      <c r="B3276" s="21" t="s">
        <v>10220</v>
      </c>
      <c r="C3276" s="13" t="s">
        <v>8384</v>
      </c>
      <c r="D3276" s="764" t="s">
        <v>11421</v>
      </c>
      <c r="E3276" s="22">
        <v>306092</v>
      </c>
      <c r="F3276" s="19"/>
      <c r="G3276" s="14">
        <f t="shared" si="65"/>
        <v>306092</v>
      </c>
      <c r="H3276" s="13"/>
    </row>
    <row r="3277" spans="1:8" x14ac:dyDescent="0.25">
      <c r="A3277" s="112">
        <v>45219</v>
      </c>
      <c r="B3277" s="21" t="s">
        <v>9974</v>
      </c>
      <c r="C3277" s="13" t="s">
        <v>166</v>
      </c>
      <c r="D3277" s="764" t="s">
        <v>11761</v>
      </c>
      <c r="E3277" s="22">
        <v>11875</v>
      </c>
      <c r="F3277" s="19"/>
      <c r="G3277" s="14">
        <f t="shared" si="65"/>
        <v>11875</v>
      </c>
      <c r="H3277" s="13"/>
    </row>
    <row r="3278" spans="1:8" x14ac:dyDescent="0.25">
      <c r="A3278" s="112">
        <v>45219</v>
      </c>
      <c r="B3278" s="21" t="s">
        <v>10890</v>
      </c>
      <c r="C3278" s="13" t="s">
        <v>169</v>
      </c>
      <c r="D3278" s="764" t="s">
        <v>12675</v>
      </c>
      <c r="E3278" s="22">
        <v>76000</v>
      </c>
      <c r="F3278" s="19"/>
      <c r="G3278" s="14">
        <f t="shared" si="65"/>
        <v>76000</v>
      </c>
    </row>
    <row r="3279" spans="1:8" x14ac:dyDescent="0.25">
      <c r="A3279" s="112">
        <v>45220</v>
      </c>
      <c r="B3279" s="21" t="s">
        <v>10890</v>
      </c>
      <c r="C3279" s="13" t="s">
        <v>8384</v>
      </c>
      <c r="D3279" s="764" t="s">
        <v>11422</v>
      </c>
      <c r="E3279" s="22">
        <v>120971</v>
      </c>
      <c r="F3279" s="19"/>
      <c r="G3279" s="14">
        <f t="shared" si="65"/>
        <v>120971</v>
      </c>
    </row>
    <row r="3280" spans="1:8" x14ac:dyDescent="0.25">
      <c r="A3280" s="112">
        <v>45220</v>
      </c>
      <c r="B3280" s="21" t="s">
        <v>11423</v>
      </c>
      <c r="C3280" s="13" t="s">
        <v>8384</v>
      </c>
      <c r="D3280" s="1247" t="s">
        <v>11424</v>
      </c>
      <c r="E3280" s="22">
        <v>20103</v>
      </c>
      <c r="F3280" s="19"/>
      <c r="G3280" s="14">
        <f t="shared" si="65"/>
        <v>20103</v>
      </c>
      <c r="H3280" s="13"/>
    </row>
    <row r="3281" spans="1:8" x14ac:dyDescent="0.25">
      <c r="A3281" s="112">
        <v>45220</v>
      </c>
      <c r="B3281" s="21" t="s">
        <v>11177</v>
      </c>
      <c r="C3281" s="13" t="s">
        <v>8384</v>
      </c>
      <c r="D3281" s="1247"/>
      <c r="E3281" s="22">
        <v>4390</v>
      </c>
      <c r="F3281" s="19"/>
      <c r="G3281" s="14">
        <f t="shared" si="65"/>
        <v>4390</v>
      </c>
      <c r="H3281" s="13"/>
    </row>
    <row r="3282" spans="1:8" x14ac:dyDescent="0.25">
      <c r="A3282" s="112">
        <v>45220</v>
      </c>
      <c r="B3282" s="21" t="s">
        <v>10564</v>
      </c>
      <c r="C3282" s="13" t="s">
        <v>8384</v>
      </c>
      <c r="D3282" s="764" t="s">
        <v>11471</v>
      </c>
      <c r="E3282" s="22">
        <v>294107</v>
      </c>
      <c r="F3282" s="19"/>
      <c r="G3282" s="14">
        <f t="shared" si="65"/>
        <v>294107</v>
      </c>
      <c r="H3282" s="13"/>
    </row>
    <row r="3283" spans="1:8" x14ac:dyDescent="0.25">
      <c r="A3283" s="112">
        <v>45220</v>
      </c>
      <c r="B3283" s="21" t="s">
        <v>10220</v>
      </c>
      <c r="C3283" s="13" t="s">
        <v>168</v>
      </c>
      <c r="D3283" s="764" t="s">
        <v>11456</v>
      </c>
      <c r="E3283" s="22">
        <v>90200</v>
      </c>
      <c r="F3283" s="19"/>
      <c r="G3283" s="14">
        <f t="shared" si="65"/>
        <v>90200</v>
      </c>
      <c r="H3283" s="13"/>
    </row>
    <row r="3284" spans="1:8" x14ac:dyDescent="0.25">
      <c r="A3284" s="112">
        <v>45220</v>
      </c>
      <c r="B3284" s="21" t="s">
        <v>10890</v>
      </c>
      <c r="C3284" s="13" t="s">
        <v>180</v>
      </c>
      <c r="D3284" s="764" t="s">
        <v>11465</v>
      </c>
      <c r="E3284" s="22">
        <v>148500</v>
      </c>
      <c r="F3284" s="19"/>
      <c r="G3284" s="14">
        <f t="shared" si="65"/>
        <v>148500</v>
      </c>
      <c r="H3284" s="13"/>
    </row>
    <row r="3285" spans="1:8" x14ac:dyDescent="0.25">
      <c r="A3285" s="112">
        <v>45220</v>
      </c>
      <c r="B3285" s="21" t="s">
        <v>10220</v>
      </c>
      <c r="C3285" s="13" t="s">
        <v>180</v>
      </c>
      <c r="D3285" s="764" t="s">
        <v>11466</v>
      </c>
      <c r="E3285" s="22">
        <v>89600</v>
      </c>
      <c r="F3285" s="19"/>
      <c r="G3285" s="14">
        <f t="shared" si="65"/>
        <v>89600</v>
      </c>
      <c r="H3285" s="13"/>
    </row>
    <row r="3286" spans="1:8" x14ac:dyDescent="0.25">
      <c r="A3286" s="112">
        <v>45223</v>
      </c>
      <c r="B3286" s="21" t="s">
        <v>11423</v>
      </c>
      <c r="C3286" s="13" t="s">
        <v>8384</v>
      </c>
      <c r="D3286" s="764" t="s">
        <v>11472</v>
      </c>
      <c r="E3286" s="22">
        <v>186677</v>
      </c>
      <c r="F3286" s="19"/>
      <c r="G3286" s="14">
        <f t="shared" si="65"/>
        <v>186677</v>
      </c>
      <c r="H3286" s="13"/>
    </row>
    <row r="3287" spans="1:8" x14ac:dyDescent="0.25">
      <c r="A3287" s="112">
        <v>45223</v>
      </c>
      <c r="B3287" s="21" t="s">
        <v>10459</v>
      </c>
      <c r="C3287" s="13" t="s">
        <v>168</v>
      </c>
      <c r="D3287" s="764" t="s">
        <v>11457</v>
      </c>
      <c r="E3287" s="22">
        <v>55094</v>
      </c>
      <c r="F3287" s="19"/>
      <c r="G3287" s="14">
        <f t="shared" si="65"/>
        <v>55094</v>
      </c>
      <c r="H3287" s="13"/>
    </row>
    <row r="3288" spans="1:8" x14ac:dyDescent="0.25">
      <c r="A3288" s="112">
        <v>45223</v>
      </c>
      <c r="B3288" s="21" t="s">
        <v>10890</v>
      </c>
      <c r="C3288" s="13" t="s">
        <v>12247</v>
      </c>
      <c r="D3288" s="764" t="s">
        <v>11458</v>
      </c>
      <c r="E3288" s="22">
        <v>602000</v>
      </c>
      <c r="F3288" s="19"/>
      <c r="G3288" s="14">
        <f t="shared" si="65"/>
        <v>602000</v>
      </c>
      <c r="H3288" s="13" t="s">
        <v>11459</v>
      </c>
    </row>
    <row r="3289" spans="1:8" x14ac:dyDescent="0.25">
      <c r="A3289" s="112">
        <v>45223</v>
      </c>
      <c r="B3289" s="21" t="s">
        <v>9974</v>
      </c>
      <c r="C3289" s="13" t="s">
        <v>166</v>
      </c>
      <c r="D3289" s="764" t="s">
        <v>11460</v>
      </c>
      <c r="E3289" s="22">
        <v>20485</v>
      </c>
      <c r="F3289" s="19"/>
      <c r="G3289" s="14">
        <f t="shared" si="65"/>
        <v>20485</v>
      </c>
      <c r="H3289" s="13"/>
    </row>
    <row r="3290" spans="1:8" x14ac:dyDescent="0.25">
      <c r="A3290" s="112">
        <v>45224</v>
      </c>
      <c r="B3290" s="21" t="s">
        <v>11423</v>
      </c>
      <c r="C3290" s="13" t="s">
        <v>166</v>
      </c>
      <c r="D3290" s="764" t="s">
        <v>11461</v>
      </c>
      <c r="E3290" s="22">
        <v>101145</v>
      </c>
      <c r="F3290" s="19"/>
      <c r="G3290" s="14">
        <f t="shared" si="65"/>
        <v>101145</v>
      </c>
      <c r="H3290" s="13"/>
    </row>
    <row r="3291" spans="1:8" x14ac:dyDescent="0.25">
      <c r="A3291" s="112">
        <v>45224</v>
      </c>
      <c r="B3291" s="21" t="s">
        <v>10559</v>
      </c>
      <c r="C3291" s="13" t="s">
        <v>168</v>
      </c>
      <c r="D3291" s="764" t="s">
        <v>11559</v>
      </c>
      <c r="E3291" s="22">
        <v>55000</v>
      </c>
      <c r="F3291" s="19"/>
      <c r="G3291" s="14">
        <f t="shared" si="65"/>
        <v>55000</v>
      </c>
      <c r="H3291" s="13" t="s">
        <v>11560</v>
      </c>
    </row>
    <row r="3292" spans="1:8" x14ac:dyDescent="0.25">
      <c r="A3292" s="112">
        <v>45225</v>
      </c>
      <c r="B3292" s="21" t="s">
        <v>11423</v>
      </c>
      <c r="C3292" s="13" t="s">
        <v>8384</v>
      </c>
      <c r="D3292" s="764" t="s">
        <v>11473</v>
      </c>
      <c r="E3292" s="22">
        <v>251153</v>
      </c>
      <c r="F3292" s="19"/>
      <c r="G3292" s="14">
        <f t="shared" si="65"/>
        <v>251153</v>
      </c>
      <c r="H3292" s="13"/>
    </row>
    <row r="3293" spans="1:8" x14ac:dyDescent="0.25">
      <c r="A3293" s="112">
        <v>45225</v>
      </c>
      <c r="B3293" s="21" t="s">
        <v>10284</v>
      </c>
      <c r="C3293" s="13" t="s">
        <v>8384</v>
      </c>
      <c r="D3293" s="764" t="s">
        <v>11474</v>
      </c>
      <c r="E3293" s="22">
        <v>25780</v>
      </c>
      <c r="F3293" s="19"/>
      <c r="G3293" s="14">
        <f t="shared" si="65"/>
        <v>25780</v>
      </c>
      <c r="H3293" s="13"/>
    </row>
    <row r="3294" spans="1:8" x14ac:dyDescent="0.25">
      <c r="A3294" s="112">
        <v>45225</v>
      </c>
      <c r="B3294" s="21" t="s">
        <v>10459</v>
      </c>
      <c r="C3294" s="13" t="s">
        <v>166</v>
      </c>
      <c r="D3294" s="764" t="s">
        <v>11462</v>
      </c>
      <c r="E3294" s="22">
        <v>18060</v>
      </c>
      <c r="F3294" s="19"/>
      <c r="G3294" s="14">
        <f t="shared" si="65"/>
        <v>18060</v>
      </c>
      <c r="H3294" s="13"/>
    </row>
    <row r="3295" spans="1:8" x14ac:dyDescent="0.25">
      <c r="A3295" s="112">
        <v>45225</v>
      </c>
      <c r="B3295" s="21" t="s">
        <v>10220</v>
      </c>
      <c r="C3295" s="13" t="s">
        <v>166</v>
      </c>
      <c r="D3295" s="764" t="s">
        <v>11463</v>
      </c>
      <c r="E3295" s="22">
        <v>15980</v>
      </c>
      <c r="F3295" s="19"/>
      <c r="G3295" s="14">
        <f t="shared" si="65"/>
        <v>15980</v>
      </c>
      <c r="H3295" s="13"/>
    </row>
    <row r="3296" spans="1:8" x14ac:dyDescent="0.25">
      <c r="A3296" s="112">
        <v>45225</v>
      </c>
      <c r="B3296" s="21" t="s">
        <v>10459</v>
      </c>
      <c r="C3296" s="13" t="s">
        <v>166</v>
      </c>
      <c r="D3296" s="764" t="s">
        <v>11464</v>
      </c>
      <c r="E3296" s="22">
        <v>8670</v>
      </c>
      <c r="F3296" s="19"/>
      <c r="G3296" s="14">
        <f t="shared" si="65"/>
        <v>8670</v>
      </c>
      <c r="H3296" s="13"/>
    </row>
    <row r="3297" spans="1:10" x14ac:dyDescent="0.25">
      <c r="A3297" s="112">
        <v>45225</v>
      </c>
      <c r="B3297" s="21" t="s">
        <v>10890</v>
      </c>
      <c r="C3297" s="13" t="s">
        <v>5186</v>
      </c>
      <c r="D3297" s="764" t="s">
        <v>12232</v>
      </c>
      <c r="E3297" s="22">
        <v>416400</v>
      </c>
      <c r="F3297" s="19"/>
      <c r="G3297" s="14">
        <f t="shared" si="65"/>
        <v>416400</v>
      </c>
      <c r="H3297" s="13"/>
    </row>
    <row r="3298" spans="1:10" x14ac:dyDescent="0.25">
      <c r="A3298" s="112">
        <v>45225</v>
      </c>
      <c r="B3298" s="21" t="s">
        <v>10220</v>
      </c>
      <c r="C3298" s="13" t="s">
        <v>164</v>
      </c>
      <c r="D3298" s="764" t="s">
        <v>11469</v>
      </c>
      <c r="E3298" s="22">
        <v>7240</v>
      </c>
      <c r="F3298" s="19"/>
      <c r="G3298" s="14">
        <f t="shared" si="65"/>
        <v>7240</v>
      </c>
      <c r="H3298" s="13"/>
    </row>
    <row r="3299" spans="1:10" x14ac:dyDescent="0.25">
      <c r="A3299" s="112">
        <v>45226</v>
      </c>
      <c r="B3299" s="21" t="s">
        <v>10564</v>
      </c>
      <c r="C3299" s="13" t="s">
        <v>8384</v>
      </c>
      <c r="D3299" s="764" t="s">
        <v>11475</v>
      </c>
      <c r="E3299" s="22">
        <v>82305</v>
      </c>
      <c r="F3299" s="19"/>
      <c r="G3299" s="14">
        <f t="shared" si="65"/>
        <v>82305</v>
      </c>
      <c r="H3299" s="13"/>
    </row>
    <row r="3300" spans="1:10" x14ac:dyDescent="0.25">
      <c r="A3300" s="112">
        <v>45226</v>
      </c>
      <c r="B3300" s="21" t="s">
        <v>10890</v>
      </c>
      <c r="C3300" s="13" t="s">
        <v>8384</v>
      </c>
      <c r="D3300" s="764" t="s">
        <v>11476</v>
      </c>
      <c r="E3300" s="22">
        <v>43922</v>
      </c>
      <c r="F3300" s="19"/>
      <c r="G3300" s="14">
        <f t="shared" si="65"/>
        <v>43922</v>
      </c>
      <c r="H3300" s="13"/>
    </row>
    <row r="3301" spans="1:10" x14ac:dyDescent="0.25">
      <c r="A3301" s="112">
        <v>45227</v>
      </c>
      <c r="B3301" s="21" t="s">
        <v>11423</v>
      </c>
      <c r="C3301" s="13" t="s">
        <v>164</v>
      </c>
      <c r="D3301" s="764" t="s">
        <v>11470</v>
      </c>
      <c r="E3301" s="22">
        <v>40947</v>
      </c>
      <c r="F3301" s="22"/>
      <c r="G3301" s="14">
        <f t="shared" si="65"/>
        <v>40947</v>
      </c>
      <c r="H3301" s="13"/>
    </row>
    <row r="3302" spans="1:10" x14ac:dyDescent="0.25">
      <c r="A3302" s="112">
        <v>45227</v>
      </c>
      <c r="B3302" s="21" t="s">
        <v>10367</v>
      </c>
      <c r="C3302" s="13" t="s">
        <v>5680</v>
      </c>
      <c r="D3302" s="764"/>
      <c r="E3302" s="22"/>
      <c r="F3302" s="19">
        <v>200000</v>
      </c>
      <c r="G3302" s="14">
        <f t="shared" si="65"/>
        <v>-200000</v>
      </c>
      <c r="H3302" s="13" t="s">
        <v>11477</v>
      </c>
    </row>
    <row r="3303" spans="1:10" x14ac:dyDescent="0.25">
      <c r="A3303" s="112">
        <v>45227</v>
      </c>
      <c r="B3303" s="21" t="s">
        <v>10139</v>
      </c>
      <c r="C3303" s="13" t="s">
        <v>5680</v>
      </c>
      <c r="D3303" s="764"/>
      <c r="E3303" s="22"/>
      <c r="F3303" s="19">
        <v>9400</v>
      </c>
      <c r="G3303" s="14">
        <f t="shared" si="65"/>
        <v>-9400</v>
      </c>
      <c r="H3303" s="13" t="s">
        <v>11348</v>
      </c>
    </row>
    <row r="3304" spans="1:10" x14ac:dyDescent="0.25">
      <c r="A3304" s="112">
        <v>45227</v>
      </c>
      <c r="B3304" s="21" t="s">
        <v>9757</v>
      </c>
      <c r="C3304" s="13" t="s">
        <v>5680</v>
      </c>
      <c r="D3304" s="764"/>
      <c r="E3304" s="22"/>
      <c r="F3304" s="19">
        <v>57000</v>
      </c>
      <c r="G3304" s="14">
        <f t="shared" si="65"/>
        <v>-57000</v>
      </c>
      <c r="H3304" s="13" t="s">
        <v>11348</v>
      </c>
      <c r="J3304" s="127"/>
    </row>
    <row r="3305" spans="1:10" x14ac:dyDescent="0.25">
      <c r="A3305" s="112">
        <v>45227</v>
      </c>
      <c r="B3305" s="21" t="s">
        <v>10459</v>
      </c>
      <c r="C3305" s="13" t="s">
        <v>5680</v>
      </c>
      <c r="D3305" s="764"/>
      <c r="E3305" s="22"/>
      <c r="F3305" s="19">
        <v>1500</v>
      </c>
      <c r="G3305" s="14">
        <f t="shared" si="65"/>
        <v>-1500</v>
      </c>
      <c r="H3305" s="13" t="s">
        <v>11348</v>
      </c>
    </row>
    <row r="3306" spans="1:10" x14ac:dyDescent="0.25">
      <c r="A3306" s="112">
        <v>45229</v>
      </c>
      <c r="B3306" s="21" t="s">
        <v>10220</v>
      </c>
      <c r="C3306" s="13" t="s">
        <v>7465</v>
      </c>
      <c r="D3306" s="764" t="s">
        <v>11550</v>
      </c>
      <c r="E3306" s="22">
        <v>437436</v>
      </c>
      <c r="F3306" s="19"/>
      <c r="G3306" s="14">
        <f t="shared" si="65"/>
        <v>437436</v>
      </c>
      <c r="H3306" s="13"/>
    </row>
    <row r="3307" spans="1:10" x14ac:dyDescent="0.25">
      <c r="A3307" s="112">
        <v>45229</v>
      </c>
      <c r="B3307" s="21" t="s">
        <v>11423</v>
      </c>
      <c r="C3307" s="13" t="s">
        <v>8384</v>
      </c>
      <c r="D3307" s="764" t="s">
        <v>11557</v>
      </c>
      <c r="E3307" s="22">
        <v>83101</v>
      </c>
      <c r="F3307" s="19"/>
      <c r="G3307" s="14">
        <f t="shared" si="65"/>
        <v>83101</v>
      </c>
      <c r="H3307" s="13"/>
    </row>
    <row r="3308" spans="1:10" x14ac:dyDescent="0.25">
      <c r="A3308" s="112">
        <v>45230</v>
      </c>
      <c r="B3308" s="21" t="s">
        <v>11054</v>
      </c>
      <c r="C3308" s="13" t="s">
        <v>7465</v>
      </c>
      <c r="D3308" s="764" t="s">
        <v>11551</v>
      </c>
      <c r="E3308" s="22">
        <v>43900</v>
      </c>
      <c r="F3308" s="19"/>
      <c r="G3308" s="14">
        <f t="shared" si="65"/>
        <v>43900</v>
      </c>
      <c r="H3308" s="13"/>
    </row>
    <row r="3309" spans="1:10" x14ac:dyDescent="0.25">
      <c r="A3309" s="112">
        <v>45230</v>
      </c>
      <c r="B3309" s="21" t="s">
        <v>10220</v>
      </c>
      <c r="C3309" s="13" t="s">
        <v>8384</v>
      </c>
      <c r="D3309" s="764" t="s">
        <v>11558</v>
      </c>
      <c r="E3309" s="22">
        <v>48244</v>
      </c>
      <c r="F3309" s="19"/>
      <c r="G3309" s="14">
        <f t="shared" si="65"/>
        <v>48244</v>
      </c>
      <c r="H3309" s="13"/>
    </row>
    <row r="3310" spans="1:10" x14ac:dyDescent="0.25">
      <c r="A3310" s="112">
        <v>45230</v>
      </c>
      <c r="B3310" s="21" t="s">
        <v>9974</v>
      </c>
      <c r="C3310" s="13" t="s">
        <v>166</v>
      </c>
      <c r="D3310" s="764" t="s">
        <v>11753</v>
      </c>
      <c r="E3310" s="22">
        <v>13200</v>
      </c>
      <c r="F3310" s="19"/>
      <c r="G3310" s="14">
        <f t="shared" si="65"/>
        <v>13200</v>
      </c>
      <c r="H3310" s="13"/>
    </row>
    <row r="3311" spans="1:10" x14ac:dyDescent="0.25">
      <c r="A3311" s="112">
        <v>45231</v>
      </c>
      <c r="B3311" s="21" t="s">
        <v>9344</v>
      </c>
      <c r="C3311" s="13" t="s">
        <v>7465</v>
      </c>
      <c r="D3311" s="764"/>
      <c r="E3311" s="22"/>
      <c r="F3311" s="19">
        <v>350000</v>
      </c>
      <c r="G3311" s="14">
        <f t="shared" si="65"/>
        <v>-350000</v>
      </c>
      <c r="H3311" s="13" t="s">
        <v>11517</v>
      </c>
    </row>
    <row r="3312" spans="1:10" x14ac:dyDescent="0.25">
      <c r="A3312" s="112">
        <v>45231</v>
      </c>
      <c r="B3312" s="21" t="s">
        <v>9344</v>
      </c>
      <c r="C3312" s="13" t="s">
        <v>7465</v>
      </c>
      <c r="D3312" s="764"/>
      <c r="E3312" s="22"/>
      <c r="F3312" s="19">
        <v>350000</v>
      </c>
      <c r="G3312" s="14">
        <f t="shared" si="65"/>
        <v>-350000</v>
      </c>
      <c r="H3312" s="13" t="s">
        <v>11518</v>
      </c>
    </row>
    <row r="3313" spans="1:8" x14ac:dyDescent="0.25">
      <c r="A3313" s="112">
        <v>45231</v>
      </c>
      <c r="B3313" s="21" t="s">
        <v>10564</v>
      </c>
      <c r="C3313" s="13" t="s">
        <v>7465</v>
      </c>
      <c r="D3313" s="764" t="s">
        <v>11553</v>
      </c>
      <c r="E3313" s="22">
        <v>168867</v>
      </c>
      <c r="F3313" s="19"/>
      <c r="G3313" s="14">
        <f t="shared" si="65"/>
        <v>168867</v>
      </c>
      <c r="H3313" s="13"/>
    </row>
    <row r="3314" spans="1:8" x14ac:dyDescent="0.25">
      <c r="A3314" s="112">
        <v>45231</v>
      </c>
      <c r="B3314" s="21" t="s">
        <v>9955</v>
      </c>
      <c r="C3314" s="13" t="s">
        <v>164</v>
      </c>
      <c r="D3314" s="764" t="s">
        <v>11561</v>
      </c>
      <c r="E3314" s="22">
        <v>3140</v>
      </c>
      <c r="F3314" s="109"/>
      <c r="G3314" s="14">
        <f t="shared" si="65"/>
        <v>3140</v>
      </c>
      <c r="H3314" s="13"/>
    </row>
    <row r="3315" spans="1:8" x14ac:dyDescent="0.25">
      <c r="A3315" s="112">
        <v>45232</v>
      </c>
      <c r="B3315" s="21" t="s">
        <v>11054</v>
      </c>
      <c r="C3315" s="13" t="s">
        <v>8384</v>
      </c>
      <c r="D3315" s="764" t="s">
        <v>11621</v>
      </c>
      <c r="E3315" s="22">
        <v>75122</v>
      </c>
      <c r="F3315" s="109"/>
      <c r="G3315" s="14">
        <f t="shared" si="65"/>
        <v>75122</v>
      </c>
      <c r="H3315" s="13"/>
    </row>
    <row r="3316" spans="1:8" ht="16.5" thickBot="1" x14ac:dyDescent="0.3">
      <c r="A3316" s="112">
        <v>45233</v>
      </c>
      <c r="B3316" s="21" t="s">
        <v>9344</v>
      </c>
      <c r="C3316" s="13" t="s">
        <v>7465</v>
      </c>
      <c r="D3316" s="764"/>
      <c r="E3316" s="22"/>
      <c r="F3316" s="109">
        <v>350000</v>
      </c>
      <c r="G3316" s="14">
        <f t="shared" si="65"/>
        <v>-350000</v>
      </c>
      <c r="H3316" s="13" t="s">
        <v>11524</v>
      </c>
    </row>
    <row r="3317" spans="1:8" x14ac:dyDescent="0.25">
      <c r="A3317" s="112">
        <v>45233</v>
      </c>
      <c r="B3317" s="21" t="s">
        <v>9344</v>
      </c>
      <c r="C3317" s="13" t="s">
        <v>7465</v>
      </c>
      <c r="D3317" s="764"/>
      <c r="E3317" s="781"/>
      <c r="F3317" s="783">
        <f>350000-F3318</f>
        <v>176319</v>
      </c>
      <c r="G3317" s="782">
        <f t="shared" si="65"/>
        <v>-176319</v>
      </c>
      <c r="H3317" s="1150" t="s">
        <v>11555</v>
      </c>
    </row>
    <row r="3318" spans="1:8" ht="16.5" thickBot="1" x14ac:dyDescent="0.3">
      <c r="A3318" s="112">
        <v>45233</v>
      </c>
      <c r="B3318" s="21" t="s">
        <v>11054</v>
      </c>
      <c r="C3318" s="13" t="s">
        <v>7465</v>
      </c>
      <c r="D3318" s="764"/>
      <c r="E3318" s="781"/>
      <c r="F3318" s="784">
        <v>173681</v>
      </c>
      <c r="G3318" s="782">
        <f t="shared" si="65"/>
        <v>-173681</v>
      </c>
      <c r="H3318" s="1151"/>
    </row>
    <row r="3319" spans="1:8" x14ac:dyDescent="0.25">
      <c r="A3319" s="112">
        <v>45233</v>
      </c>
      <c r="B3319" s="21" t="s">
        <v>10564</v>
      </c>
      <c r="C3319" s="13" t="s">
        <v>9068</v>
      </c>
      <c r="D3319" s="764"/>
      <c r="E3319" s="22"/>
      <c r="F3319" s="111">
        <v>400000</v>
      </c>
      <c r="G3319" s="14">
        <f t="shared" si="65"/>
        <v>-400000</v>
      </c>
      <c r="H3319" s="13" t="s">
        <v>11526</v>
      </c>
    </row>
    <row r="3320" spans="1:8" x14ac:dyDescent="0.25">
      <c r="A3320" s="112">
        <v>45233</v>
      </c>
      <c r="B3320" s="21" t="s">
        <v>10564</v>
      </c>
      <c r="C3320" s="13" t="s">
        <v>9068</v>
      </c>
      <c r="D3320" s="764"/>
      <c r="E3320" s="22"/>
      <c r="F3320" s="19">
        <v>485000</v>
      </c>
      <c r="G3320" s="14">
        <f t="shared" si="65"/>
        <v>-485000</v>
      </c>
      <c r="H3320" s="13" t="s">
        <v>11527</v>
      </c>
    </row>
    <row r="3321" spans="1:8" x14ac:dyDescent="0.25">
      <c r="A3321" s="112">
        <v>45233</v>
      </c>
      <c r="B3321" s="21" t="s">
        <v>10564</v>
      </c>
      <c r="C3321" s="13" t="s">
        <v>7465</v>
      </c>
      <c r="D3321" s="764" t="s">
        <v>11554</v>
      </c>
      <c r="E3321" s="22">
        <v>224668</v>
      </c>
      <c r="F3321" s="19"/>
      <c r="G3321" s="14">
        <f t="shared" si="65"/>
        <v>224668</v>
      </c>
      <c r="H3321" s="13"/>
    </row>
    <row r="3322" spans="1:8" x14ac:dyDescent="0.25">
      <c r="A3322" s="112">
        <v>45233</v>
      </c>
      <c r="B3322" s="21" t="s">
        <v>10220</v>
      </c>
      <c r="C3322" s="13" t="s">
        <v>7465</v>
      </c>
      <c r="D3322" s="764" t="s">
        <v>11552</v>
      </c>
      <c r="E3322" s="22">
        <v>32000</v>
      </c>
      <c r="F3322" s="19"/>
      <c r="G3322" s="14">
        <f t="shared" si="65"/>
        <v>32000</v>
      </c>
      <c r="H3322" s="13"/>
    </row>
    <row r="3323" spans="1:8" x14ac:dyDescent="0.25">
      <c r="A3323" s="112">
        <v>45233</v>
      </c>
      <c r="B3323" s="21" t="s">
        <v>10890</v>
      </c>
      <c r="C3323" s="13" t="s">
        <v>166</v>
      </c>
      <c r="D3323" s="764" t="s">
        <v>11754</v>
      </c>
      <c r="E3323" s="22">
        <v>9240</v>
      </c>
      <c r="F3323" s="19"/>
      <c r="G3323" s="14">
        <f t="shared" si="65"/>
        <v>9240</v>
      </c>
      <c r="H3323" s="13"/>
    </row>
    <row r="3324" spans="1:8" x14ac:dyDescent="0.25">
      <c r="A3324" s="112">
        <v>45233</v>
      </c>
      <c r="B3324" s="21" t="s">
        <v>10890</v>
      </c>
      <c r="C3324" s="13" t="s">
        <v>12459</v>
      </c>
      <c r="D3324" s="764" t="s">
        <v>12460</v>
      </c>
      <c r="E3324" s="22">
        <v>1724483</v>
      </c>
      <c r="F3324" s="19"/>
      <c r="G3324" s="14">
        <f t="shared" si="65"/>
        <v>1724483</v>
      </c>
      <c r="H3324" s="13"/>
    </row>
    <row r="3325" spans="1:8" x14ac:dyDescent="0.25">
      <c r="A3325" s="112">
        <v>45234</v>
      </c>
      <c r="B3325" s="21" t="s">
        <v>10564</v>
      </c>
      <c r="C3325" s="13" t="s">
        <v>8384</v>
      </c>
      <c r="D3325" s="764"/>
      <c r="E3325" s="22"/>
      <c r="F3325" s="19">
        <v>1300000</v>
      </c>
      <c r="G3325" s="14">
        <f t="shared" si="65"/>
        <v>-1300000</v>
      </c>
      <c r="H3325" s="13" t="s">
        <v>11413</v>
      </c>
    </row>
    <row r="3326" spans="1:8" x14ac:dyDescent="0.25">
      <c r="A3326" s="112">
        <v>45234</v>
      </c>
      <c r="B3326" s="21" t="s">
        <v>10564</v>
      </c>
      <c r="C3326" s="13" t="s">
        <v>8384</v>
      </c>
      <c r="D3326" s="764" t="s">
        <v>11622</v>
      </c>
      <c r="E3326" s="22">
        <v>85030</v>
      </c>
      <c r="F3326" s="19"/>
      <c r="G3326" s="14">
        <f t="shared" si="65"/>
        <v>85030</v>
      </c>
      <c r="H3326" s="13"/>
    </row>
    <row r="3327" spans="1:8" x14ac:dyDescent="0.25">
      <c r="A3327" s="112">
        <v>45234</v>
      </c>
      <c r="B3327" s="21" t="s">
        <v>11423</v>
      </c>
      <c r="C3327" s="13" t="s">
        <v>8384</v>
      </c>
      <c r="D3327" s="764" t="s">
        <v>11623</v>
      </c>
      <c r="E3327" s="22">
        <v>33426</v>
      </c>
      <c r="F3327" s="19"/>
      <c r="G3327" s="14">
        <f t="shared" si="65"/>
        <v>33426</v>
      </c>
      <c r="H3327" s="13"/>
    </row>
    <row r="3328" spans="1:8" x14ac:dyDescent="0.25">
      <c r="A3328" s="112">
        <v>45234</v>
      </c>
      <c r="B3328" s="21" t="s">
        <v>11249</v>
      </c>
      <c r="C3328" s="13" t="s">
        <v>168</v>
      </c>
      <c r="D3328" s="764" t="s">
        <v>11627</v>
      </c>
      <c r="E3328" s="22">
        <v>19640</v>
      </c>
      <c r="F3328" s="19"/>
      <c r="G3328" s="14">
        <f t="shared" si="65"/>
        <v>19640</v>
      </c>
      <c r="H3328" s="13"/>
    </row>
    <row r="3329" spans="1:8" x14ac:dyDescent="0.25">
      <c r="A3329" s="112">
        <v>45236</v>
      </c>
      <c r="B3329" s="21" t="s">
        <v>10220</v>
      </c>
      <c r="C3329" s="13" t="s">
        <v>7465</v>
      </c>
      <c r="D3329" s="764" t="s">
        <v>11618</v>
      </c>
      <c r="E3329" s="22">
        <v>32000</v>
      </c>
      <c r="F3329" s="19"/>
      <c r="G3329" s="14">
        <f t="shared" si="65"/>
        <v>32000</v>
      </c>
      <c r="H3329" s="13"/>
    </row>
    <row r="3330" spans="1:8" x14ac:dyDescent="0.25">
      <c r="A3330" s="112">
        <v>45236</v>
      </c>
      <c r="B3330" s="21" t="s">
        <v>11423</v>
      </c>
      <c r="C3330" s="13" t="s">
        <v>166</v>
      </c>
      <c r="D3330" s="764" t="s">
        <v>11755</v>
      </c>
      <c r="E3330" s="22">
        <v>36420</v>
      </c>
      <c r="F3330" s="19"/>
      <c r="G3330" s="14">
        <f t="shared" si="65"/>
        <v>36420</v>
      </c>
      <c r="H3330" s="13"/>
    </row>
    <row r="3331" spans="1:8" x14ac:dyDescent="0.25">
      <c r="A3331" s="112">
        <v>45237</v>
      </c>
      <c r="B3331" s="21" t="s">
        <v>10890</v>
      </c>
      <c r="C3331" s="13" t="s">
        <v>7465</v>
      </c>
      <c r="D3331" s="764" t="s">
        <v>11619</v>
      </c>
      <c r="E3331" s="22">
        <v>32600</v>
      </c>
      <c r="F3331" s="19"/>
      <c r="G3331" s="14">
        <f t="shared" si="65"/>
        <v>32600</v>
      </c>
      <c r="H3331" s="13"/>
    </row>
    <row r="3332" spans="1:8" x14ac:dyDescent="0.25">
      <c r="A3332" s="112">
        <v>45237</v>
      </c>
      <c r="B3332" s="21" t="s">
        <v>10220</v>
      </c>
      <c r="C3332" s="13" t="s">
        <v>8384</v>
      </c>
      <c r="D3332" s="764" t="s">
        <v>11624</v>
      </c>
      <c r="E3332" s="22">
        <v>203960</v>
      </c>
      <c r="F3332" s="19"/>
      <c r="G3332" s="14">
        <f t="shared" si="65"/>
        <v>203960</v>
      </c>
      <c r="H3332" s="13"/>
    </row>
    <row r="3333" spans="1:8" x14ac:dyDescent="0.25">
      <c r="A3333" s="112">
        <v>45237</v>
      </c>
      <c r="B3333" s="21" t="s">
        <v>10890</v>
      </c>
      <c r="C3333" s="13" t="s">
        <v>8384</v>
      </c>
      <c r="D3333" s="764" t="s">
        <v>11625</v>
      </c>
      <c r="E3333" s="22">
        <v>20685</v>
      </c>
      <c r="F3333" s="19"/>
      <c r="G3333" s="14">
        <f t="shared" si="65"/>
        <v>20685</v>
      </c>
      <c r="H3333" s="13"/>
    </row>
    <row r="3334" spans="1:8" x14ac:dyDescent="0.25">
      <c r="A3334" s="112">
        <v>45237</v>
      </c>
      <c r="B3334" s="21" t="s">
        <v>10564</v>
      </c>
      <c r="C3334" s="13" t="s">
        <v>168</v>
      </c>
      <c r="D3334" s="764" t="s">
        <v>11677</v>
      </c>
      <c r="E3334" s="22">
        <v>74282</v>
      </c>
      <c r="F3334" s="19"/>
      <c r="G3334" s="14">
        <f t="shared" si="65"/>
        <v>74282</v>
      </c>
      <c r="H3334" s="13"/>
    </row>
    <row r="3335" spans="1:8" x14ac:dyDescent="0.25">
      <c r="A3335" s="112">
        <v>45237</v>
      </c>
      <c r="B3335" s="21" t="s">
        <v>10220</v>
      </c>
      <c r="C3335" s="13" t="s">
        <v>7465</v>
      </c>
      <c r="D3335" s="764"/>
      <c r="E3335" s="22"/>
      <c r="F3335" s="19">
        <v>350000</v>
      </c>
      <c r="G3335" s="14">
        <f t="shared" si="65"/>
        <v>-350000</v>
      </c>
      <c r="H3335" s="13" t="s">
        <v>11617</v>
      </c>
    </row>
    <row r="3336" spans="1:8" x14ac:dyDescent="0.25">
      <c r="A3336" s="112">
        <v>45237</v>
      </c>
      <c r="B3336" s="21" t="s">
        <v>10220</v>
      </c>
      <c r="C3336" s="13" t="s">
        <v>7465</v>
      </c>
      <c r="D3336" s="764"/>
      <c r="E3336" s="22"/>
      <c r="F3336" s="19">
        <v>350000</v>
      </c>
      <c r="G3336" s="14">
        <f t="shared" si="65"/>
        <v>-350000</v>
      </c>
      <c r="H3336" s="13" t="s">
        <v>11616</v>
      </c>
    </row>
    <row r="3337" spans="1:8" x14ac:dyDescent="0.25">
      <c r="A3337" s="112">
        <v>45237</v>
      </c>
      <c r="B3337" s="21" t="s">
        <v>9974</v>
      </c>
      <c r="C3337" s="13" t="s">
        <v>166</v>
      </c>
      <c r="D3337" s="764" t="s">
        <v>11756</v>
      </c>
      <c r="E3337" s="22">
        <v>4515</v>
      </c>
      <c r="F3337" s="19"/>
      <c r="G3337" s="14">
        <f t="shared" si="65"/>
        <v>4515</v>
      </c>
      <c r="H3337" s="13"/>
    </row>
    <row r="3338" spans="1:8" x14ac:dyDescent="0.25">
      <c r="A3338" s="112">
        <v>45237</v>
      </c>
      <c r="B3338" s="21" t="s">
        <v>11249</v>
      </c>
      <c r="C3338" s="13" t="s">
        <v>164</v>
      </c>
      <c r="D3338" s="764" t="s">
        <v>11883</v>
      </c>
      <c r="E3338" s="22">
        <v>1420</v>
      </c>
      <c r="F3338" s="19"/>
      <c r="G3338" s="14">
        <f t="shared" si="65"/>
        <v>1420</v>
      </c>
      <c r="H3338" s="13"/>
    </row>
    <row r="3339" spans="1:8" x14ac:dyDescent="0.25">
      <c r="A3339" s="112">
        <v>45238</v>
      </c>
      <c r="B3339" s="21" t="s">
        <v>10220</v>
      </c>
      <c r="C3339" s="13" t="s">
        <v>164</v>
      </c>
      <c r="D3339" s="764" t="s">
        <v>11890</v>
      </c>
      <c r="E3339" s="22">
        <v>6739</v>
      </c>
      <c r="F3339" s="19"/>
      <c r="G3339" s="14">
        <f t="shared" si="65"/>
        <v>6739</v>
      </c>
      <c r="H3339" s="13"/>
    </row>
    <row r="3340" spans="1:8" x14ac:dyDescent="0.25">
      <c r="A3340" s="112">
        <v>45240</v>
      </c>
      <c r="B3340" s="21" t="s">
        <v>11249</v>
      </c>
      <c r="C3340" s="13" t="s">
        <v>8384</v>
      </c>
      <c r="D3340" s="764" t="s">
        <v>11626</v>
      </c>
      <c r="E3340" s="22">
        <v>13416</v>
      </c>
      <c r="F3340" s="19"/>
      <c r="G3340" s="14">
        <f t="shared" si="65"/>
        <v>13416</v>
      </c>
      <c r="H3340" s="13"/>
    </row>
    <row r="3341" spans="1:8" x14ac:dyDescent="0.25">
      <c r="A3341" s="112">
        <v>45240</v>
      </c>
      <c r="B3341" s="21" t="s">
        <v>10890</v>
      </c>
      <c r="C3341" s="13" t="s">
        <v>12459</v>
      </c>
      <c r="D3341" s="764" t="s">
        <v>8579</v>
      </c>
      <c r="E3341" s="22">
        <v>836282</v>
      </c>
      <c r="F3341" s="19"/>
      <c r="G3341" s="14">
        <f t="shared" si="65"/>
        <v>836282</v>
      </c>
      <c r="H3341" s="13"/>
    </row>
    <row r="3342" spans="1:8" x14ac:dyDescent="0.25">
      <c r="A3342" s="112">
        <v>45240</v>
      </c>
      <c r="B3342" s="21" t="s">
        <v>9974</v>
      </c>
      <c r="C3342" s="13" t="s">
        <v>164</v>
      </c>
      <c r="D3342" s="764" t="s">
        <v>11628</v>
      </c>
      <c r="E3342" s="22">
        <v>168</v>
      </c>
      <c r="F3342" s="19"/>
      <c r="G3342" s="14">
        <f t="shared" si="65"/>
        <v>168</v>
      </c>
      <c r="H3342" s="13"/>
    </row>
    <row r="3343" spans="1:8" x14ac:dyDescent="0.25">
      <c r="A3343" s="112">
        <v>45240</v>
      </c>
      <c r="B3343" s="21" t="s">
        <v>11423</v>
      </c>
      <c r="C3343" s="13" t="s">
        <v>166</v>
      </c>
      <c r="D3343" s="764" t="s">
        <v>11757</v>
      </c>
      <c r="E3343" s="22">
        <v>20875</v>
      </c>
      <c r="F3343" s="19"/>
      <c r="G3343" s="14">
        <f t="shared" si="65"/>
        <v>20875</v>
      </c>
      <c r="H3343" s="13"/>
    </row>
    <row r="3344" spans="1:8" x14ac:dyDescent="0.25">
      <c r="A3344" s="112">
        <v>45241</v>
      </c>
      <c r="B3344" s="21" t="s">
        <v>9820</v>
      </c>
      <c r="C3344" s="13" t="s">
        <v>168</v>
      </c>
      <c r="D3344" s="764" t="s">
        <v>11776</v>
      </c>
      <c r="E3344" s="22">
        <v>98400</v>
      </c>
      <c r="F3344" s="109"/>
      <c r="G3344" s="14">
        <f t="shared" si="65"/>
        <v>98400</v>
      </c>
      <c r="H3344" s="13"/>
    </row>
    <row r="3345" spans="1:8" x14ac:dyDescent="0.25">
      <c r="A3345" s="112">
        <v>45241</v>
      </c>
      <c r="B3345" s="21" t="s">
        <v>10284</v>
      </c>
      <c r="C3345" s="13" t="s">
        <v>7465</v>
      </c>
      <c r="D3345" s="764" t="s">
        <v>11620</v>
      </c>
      <c r="E3345" s="22">
        <v>43900</v>
      </c>
      <c r="F3345" s="19"/>
      <c r="G3345" s="14">
        <f t="shared" si="65"/>
        <v>43900</v>
      </c>
      <c r="H3345" s="13"/>
    </row>
    <row r="3346" spans="1:8" x14ac:dyDescent="0.25">
      <c r="A3346" s="112">
        <v>45241</v>
      </c>
      <c r="B3346" s="21" t="s">
        <v>10564</v>
      </c>
      <c r="C3346" s="13" t="s">
        <v>168</v>
      </c>
      <c r="D3346" s="764" t="s">
        <v>11678</v>
      </c>
      <c r="E3346" s="22">
        <v>386760</v>
      </c>
      <c r="F3346" s="19"/>
      <c r="G3346" s="14">
        <f t="shared" si="65"/>
        <v>386760</v>
      </c>
      <c r="H3346" s="13"/>
    </row>
    <row r="3347" spans="1:8" x14ac:dyDescent="0.25">
      <c r="A3347" s="112">
        <v>45241</v>
      </c>
      <c r="B3347" s="21" t="s">
        <v>10564</v>
      </c>
      <c r="C3347" s="13" t="s">
        <v>180</v>
      </c>
      <c r="D3347" s="764" t="s">
        <v>11688</v>
      </c>
      <c r="E3347" s="22">
        <v>62400</v>
      </c>
      <c r="F3347" s="19"/>
      <c r="G3347" s="14">
        <f t="shared" si="65"/>
        <v>62400</v>
      </c>
      <c r="H3347" s="13"/>
    </row>
    <row r="3348" spans="1:8" x14ac:dyDescent="0.25">
      <c r="A3348" s="112">
        <v>45243</v>
      </c>
      <c r="B3348" s="21" t="s">
        <v>10564</v>
      </c>
      <c r="C3348" s="13" t="s">
        <v>8384</v>
      </c>
      <c r="D3348" s="764" t="s">
        <v>11683</v>
      </c>
      <c r="E3348" s="22">
        <v>61469</v>
      </c>
      <c r="F3348" s="19"/>
      <c r="G3348" s="14">
        <f t="shared" si="65"/>
        <v>61469</v>
      </c>
      <c r="H3348" s="13"/>
    </row>
    <row r="3349" spans="1:8" x14ac:dyDescent="0.25">
      <c r="A3349" s="112">
        <v>45243</v>
      </c>
      <c r="B3349" s="21" t="s">
        <v>11423</v>
      </c>
      <c r="C3349" s="13" t="s">
        <v>164</v>
      </c>
      <c r="D3349" s="764" t="s">
        <v>11884</v>
      </c>
      <c r="E3349" s="22">
        <v>11157</v>
      </c>
      <c r="F3349" s="19"/>
      <c r="G3349" s="14">
        <f t="shared" si="65"/>
        <v>11157</v>
      </c>
      <c r="H3349" s="13"/>
    </row>
    <row r="3350" spans="1:8" x14ac:dyDescent="0.25">
      <c r="A3350" s="112">
        <v>45243</v>
      </c>
      <c r="B3350" s="21" t="s">
        <v>10890</v>
      </c>
      <c r="C3350" s="13" t="s">
        <v>5186</v>
      </c>
      <c r="D3350" s="764" t="s">
        <v>12238</v>
      </c>
      <c r="E3350" s="22">
        <v>135900</v>
      </c>
      <c r="F3350" s="19"/>
      <c r="G3350" s="14">
        <f t="shared" si="65"/>
        <v>135900</v>
      </c>
      <c r="H3350" s="13" t="s">
        <v>12240</v>
      </c>
    </row>
    <row r="3351" spans="1:8" x14ac:dyDescent="0.25">
      <c r="A3351" s="112">
        <v>45243</v>
      </c>
      <c r="B3351" s="21" t="s">
        <v>10890</v>
      </c>
      <c r="C3351" s="13" t="s">
        <v>12459</v>
      </c>
      <c r="D3351" s="764" t="s">
        <v>8037</v>
      </c>
      <c r="E3351" s="22">
        <v>417642</v>
      </c>
      <c r="F3351" s="19"/>
      <c r="G3351" s="14">
        <f t="shared" si="65"/>
        <v>417642</v>
      </c>
      <c r="H3351" s="13"/>
    </row>
    <row r="3352" spans="1:8" ht="17.25" customHeight="1" x14ac:dyDescent="0.25">
      <c r="A3352" s="112">
        <v>45243</v>
      </c>
      <c r="B3352" s="21" t="s">
        <v>10890</v>
      </c>
      <c r="C3352" s="13" t="s">
        <v>12459</v>
      </c>
      <c r="D3352" s="764" t="s">
        <v>8038</v>
      </c>
      <c r="E3352" s="22">
        <v>20015</v>
      </c>
      <c r="F3352" s="19"/>
      <c r="G3352" s="14">
        <f t="shared" si="65"/>
        <v>20015</v>
      </c>
      <c r="H3352" s="13"/>
    </row>
    <row r="3353" spans="1:8" ht="17.25" customHeight="1" x14ac:dyDescent="0.25">
      <c r="A3353" s="112">
        <v>45243</v>
      </c>
      <c r="B3353" s="21" t="s">
        <v>10890</v>
      </c>
      <c r="C3353" s="13" t="s">
        <v>12459</v>
      </c>
      <c r="D3353" s="764"/>
      <c r="E3353" s="22"/>
      <c r="F3353" s="19">
        <v>20000</v>
      </c>
      <c r="G3353" s="14">
        <f t="shared" si="65"/>
        <v>-20000</v>
      </c>
      <c r="H3353" s="13" t="s">
        <v>10763</v>
      </c>
    </row>
    <row r="3354" spans="1:8" x14ac:dyDescent="0.25">
      <c r="A3354" s="112">
        <v>45243</v>
      </c>
      <c r="B3354" s="21" t="s">
        <v>10890</v>
      </c>
      <c r="C3354" s="13" t="s">
        <v>5186</v>
      </c>
      <c r="D3354" s="764" t="s">
        <v>12239</v>
      </c>
      <c r="E3354" s="22">
        <v>213854.4</v>
      </c>
      <c r="F3354" s="19"/>
      <c r="G3354" s="14">
        <f t="shared" si="65"/>
        <v>213854.4</v>
      </c>
      <c r="H3354" s="13" t="s">
        <v>12240</v>
      </c>
    </row>
    <row r="3355" spans="1:8" x14ac:dyDescent="0.25">
      <c r="A3355" s="112">
        <v>45243</v>
      </c>
      <c r="B3355" s="21" t="s">
        <v>10890</v>
      </c>
      <c r="C3355" s="13" t="s">
        <v>5186</v>
      </c>
      <c r="D3355" s="764"/>
      <c r="E3355" s="22"/>
      <c r="F3355" s="19">
        <v>100000</v>
      </c>
      <c r="G3355" s="14">
        <f t="shared" si="65"/>
        <v>-100000</v>
      </c>
      <c r="H3355" s="13" t="s">
        <v>1156</v>
      </c>
    </row>
    <row r="3356" spans="1:8" x14ac:dyDescent="0.25">
      <c r="A3356" s="112">
        <v>45244</v>
      </c>
      <c r="B3356" s="21" t="s">
        <v>10220</v>
      </c>
      <c r="C3356" s="13" t="s">
        <v>168</v>
      </c>
      <c r="D3356" s="764" t="s">
        <v>11679</v>
      </c>
      <c r="E3356" s="22">
        <v>59680</v>
      </c>
      <c r="F3356" s="19"/>
      <c r="G3356" s="14">
        <f t="shared" si="65"/>
        <v>59680</v>
      </c>
      <c r="H3356" s="13"/>
    </row>
    <row r="3357" spans="1:8" x14ac:dyDescent="0.25">
      <c r="A3357" s="112">
        <v>45244</v>
      </c>
      <c r="B3357" s="21" t="s">
        <v>10564</v>
      </c>
      <c r="C3357" s="13" t="s">
        <v>168</v>
      </c>
      <c r="D3357" s="764" t="s">
        <v>11680</v>
      </c>
      <c r="E3357" s="22">
        <v>67140</v>
      </c>
      <c r="F3357" s="19"/>
      <c r="G3357" s="14">
        <f t="shared" si="65"/>
        <v>67140</v>
      </c>
      <c r="H3357" s="13"/>
    </row>
    <row r="3358" spans="1:8" x14ac:dyDescent="0.25">
      <c r="A3358" s="112">
        <v>45244</v>
      </c>
      <c r="B3358" s="21" t="s">
        <v>10564</v>
      </c>
      <c r="C3358" s="13" t="s">
        <v>7465</v>
      </c>
      <c r="D3358" s="764" t="s">
        <v>11714</v>
      </c>
      <c r="E3358" s="22">
        <v>152867</v>
      </c>
      <c r="F3358" s="19"/>
      <c r="G3358" s="14">
        <f t="shared" si="65"/>
        <v>152867</v>
      </c>
      <c r="H3358" s="13"/>
    </row>
    <row r="3359" spans="1:8" x14ac:dyDescent="0.25">
      <c r="A3359" s="112">
        <v>45245</v>
      </c>
      <c r="B3359" s="21" t="s">
        <v>10564</v>
      </c>
      <c r="C3359" s="13" t="s">
        <v>7465</v>
      </c>
      <c r="D3359" s="764"/>
      <c r="E3359" s="22"/>
      <c r="F3359" s="19">
        <v>350000</v>
      </c>
      <c r="G3359" s="14">
        <f t="shared" si="65"/>
        <v>-350000</v>
      </c>
      <c r="H3359" s="13" t="s">
        <v>11648</v>
      </c>
    </row>
    <row r="3360" spans="1:8" x14ac:dyDescent="0.25">
      <c r="A3360" s="112">
        <v>45245</v>
      </c>
      <c r="B3360" s="21" t="s">
        <v>10564</v>
      </c>
      <c r="C3360" s="13" t="s">
        <v>7465</v>
      </c>
      <c r="D3360" s="764"/>
      <c r="E3360" s="22"/>
      <c r="F3360" s="19">
        <v>350000</v>
      </c>
      <c r="G3360" s="14">
        <f t="shared" ref="G3360:G3444" si="66">E3360-F3360</f>
        <v>-350000</v>
      </c>
      <c r="H3360" s="13" t="s">
        <v>11649</v>
      </c>
    </row>
    <row r="3361" spans="1:8" x14ac:dyDescent="0.25">
      <c r="A3361" s="112">
        <v>45245</v>
      </c>
      <c r="B3361" s="21" t="s">
        <v>10564</v>
      </c>
      <c r="C3361" s="13" t="s">
        <v>8082</v>
      </c>
      <c r="D3361" s="764"/>
      <c r="E3361" s="22"/>
      <c r="F3361" s="19">
        <v>500000</v>
      </c>
      <c r="G3361" s="14">
        <f t="shared" si="66"/>
        <v>-500000</v>
      </c>
      <c r="H3361" s="13" t="s">
        <v>11650</v>
      </c>
    </row>
    <row r="3362" spans="1:8" x14ac:dyDescent="0.25">
      <c r="A3362" s="112">
        <v>45245</v>
      </c>
      <c r="B3362" s="21" t="s">
        <v>10564</v>
      </c>
      <c r="C3362" s="13" t="s">
        <v>8082</v>
      </c>
      <c r="D3362" s="764"/>
      <c r="E3362" s="22"/>
      <c r="F3362" s="19">
        <v>500000</v>
      </c>
      <c r="G3362" s="14">
        <f t="shared" si="66"/>
        <v>-500000</v>
      </c>
      <c r="H3362" s="13" t="s">
        <v>11651</v>
      </c>
    </row>
    <row r="3363" spans="1:8" x14ac:dyDescent="0.25">
      <c r="A3363" s="112">
        <v>45245</v>
      </c>
      <c r="B3363" s="21" t="s">
        <v>10564</v>
      </c>
      <c r="C3363" s="13" t="s">
        <v>8082</v>
      </c>
      <c r="D3363" s="764"/>
      <c r="E3363" s="22"/>
      <c r="F3363" s="19">
        <v>500000</v>
      </c>
      <c r="G3363" s="14">
        <f t="shared" si="66"/>
        <v>-500000</v>
      </c>
      <c r="H3363" s="13" t="s">
        <v>11652</v>
      </c>
    </row>
    <row r="3364" spans="1:8" x14ac:dyDescent="0.25">
      <c r="A3364" s="112">
        <v>45245</v>
      </c>
      <c r="B3364" s="21" t="s">
        <v>10890</v>
      </c>
      <c r="C3364" s="13" t="s">
        <v>166</v>
      </c>
      <c r="D3364" s="764" t="s">
        <v>11758</v>
      </c>
      <c r="E3364" s="22">
        <v>7990</v>
      </c>
      <c r="F3364" s="19"/>
      <c r="G3364" s="14">
        <f t="shared" si="66"/>
        <v>7990</v>
      </c>
      <c r="H3364" s="13"/>
    </row>
    <row r="3365" spans="1:8" x14ac:dyDescent="0.25">
      <c r="A3365" s="112">
        <v>45245</v>
      </c>
      <c r="B3365" s="21" t="s">
        <v>11423</v>
      </c>
      <c r="C3365" s="13" t="s">
        <v>5680</v>
      </c>
      <c r="D3365" s="764" t="s">
        <v>10136</v>
      </c>
      <c r="E3365" s="22">
        <v>188300</v>
      </c>
      <c r="F3365" s="19"/>
      <c r="G3365" s="14">
        <f t="shared" si="66"/>
        <v>188300</v>
      </c>
      <c r="H3365" s="13"/>
    </row>
    <row r="3366" spans="1:8" x14ac:dyDescent="0.25">
      <c r="A3366" s="112">
        <v>45246</v>
      </c>
      <c r="B3366" s="21" t="s">
        <v>10220</v>
      </c>
      <c r="C3366" s="13" t="s">
        <v>168</v>
      </c>
      <c r="D3366" s="764" t="s">
        <v>11681</v>
      </c>
      <c r="E3366" s="22">
        <v>24200</v>
      </c>
      <c r="F3366" s="19"/>
      <c r="G3366" s="14">
        <f t="shared" si="66"/>
        <v>24200</v>
      </c>
      <c r="H3366" s="13"/>
    </row>
    <row r="3367" spans="1:8" x14ac:dyDescent="0.25">
      <c r="A3367" s="112">
        <v>45246</v>
      </c>
      <c r="B3367" s="21" t="s">
        <v>10564</v>
      </c>
      <c r="C3367" s="13" t="s">
        <v>8384</v>
      </c>
      <c r="D3367" s="764" t="s">
        <v>11684</v>
      </c>
      <c r="E3367" s="22">
        <v>93159</v>
      </c>
      <c r="F3367" s="19"/>
      <c r="G3367" s="14">
        <f t="shared" si="66"/>
        <v>93159</v>
      </c>
      <c r="H3367" s="13"/>
    </row>
    <row r="3368" spans="1:8" x14ac:dyDescent="0.25">
      <c r="A3368" s="112">
        <v>45246</v>
      </c>
      <c r="B3368" s="21" t="s">
        <v>10564</v>
      </c>
      <c r="C3368" s="13" t="s">
        <v>7465</v>
      </c>
      <c r="D3368" s="764" t="s">
        <v>11204</v>
      </c>
      <c r="E3368" s="22">
        <v>34290</v>
      </c>
      <c r="F3368" s="19"/>
      <c r="G3368" s="14">
        <f t="shared" si="66"/>
        <v>34290</v>
      </c>
      <c r="H3368" s="13"/>
    </row>
    <row r="3369" spans="1:8" x14ac:dyDescent="0.25">
      <c r="A3369" s="112">
        <v>45246</v>
      </c>
      <c r="B3369" s="21" t="s">
        <v>10890</v>
      </c>
      <c r="C3369" s="13" t="s">
        <v>5186</v>
      </c>
      <c r="D3369" s="764"/>
      <c r="E3369" s="22"/>
      <c r="F3369" s="19">
        <v>300000</v>
      </c>
      <c r="G3369" s="14">
        <f t="shared" si="66"/>
        <v>-300000</v>
      </c>
      <c r="H3369" s="13" t="s">
        <v>12111</v>
      </c>
    </row>
    <row r="3370" spans="1:8" x14ac:dyDescent="0.25">
      <c r="A3370" s="112">
        <v>45246</v>
      </c>
      <c r="B3370" s="21" t="s">
        <v>10890</v>
      </c>
      <c r="C3370" s="13" t="s">
        <v>5186</v>
      </c>
      <c r="D3370" s="764"/>
      <c r="E3370" s="22"/>
      <c r="F3370" s="19">
        <v>197000</v>
      </c>
      <c r="G3370" s="14">
        <f t="shared" si="66"/>
        <v>-197000</v>
      </c>
      <c r="H3370" s="13" t="s">
        <v>12111</v>
      </c>
    </row>
    <row r="3371" spans="1:8" x14ac:dyDescent="0.25">
      <c r="A3371" s="112">
        <v>45247</v>
      </c>
      <c r="B3371" s="21" t="s">
        <v>10564</v>
      </c>
      <c r="C3371" s="13" t="s">
        <v>7465</v>
      </c>
      <c r="D3371" s="764" t="s">
        <v>11715</v>
      </c>
      <c r="E3371" s="22">
        <v>212768</v>
      </c>
      <c r="F3371" s="19"/>
      <c r="G3371" s="14">
        <f t="shared" si="66"/>
        <v>212768</v>
      </c>
      <c r="H3371" s="13"/>
    </row>
    <row r="3372" spans="1:8" x14ac:dyDescent="0.25">
      <c r="A3372" s="112">
        <v>45247</v>
      </c>
      <c r="B3372" s="21" t="s">
        <v>10564</v>
      </c>
      <c r="C3372" s="13" t="s">
        <v>7465</v>
      </c>
      <c r="D3372" s="764"/>
      <c r="E3372" s="22"/>
      <c r="F3372" s="19">
        <v>500000</v>
      </c>
      <c r="G3372" s="14">
        <f t="shared" si="66"/>
        <v>-500000</v>
      </c>
      <c r="H3372" s="13" t="s">
        <v>11675</v>
      </c>
    </row>
    <row r="3373" spans="1:8" x14ac:dyDescent="0.25">
      <c r="A3373" s="112">
        <v>45247</v>
      </c>
      <c r="B3373" s="21" t="s">
        <v>10564</v>
      </c>
      <c r="C3373" s="13" t="s">
        <v>7465</v>
      </c>
      <c r="D3373" s="764"/>
      <c r="E3373" s="22"/>
      <c r="F3373" s="19">
        <v>500000</v>
      </c>
      <c r="G3373" s="14">
        <f t="shared" si="66"/>
        <v>-500000</v>
      </c>
      <c r="H3373" s="13" t="s">
        <v>11676</v>
      </c>
    </row>
    <row r="3374" spans="1:8" x14ac:dyDescent="0.25">
      <c r="A3374" s="112">
        <v>45247</v>
      </c>
      <c r="B3374" s="21" t="s">
        <v>11685</v>
      </c>
      <c r="C3374" s="13" t="s">
        <v>8384</v>
      </c>
      <c r="D3374" s="764" t="s">
        <v>11686</v>
      </c>
      <c r="E3374" s="22">
        <v>49822</v>
      </c>
      <c r="F3374" s="19"/>
      <c r="G3374" s="14">
        <f t="shared" si="66"/>
        <v>49822</v>
      </c>
      <c r="H3374" s="13"/>
    </row>
    <row r="3375" spans="1:8" x14ac:dyDescent="0.25">
      <c r="A3375" s="112">
        <v>45247</v>
      </c>
      <c r="B3375" s="21" t="s">
        <v>11586</v>
      </c>
      <c r="C3375" s="13" t="s">
        <v>8384</v>
      </c>
      <c r="D3375" s="764" t="s">
        <v>11687</v>
      </c>
      <c r="E3375" s="22">
        <v>106322</v>
      </c>
      <c r="F3375" s="19"/>
      <c r="G3375" s="14">
        <f t="shared" si="66"/>
        <v>106322</v>
      </c>
      <c r="H3375" s="13"/>
    </row>
    <row r="3376" spans="1:8" x14ac:dyDescent="0.25">
      <c r="A3376" s="112">
        <v>45248</v>
      </c>
      <c r="B3376" s="21" t="s">
        <v>10220</v>
      </c>
      <c r="C3376" s="13" t="s">
        <v>11302</v>
      </c>
      <c r="D3376" s="764"/>
      <c r="E3376" s="22"/>
      <c r="F3376" s="19">
        <v>495000</v>
      </c>
      <c r="G3376" s="14">
        <f>E3376-F3376</f>
        <v>-495000</v>
      </c>
      <c r="H3376" s="13" t="s">
        <v>11718</v>
      </c>
    </row>
    <row r="3377" spans="1:8" x14ac:dyDescent="0.25">
      <c r="A3377" s="112">
        <v>45248</v>
      </c>
      <c r="B3377" s="21" t="s">
        <v>10220</v>
      </c>
      <c r="C3377" s="13" t="s">
        <v>11302</v>
      </c>
      <c r="D3377" s="764"/>
      <c r="E3377" s="22"/>
      <c r="F3377" s="19">
        <v>490000</v>
      </c>
      <c r="G3377" s="14">
        <f>E3377-F3377</f>
        <v>-490000</v>
      </c>
      <c r="H3377" s="13" t="s">
        <v>11718</v>
      </c>
    </row>
    <row r="3378" spans="1:8" x14ac:dyDescent="0.25">
      <c r="A3378" s="112">
        <v>45248</v>
      </c>
      <c r="B3378" s="21" t="s">
        <v>10564</v>
      </c>
      <c r="C3378" s="13" t="s">
        <v>168</v>
      </c>
      <c r="D3378" s="764" t="s">
        <v>11749</v>
      </c>
      <c r="E3378" s="22">
        <v>78000</v>
      </c>
      <c r="F3378" s="109"/>
      <c r="G3378" s="14">
        <f>E3378-F3378</f>
        <v>78000</v>
      </c>
      <c r="H3378" s="13"/>
    </row>
    <row r="3379" spans="1:8" x14ac:dyDescent="0.25">
      <c r="A3379" s="112">
        <v>45248</v>
      </c>
      <c r="B3379" s="21" t="s">
        <v>10220</v>
      </c>
      <c r="C3379" s="13" t="s">
        <v>168</v>
      </c>
      <c r="D3379" s="764"/>
      <c r="E3379" s="22"/>
      <c r="F3379" s="109">
        <v>500000</v>
      </c>
      <c r="G3379" s="14">
        <f t="shared" ref="G3379:G3386" si="67">E3379-F3379</f>
        <v>-500000</v>
      </c>
      <c r="H3379" s="13" t="s">
        <v>11718</v>
      </c>
    </row>
    <row r="3380" spans="1:8" x14ac:dyDescent="0.25">
      <c r="A3380" s="112">
        <v>45248</v>
      </c>
      <c r="B3380" s="21" t="s">
        <v>10564</v>
      </c>
      <c r="C3380" s="13" t="s">
        <v>168</v>
      </c>
      <c r="D3380" s="764"/>
      <c r="E3380" s="22"/>
      <c r="F3380" s="109">
        <v>500000</v>
      </c>
      <c r="G3380" s="14">
        <f t="shared" si="67"/>
        <v>-500000</v>
      </c>
      <c r="H3380" s="13" t="s">
        <v>11718</v>
      </c>
    </row>
    <row r="3381" spans="1:8" x14ac:dyDescent="0.25">
      <c r="A3381" s="112">
        <v>45248</v>
      </c>
      <c r="B3381" s="21" t="s">
        <v>11864</v>
      </c>
      <c r="C3381" s="13" t="s">
        <v>168</v>
      </c>
      <c r="D3381" s="764"/>
      <c r="E3381" s="22"/>
      <c r="F3381" s="109">
        <v>500000</v>
      </c>
      <c r="G3381" s="14">
        <f t="shared" si="67"/>
        <v>-500000</v>
      </c>
      <c r="H3381" s="13" t="s">
        <v>11718</v>
      </c>
    </row>
    <row r="3382" spans="1:8" x14ac:dyDescent="0.25">
      <c r="A3382" s="112">
        <v>45248</v>
      </c>
      <c r="B3382" s="21" t="s">
        <v>11864</v>
      </c>
      <c r="C3382" s="13" t="s">
        <v>168</v>
      </c>
      <c r="D3382" s="764"/>
      <c r="E3382" s="22"/>
      <c r="F3382" s="109">
        <v>250000</v>
      </c>
      <c r="G3382" s="14">
        <f t="shared" si="67"/>
        <v>-250000</v>
      </c>
      <c r="H3382" s="1150" t="s">
        <v>12249</v>
      </c>
    </row>
    <row r="3383" spans="1:8" x14ac:dyDescent="0.25">
      <c r="A3383" s="112">
        <v>45248</v>
      </c>
      <c r="B3383" s="21" t="s">
        <v>11586</v>
      </c>
      <c r="C3383" s="13" t="s">
        <v>168</v>
      </c>
      <c r="D3383" s="764"/>
      <c r="E3383" s="22"/>
      <c r="F3383" s="109">
        <v>250000</v>
      </c>
      <c r="G3383" s="14">
        <f t="shared" si="67"/>
        <v>-250000</v>
      </c>
      <c r="H3383" s="1151"/>
    </row>
    <row r="3384" spans="1:8" x14ac:dyDescent="0.25">
      <c r="A3384" s="112">
        <v>45248</v>
      </c>
      <c r="B3384" s="21" t="s">
        <v>10890</v>
      </c>
      <c r="C3384" s="13" t="s">
        <v>168</v>
      </c>
      <c r="D3384" s="764"/>
      <c r="E3384" s="22"/>
      <c r="F3384" s="109">
        <v>400000</v>
      </c>
      <c r="G3384" s="14">
        <f t="shared" si="67"/>
        <v>-400000</v>
      </c>
      <c r="H3384" s="13" t="s">
        <v>11718</v>
      </c>
    </row>
    <row r="3385" spans="1:8" x14ac:dyDescent="0.25">
      <c r="A3385" s="112">
        <v>45248</v>
      </c>
      <c r="B3385" s="21" t="s">
        <v>10220</v>
      </c>
      <c r="C3385" s="13" t="s">
        <v>168</v>
      </c>
      <c r="D3385" s="764"/>
      <c r="E3385" s="22"/>
      <c r="F3385" s="109">
        <v>300000</v>
      </c>
      <c r="G3385" s="14">
        <f t="shared" si="67"/>
        <v>-300000</v>
      </c>
      <c r="H3385" s="13" t="s">
        <v>11718</v>
      </c>
    </row>
    <row r="3386" spans="1:8" x14ac:dyDescent="0.25">
      <c r="A3386" s="112">
        <v>45248</v>
      </c>
      <c r="B3386" s="21" t="s">
        <v>9974</v>
      </c>
      <c r="C3386" s="13" t="s">
        <v>168</v>
      </c>
      <c r="D3386" s="764"/>
      <c r="E3386" s="22"/>
      <c r="F3386" s="109">
        <v>300000</v>
      </c>
      <c r="G3386" s="14">
        <f t="shared" si="67"/>
        <v>-300000</v>
      </c>
      <c r="H3386" s="13" t="s">
        <v>11718</v>
      </c>
    </row>
    <row r="3387" spans="1:8" ht="16.5" thickBot="1" x14ac:dyDescent="0.3">
      <c r="A3387" s="112">
        <v>45250</v>
      </c>
      <c r="B3387" s="21" t="s">
        <v>10220</v>
      </c>
      <c r="C3387" s="13" t="s">
        <v>7465</v>
      </c>
      <c r="D3387" s="764" t="s">
        <v>11716</v>
      </c>
      <c r="E3387" s="22">
        <v>221300</v>
      </c>
      <c r="F3387" s="109"/>
      <c r="G3387" s="14">
        <f t="shared" si="66"/>
        <v>221300</v>
      </c>
      <c r="H3387" s="13"/>
    </row>
    <row r="3388" spans="1:8" x14ac:dyDescent="0.25">
      <c r="A3388" s="112">
        <v>45250</v>
      </c>
      <c r="B3388" s="21" t="s">
        <v>9344</v>
      </c>
      <c r="C3388" s="13" t="s">
        <v>169</v>
      </c>
      <c r="D3388" s="764"/>
      <c r="E3388" s="781"/>
      <c r="F3388" s="783">
        <v>234213</v>
      </c>
      <c r="G3388" s="782">
        <f t="shared" si="66"/>
        <v>-234213</v>
      </c>
      <c r="H3388" s="13" t="s">
        <v>11729</v>
      </c>
    </row>
    <row r="3389" spans="1:8" x14ac:dyDescent="0.25">
      <c r="A3389" s="112">
        <v>45250</v>
      </c>
      <c r="B3389" s="21" t="s">
        <v>10559</v>
      </c>
      <c r="C3389" s="13" t="s">
        <v>169</v>
      </c>
      <c r="D3389" s="764"/>
      <c r="E3389" s="781"/>
      <c r="F3389" s="141">
        <v>163580</v>
      </c>
      <c r="G3389" s="782">
        <f t="shared" si="66"/>
        <v>-163580</v>
      </c>
      <c r="H3389" s="13" t="s">
        <v>11729</v>
      </c>
    </row>
    <row r="3390" spans="1:8" ht="16.5" thickBot="1" x14ac:dyDescent="0.3">
      <c r="A3390" s="112">
        <v>45250</v>
      </c>
      <c r="B3390" s="21" t="s">
        <v>9974</v>
      </c>
      <c r="C3390" s="13" t="s">
        <v>169</v>
      </c>
      <c r="D3390" s="764"/>
      <c r="E3390" s="781"/>
      <c r="F3390" s="784">
        <v>102207</v>
      </c>
      <c r="G3390" s="782">
        <f t="shared" si="66"/>
        <v>-102207</v>
      </c>
      <c r="H3390" s="13" t="s">
        <v>11729</v>
      </c>
    </row>
    <row r="3391" spans="1:8" x14ac:dyDescent="0.25">
      <c r="A3391" s="112">
        <v>45251</v>
      </c>
      <c r="B3391" s="21" t="s">
        <v>10220</v>
      </c>
      <c r="C3391" s="13" t="s">
        <v>180</v>
      </c>
      <c r="D3391" s="764"/>
      <c r="E3391" s="781"/>
      <c r="F3391" s="783">
        <v>107660</v>
      </c>
      <c r="G3391" s="782">
        <f t="shared" si="66"/>
        <v>-107660</v>
      </c>
      <c r="H3391" s="13" t="s">
        <v>11744</v>
      </c>
    </row>
    <row r="3392" spans="1:8" x14ac:dyDescent="0.25">
      <c r="A3392" s="112">
        <v>45251</v>
      </c>
      <c r="B3392" s="21" t="s">
        <v>10564</v>
      </c>
      <c r="C3392" s="13" t="s">
        <v>180</v>
      </c>
      <c r="D3392" s="764"/>
      <c r="E3392" s="781"/>
      <c r="F3392" s="141">
        <v>247020</v>
      </c>
      <c r="G3392" s="782">
        <f t="shared" si="66"/>
        <v>-247020</v>
      </c>
      <c r="H3392" s="13" t="s">
        <v>11744</v>
      </c>
    </row>
    <row r="3393" spans="1:8" ht="16.5" thickBot="1" x14ac:dyDescent="0.3">
      <c r="A3393" s="112">
        <v>45251</v>
      </c>
      <c r="B3393" s="21" t="s">
        <v>10890</v>
      </c>
      <c r="C3393" s="13" t="s">
        <v>180</v>
      </c>
      <c r="D3393" s="764"/>
      <c r="E3393" s="781"/>
      <c r="F3393" s="784">
        <v>145320</v>
      </c>
      <c r="G3393" s="782">
        <f t="shared" si="66"/>
        <v>-145320</v>
      </c>
      <c r="H3393" s="13" t="s">
        <v>11744</v>
      </c>
    </row>
    <row r="3394" spans="1:8" x14ac:dyDescent="0.25">
      <c r="A3394" s="112">
        <v>45251</v>
      </c>
      <c r="B3394" s="21" t="s">
        <v>10890</v>
      </c>
      <c r="C3394" s="13" t="s">
        <v>8384</v>
      </c>
      <c r="D3394" s="764" t="s">
        <v>11750</v>
      </c>
      <c r="E3394" s="22">
        <v>49712</v>
      </c>
      <c r="F3394" s="111"/>
      <c r="G3394" s="782">
        <f t="shared" si="66"/>
        <v>49712</v>
      </c>
      <c r="H3394" s="13"/>
    </row>
    <row r="3395" spans="1:8" x14ac:dyDescent="0.25">
      <c r="A3395" s="112">
        <v>45251</v>
      </c>
      <c r="B3395" s="21" t="s">
        <v>11423</v>
      </c>
      <c r="C3395" s="13" t="s">
        <v>8384</v>
      </c>
      <c r="D3395" s="764" t="s">
        <v>11751</v>
      </c>
      <c r="E3395" s="22">
        <v>40419</v>
      </c>
      <c r="F3395" s="111"/>
      <c r="G3395" s="782">
        <f t="shared" si="66"/>
        <v>40419</v>
      </c>
      <c r="H3395" s="13"/>
    </row>
    <row r="3396" spans="1:8" x14ac:dyDescent="0.25">
      <c r="A3396" s="112">
        <v>45251</v>
      </c>
      <c r="B3396" s="21" t="s">
        <v>11488</v>
      </c>
      <c r="C3396" s="13" t="s">
        <v>8384</v>
      </c>
      <c r="D3396" s="764" t="s">
        <v>11752</v>
      </c>
      <c r="E3396" s="22">
        <v>73043</v>
      </c>
      <c r="F3396" s="111"/>
      <c r="G3396" s="782">
        <f t="shared" si="66"/>
        <v>73043</v>
      </c>
      <c r="H3396" s="13"/>
    </row>
    <row r="3397" spans="1:8" x14ac:dyDescent="0.25">
      <c r="A3397" s="112">
        <v>45251</v>
      </c>
      <c r="B3397" s="21" t="s">
        <v>10564</v>
      </c>
      <c r="C3397" s="13" t="s">
        <v>7465</v>
      </c>
      <c r="D3397" s="764" t="s">
        <v>11770</v>
      </c>
      <c r="E3397" s="22">
        <v>59900</v>
      </c>
      <c r="F3397" s="111"/>
      <c r="G3397" s="782">
        <f t="shared" si="66"/>
        <v>59900</v>
      </c>
      <c r="H3397" s="13"/>
    </row>
    <row r="3398" spans="1:8" x14ac:dyDescent="0.25">
      <c r="A3398" s="112">
        <v>45251</v>
      </c>
      <c r="B3398" s="21" t="s">
        <v>9820</v>
      </c>
      <c r="C3398" s="13" t="s">
        <v>168</v>
      </c>
      <c r="D3398" s="764" t="s">
        <v>11777</v>
      </c>
      <c r="E3398" s="22">
        <v>1554800</v>
      </c>
      <c r="F3398" s="109"/>
      <c r="G3398" s="14">
        <f t="shared" si="66"/>
        <v>1554800</v>
      </c>
      <c r="H3398" s="13"/>
    </row>
    <row r="3399" spans="1:8" x14ac:dyDescent="0.25">
      <c r="A3399" s="112">
        <v>45251</v>
      </c>
      <c r="B3399" s="21" t="s">
        <v>10890</v>
      </c>
      <c r="C3399" s="13" t="s">
        <v>166</v>
      </c>
      <c r="D3399" s="764" t="s">
        <v>12025</v>
      </c>
      <c r="E3399" s="22">
        <v>45000</v>
      </c>
      <c r="F3399" s="110"/>
      <c r="G3399" s="14">
        <f t="shared" si="66"/>
        <v>45000</v>
      </c>
      <c r="H3399" s="13"/>
    </row>
    <row r="3400" spans="1:8" x14ac:dyDescent="0.25">
      <c r="A3400" s="112">
        <v>45251</v>
      </c>
      <c r="B3400" s="21" t="s">
        <v>11423</v>
      </c>
      <c r="C3400" s="13" t="s">
        <v>166</v>
      </c>
      <c r="D3400" s="764" t="s">
        <v>12026</v>
      </c>
      <c r="E3400" s="22">
        <v>10965</v>
      </c>
      <c r="F3400" s="110"/>
      <c r="G3400" s="14">
        <f t="shared" si="66"/>
        <v>10965</v>
      </c>
      <c r="H3400" s="13"/>
    </row>
    <row r="3401" spans="1:8" x14ac:dyDescent="0.25">
      <c r="A3401" s="112">
        <v>45252</v>
      </c>
      <c r="B3401" s="21" t="s">
        <v>10220</v>
      </c>
      <c r="C3401" s="13" t="s">
        <v>8384</v>
      </c>
      <c r="D3401" s="764"/>
      <c r="E3401" s="22"/>
      <c r="F3401" s="111">
        <v>1000000</v>
      </c>
      <c r="G3401" s="14">
        <f t="shared" si="66"/>
        <v>-1000000</v>
      </c>
      <c r="H3401" s="13" t="s">
        <v>11658</v>
      </c>
    </row>
    <row r="3402" spans="1:8" x14ac:dyDescent="0.25">
      <c r="A3402" s="112">
        <v>45252</v>
      </c>
      <c r="B3402" s="21" t="s">
        <v>10564</v>
      </c>
      <c r="C3402" s="13" t="s">
        <v>7465</v>
      </c>
      <c r="D3402" s="764"/>
      <c r="E3402" s="22"/>
      <c r="F3402" s="19">
        <v>850000</v>
      </c>
      <c r="G3402" s="14">
        <f t="shared" si="66"/>
        <v>-850000</v>
      </c>
      <c r="H3402" s="13" t="s">
        <v>11769</v>
      </c>
    </row>
    <row r="3403" spans="1:8" x14ac:dyDescent="0.25">
      <c r="A3403" s="112">
        <v>45254</v>
      </c>
      <c r="B3403" s="21" t="s">
        <v>10890</v>
      </c>
      <c r="C3403" s="13" t="s">
        <v>169</v>
      </c>
      <c r="D3403" s="764" t="s">
        <v>11796</v>
      </c>
      <c r="E3403" s="22">
        <v>4500</v>
      </c>
      <c r="F3403" s="19"/>
      <c r="G3403" s="14">
        <f t="shared" si="66"/>
        <v>4500</v>
      </c>
      <c r="H3403" s="13"/>
    </row>
    <row r="3404" spans="1:8" x14ac:dyDescent="0.25">
      <c r="A3404" s="112">
        <v>45255</v>
      </c>
      <c r="B3404" s="21" t="s">
        <v>10890</v>
      </c>
      <c r="C3404" s="13" t="s">
        <v>12459</v>
      </c>
      <c r="D3404" s="764" t="s">
        <v>8684</v>
      </c>
      <c r="E3404" s="22">
        <v>196267</v>
      </c>
      <c r="F3404" s="19"/>
      <c r="G3404" s="14">
        <f t="shared" si="66"/>
        <v>196267</v>
      </c>
      <c r="H3404" s="13"/>
    </row>
    <row r="3405" spans="1:8" x14ac:dyDescent="0.25">
      <c r="A3405" s="112">
        <v>45255</v>
      </c>
      <c r="B3405" s="21" t="s">
        <v>11685</v>
      </c>
      <c r="C3405" s="13" t="s">
        <v>8384</v>
      </c>
      <c r="D3405" s="764" t="s">
        <v>11793</v>
      </c>
      <c r="E3405" s="22">
        <v>6351</v>
      </c>
      <c r="F3405" s="19"/>
      <c r="G3405" s="14">
        <f t="shared" si="66"/>
        <v>6351</v>
      </c>
      <c r="H3405" s="13"/>
    </row>
    <row r="3406" spans="1:8" x14ac:dyDescent="0.25">
      <c r="A3406" s="112">
        <v>45255</v>
      </c>
      <c r="B3406" s="21" t="s">
        <v>10220</v>
      </c>
      <c r="C3406" s="13" t="s">
        <v>8384</v>
      </c>
      <c r="D3406" s="764" t="s">
        <v>11794</v>
      </c>
      <c r="E3406" s="22">
        <v>10508</v>
      </c>
      <c r="F3406" s="19"/>
      <c r="G3406" s="14">
        <f t="shared" si="66"/>
        <v>10508</v>
      </c>
      <c r="H3406" s="13"/>
    </row>
    <row r="3407" spans="1:8" x14ac:dyDescent="0.25">
      <c r="A3407" s="112">
        <v>45255</v>
      </c>
      <c r="B3407" s="21" t="s">
        <v>11586</v>
      </c>
      <c r="C3407" s="13" t="s">
        <v>8384</v>
      </c>
      <c r="D3407" s="764" t="s">
        <v>11795</v>
      </c>
      <c r="E3407" s="22">
        <v>42998</v>
      </c>
      <c r="F3407" s="19"/>
      <c r="G3407" s="14">
        <f t="shared" si="66"/>
        <v>42998</v>
      </c>
      <c r="H3407" s="13"/>
    </row>
    <row r="3408" spans="1:8" x14ac:dyDescent="0.25">
      <c r="A3408" s="112">
        <v>45257</v>
      </c>
      <c r="B3408" s="21" t="s">
        <v>10890</v>
      </c>
      <c r="C3408" s="13" t="s">
        <v>180</v>
      </c>
      <c r="D3408" s="764" t="s">
        <v>11792</v>
      </c>
      <c r="E3408" s="22">
        <v>124800</v>
      </c>
      <c r="F3408" s="19"/>
      <c r="G3408" s="14">
        <f t="shared" si="66"/>
        <v>124800</v>
      </c>
      <c r="H3408" s="13"/>
    </row>
    <row r="3409" spans="1:8" x14ac:dyDescent="0.25">
      <c r="A3409" s="112">
        <v>45257</v>
      </c>
      <c r="B3409" s="21" t="s">
        <v>10564</v>
      </c>
      <c r="C3409" s="13" t="s">
        <v>164</v>
      </c>
      <c r="D3409" s="764" t="s">
        <v>11885</v>
      </c>
      <c r="E3409" s="22">
        <v>5887</v>
      </c>
      <c r="F3409" s="19"/>
      <c r="G3409" s="14">
        <f t="shared" si="66"/>
        <v>5887</v>
      </c>
      <c r="H3409" s="13"/>
    </row>
    <row r="3410" spans="1:8" x14ac:dyDescent="0.25">
      <c r="A3410" s="112">
        <v>45258</v>
      </c>
      <c r="B3410" s="21" t="s">
        <v>11423</v>
      </c>
      <c r="C3410" s="13" t="s">
        <v>166</v>
      </c>
      <c r="D3410" s="764" t="s">
        <v>12027</v>
      </c>
      <c r="E3410" s="22">
        <v>2920</v>
      </c>
      <c r="F3410" s="19"/>
      <c r="G3410" s="14">
        <f t="shared" si="66"/>
        <v>2920</v>
      </c>
      <c r="H3410" s="13"/>
    </row>
    <row r="3411" spans="1:8" x14ac:dyDescent="0.25">
      <c r="A3411" s="112">
        <v>45258</v>
      </c>
      <c r="B3411" s="21" t="s">
        <v>10890</v>
      </c>
      <c r="C3411" s="13" t="s">
        <v>166</v>
      </c>
      <c r="D3411" s="764" t="s">
        <v>12033</v>
      </c>
      <c r="E3411" s="22">
        <v>21300</v>
      </c>
      <c r="F3411" s="19"/>
      <c r="G3411" s="14">
        <f t="shared" si="66"/>
        <v>21300</v>
      </c>
      <c r="H3411" s="13"/>
    </row>
    <row r="3412" spans="1:8" x14ac:dyDescent="0.25">
      <c r="A3412" s="112">
        <v>45259</v>
      </c>
      <c r="B3412" s="21" t="s">
        <v>11</v>
      </c>
      <c r="C3412" s="13" t="s">
        <v>2385</v>
      </c>
      <c r="D3412" s="764" t="s">
        <v>12222</v>
      </c>
      <c r="E3412" s="22">
        <v>18551</v>
      </c>
      <c r="F3412" s="19"/>
      <c r="G3412" s="14">
        <f t="shared" si="66"/>
        <v>18551</v>
      </c>
      <c r="H3412" s="13"/>
    </row>
    <row r="3413" spans="1:8" x14ac:dyDescent="0.25">
      <c r="A3413" s="112">
        <v>45260</v>
      </c>
      <c r="B3413" s="21" t="s">
        <v>11423</v>
      </c>
      <c r="C3413" s="13" t="s">
        <v>166</v>
      </c>
      <c r="D3413" s="764" t="s">
        <v>12028</v>
      </c>
      <c r="E3413" s="22">
        <v>12900</v>
      </c>
      <c r="F3413" s="19"/>
      <c r="G3413" s="14">
        <f t="shared" si="66"/>
        <v>12900</v>
      </c>
      <c r="H3413" s="13"/>
    </row>
    <row r="3414" spans="1:8" x14ac:dyDescent="0.25">
      <c r="A3414" s="112">
        <v>45258</v>
      </c>
      <c r="B3414" s="21" t="s">
        <v>10564</v>
      </c>
      <c r="C3414" s="13" t="s">
        <v>168</v>
      </c>
      <c r="D3414" s="764"/>
      <c r="E3414" s="22"/>
      <c r="F3414" s="19">
        <v>500000</v>
      </c>
      <c r="G3414" s="14">
        <f t="shared" si="66"/>
        <v>-500000</v>
      </c>
      <c r="H3414" s="13" t="s">
        <v>11781</v>
      </c>
    </row>
    <row r="3415" spans="1:8" x14ac:dyDescent="0.25">
      <c r="A3415" s="112">
        <v>45258</v>
      </c>
      <c r="B3415" s="21" t="s">
        <v>10564</v>
      </c>
      <c r="C3415" s="13" t="s">
        <v>168</v>
      </c>
      <c r="D3415" s="764"/>
      <c r="E3415" s="22"/>
      <c r="F3415" s="19">
        <v>500000</v>
      </c>
      <c r="G3415" s="14">
        <f t="shared" si="66"/>
        <v>-500000</v>
      </c>
      <c r="H3415" s="13" t="s">
        <v>11781</v>
      </c>
    </row>
    <row r="3416" spans="1:8" x14ac:dyDescent="0.25">
      <c r="A3416" s="112">
        <v>45258</v>
      </c>
      <c r="B3416" s="21" t="s">
        <v>10564</v>
      </c>
      <c r="C3416" s="13" t="s">
        <v>168</v>
      </c>
      <c r="D3416" s="764"/>
      <c r="E3416" s="22"/>
      <c r="F3416" s="19">
        <v>500000</v>
      </c>
      <c r="G3416" s="14">
        <f t="shared" si="66"/>
        <v>-500000</v>
      </c>
      <c r="H3416" s="13" t="s">
        <v>11781</v>
      </c>
    </row>
    <row r="3417" spans="1:8" x14ac:dyDescent="0.25">
      <c r="A3417" s="112">
        <v>45258</v>
      </c>
      <c r="B3417" s="21" t="s">
        <v>10564</v>
      </c>
      <c r="C3417" s="13" t="s">
        <v>168</v>
      </c>
      <c r="D3417" s="764"/>
      <c r="E3417" s="22"/>
      <c r="F3417" s="19">
        <v>500000</v>
      </c>
      <c r="G3417" s="14">
        <f t="shared" si="66"/>
        <v>-500000</v>
      </c>
      <c r="H3417" s="13" t="s">
        <v>11781</v>
      </c>
    </row>
    <row r="3418" spans="1:8" x14ac:dyDescent="0.25">
      <c r="A3418" s="112">
        <v>45260</v>
      </c>
      <c r="B3418" s="21" t="s">
        <v>11586</v>
      </c>
      <c r="C3418" s="13" t="s">
        <v>8384</v>
      </c>
      <c r="D3418" s="764" t="s">
        <v>11879</v>
      </c>
      <c r="E3418" s="22">
        <v>30958</v>
      </c>
      <c r="F3418" s="19"/>
      <c r="G3418" s="14">
        <f t="shared" si="66"/>
        <v>30958</v>
      </c>
      <c r="H3418" s="13"/>
    </row>
    <row r="3419" spans="1:8" x14ac:dyDescent="0.25">
      <c r="A3419" s="112">
        <v>45260</v>
      </c>
      <c r="B3419" s="21" t="s">
        <v>10890</v>
      </c>
      <c r="C3419" s="13" t="s">
        <v>12247</v>
      </c>
      <c r="D3419" s="764" t="s">
        <v>11919</v>
      </c>
      <c r="E3419" s="22">
        <v>189553</v>
      </c>
      <c r="F3419" s="19"/>
      <c r="G3419" s="14">
        <f t="shared" si="66"/>
        <v>189553</v>
      </c>
      <c r="H3419" s="13"/>
    </row>
    <row r="3420" spans="1:8" x14ac:dyDescent="0.25">
      <c r="A3420" s="112">
        <v>45262</v>
      </c>
      <c r="B3420" s="21" t="s">
        <v>10564</v>
      </c>
      <c r="C3420" s="13" t="s">
        <v>7465</v>
      </c>
      <c r="D3420" s="764"/>
      <c r="E3420" s="22"/>
      <c r="F3420" s="19">
        <v>1000000</v>
      </c>
      <c r="G3420" s="14">
        <f t="shared" si="66"/>
        <v>-1000000</v>
      </c>
      <c r="H3420" s="13" t="s">
        <v>11356</v>
      </c>
    </row>
    <row r="3421" spans="1:8" x14ac:dyDescent="0.25">
      <c r="A3421" s="112">
        <v>45262</v>
      </c>
      <c r="B3421" s="21" t="s">
        <v>10564</v>
      </c>
      <c r="C3421" s="13" t="s">
        <v>7465</v>
      </c>
      <c r="D3421" s="764"/>
      <c r="E3421" s="22"/>
      <c r="F3421" s="19">
        <v>600000</v>
      </c>
      <c r="G3421" s="14">
        <f t="shared" si="66"/>
        <v>-600000</v>
      </c>
      <c r="H3421" s="13" t="s">
        <v>11152</v>
      </c>
    </row>
    <row r="3422" spans="1:8" x14ac:dyDescent="0.25">
      <c r="A3422" s="112">
        <v>45262</v>
      </c>
      <c r="B3422" s="21" t="s">
        <v>11586</v>
      </c>
      <c r="C3422" s="13" t="s">
        <v>180</v>
      </c>
      <c r="D3422" s="764" t="s">
        <v>11889</v>
      </c>
      <c r="E3422" s="22">
        <v>52800</v>
      </c>
      <c r="F3422" s="19"/>
      <c r="G3422" s="14">
        <f t="shared" si="66"/>
        <v>52800</v>
      </c>
      <c r="H3422" s="13"/>
    </row>
    <row r="3423" spans="1:8" x14ac:dyDescent="0.25">
      <c r="A3423" s="112">
        <v>45264</v>
      </c>
      <c r="B3423" s="21" t="s">
        <v>10564</v>
      </c>
      <c r="C3423" s="13" t="s">
        <v>168</v>
      </c>
      <c r="D3423" s="764" t="s">
        <v>11891</v>
      </c>
      <c r="E3423" s="22">
        <v>2952685</v>
      </c>
      <c r="F3423" s="19"/>
      <c r="G3423" s="14">
        <f t="shared" si="66"/>
        <v>2952685</v>
      </c>
      <c r="H3423" s="13"/>
    </row>
    <row r="3424" spans="1:8" x14ac:dyDescent="0.25">
      <c r="A3424" s="112">
        <v>45264</v>
      </c>
      <c r="B3424" s="21" t="s">
        <v>10890</v>
      </c>
      <c r="C3424" s="13" t="s">
        <v>168</v>
      </c>
      <c r="D3424" s="764" t="s">
        <v>11893</v>
      </c>
      <c r="E3424" s="22">
        <v>45000</v>
      </c>
      <c r="F3424" s="19"/>
      <c r="G3424" s="14">
        <f t="shared" si="66"/>
        <v>45000</v>
      </c>
      <c r="H3424" s="13"/>
    </row>
    <row r="3425" spans="1:8" x14ac:dyDescent="0.25">
      <c r="A3425" s="112">
        <v>45264</v>
      </c>
      <c r="B3425" s="21" t="s">
        <v>11423</v>
      </c>
      <c r="C3425" s="13" t="s">
        <v>166</v>
      </c>
      <c r="D3425" s="764" t="s">
        <v>12029</v>
      </c>
      <c r="E3425" s="22">
        <v>17500</v>
      </c>
      <c r="F3425" s="19"/>
      <c r="G3425" s="14">
        <f t="shared" si="66"/>
        <v>17500</v>
      </c>
      <c r="H3425" s="13"/>
    </row>
    <row r="3426" spans="1:8" x14ac:dyDescent="0.25">
      <c r="A3426" s="112">
        <v>45265</v>
      </c>
      <c r="B3426" s="21" t="s">
        <v>10220</v>
      </c>
      <c r="C3426" s="13" t="s">
        <v>7465</v>
      </c>
      <c r="D3426" s="764" t="s">
        <v>11896</v>
      </c>
      <c r="E3426" s="22">
        <v>144334</v>
      </c>
      <c r="F3426" s="19"/>
      <c r="G3426" s="14">
        <f t="shared" si="66"/>
        <v>144334</v>
      </c>
      <c r="H3426" s="13"/>
    </row>
    <row r="3427" spans="1:8" x14ac:dyDescent="0.25">
      <c r="A3427" s="112">
        <v>45265</v>
      </c>
      <c r="B3427" s="21" t="s">
        <v>10890</v>
      </c>
      <c r="C3427" s="13" t="s">
        <v>12459</v>
      </c>
      <c r="D3427" s="764" t="s">
        <v>8686</v>
      </c>
      <c r="E3427" s="22">
        <v>113438</v>
      </c>
      <c r="F3427" s="19"/>
      <c r="G3427" s="14">
        <f t="shared" si="66"/>
        <v>113438</v>
      </c>
      <c r="H3427" s="13"/>
    </row>
    <row r="3428" spans="1:8" x14ac:dyDescent="0.25">
      <c r="A3428" s="112">
        <v>45266</v>
      </c>
      <c r="B3428" s="21" t="s">
        <v>10220</v>
      </c>
      <c r="C3428" s="13" t="s">
        <v>8384</v>
      </c>
      <c r="D3428" s="764" t="s">
        <v>11880</v>
      </c>
      <c r="E3428" s="22">
        <v>40849</v>
      </c>
      <c r="F3428" s="19"/>
      <c r="G3428" s="14">
        <f t="shared" si="66"/>
        <v>40849</v>
      </c>
      <c r="H3428" s="13"/>
    </row>
    <row r="3429" spans="1:8" x14ac:dyDescent="0.25">
      <c r="A3429" s="112">
        <v>45266</v>
      </c>
      <c r="B3429" s="21" t="s">
        <v>11586</v>
      </c>
      <c r="C3429" s="13" t="s">
        <v>8384</v>
      </c>
      <c r="D3429" s="764" t="s">
        <v>11881</v>
      </c>
      <c r="E3429" s="22">
        <v>18196</v>
      </c>
      <c r="F3429" s="19"/>
      <c r="G3429" s="14">
        <f t="shared" si="66"/>
        <v>18196</v>
      </c>
      <c r="H3429" s="13"/>
    </row>
    <row r="3430" spans="1:8" x14ac:dyDescent="0.25">
      <c r="A3430" s="112">
        <v>45267</v>
      </c>
      <c r="B3430" s="21" t="s">
        <v>11586</v>
      </c>
      <c r="C3430" s="13" t="s">
        <v>164</v>
      </c>
      <c r="D3430" s="764" t="s">
        <v>11887</v>
      </c>
      <c r="E3430" s="22">
        <v>16400</v>
      </c>
      <c r="F3430" s="19"/>
      <c r="G3430" s="14">
        <f t="shared" si="66"/>
        <v>16400</v>
      </c>
      <c r="H3430" s="13"/>
    </row>
    <row r="3431" spans="1:8" x14ac:dyDescent="0.25">
      <c r="A3431" s="112">
        <v>45267</v>
      </c>
      <c r="B3431" s="21" t="s">
        <v>10890</v>
      </c>
      <c r="C3431" s="13" t="s">
        <v>168</v>
      </c>
      <c r="D3431" s="764" t="s">
        <v>11892</v>
      </c>
      <c r="E3431" s="22">
        <v>55000</v>
      </c>
      <c r="F3431" s="19"/>
      <c r="G3431" s="14">
        <f t="shared" si="66"/>
        <v>55000</v>
      </c>
      <c r="H3431" s="13"/>
    </row>
    <row r="3432" spans="1:8" x14ac:dyDescent="0.25">
      <c r="A3432" s="112">
        <v>45267</v>
      </c>
      <c r="B3432" s="21" t="s">
        <v>11586</v>
      </c>
      <c r="C3432" s="13" t="s">
        <v>166</v>
      </c>
      <c r="D3432" s="764" t="s">
        <v>11918</v>
      </c>
      <c r="E3432" s="22">
        <v>25430</v>
      </c>
      <c r="F3432" s="19"/>
      <c r="G3432" s="14">
        <f t="shared" si="66"/>
        <v>25430</v>
      </c>
      <c r="H3432" s="13"/>
    </row>
    <row r="3433" spans="1:8" x14ac:dyDescent="0.25">
      <c r="A3433" s="112">
        <v>45267</v>
      </c>
      <c r="B3433" s="21" t="s">
        <v>11586</v>
      </c>
      <c r="C3433" s="13" t="s">
        <v>180</v>
      </c>
      <c r="D3433" s="764" t="s">
        <v>11935</v>
      </c>
      <c r="E3433" s="22">
        <v>214720</v>
      </c>
      <c r="F3433" s="19"/>
      <c r="G3433" s="14">
        <f t="shared" si="66"/>
        <v>214720</v>
      </c>
      <c r="H3433" s="13"/>
    </row>
    <row r="3434" spans="1:8" x14ac:dyDescent="0.25">
      <c r="A3434" s="112">
        <v>45268</v>
      </c>
      <c r="B3434" s="21" t="s">
        <v>9955</v>
      </c>
      <c r="C3434" s="13" t="s">
        <v>164</v>
      </c>
      <c r="D3434" s="764" t="s">
        <v>11886</v>
      </c>
      <c r="E3434" s="22">
        <v>6047</v>
      </c>
      <c r="F3434" s="19"/>
      <c r="G3434" s="14">
        <f t="shared" si="66"/>
        <v>6047</v>
      </c>
      <c r="H3434" s="13"/>
    </row>
    <row r="3435" spans="1:8" x14ac:dyDescent="0.25">
      <c r="A3435" s="112">
        <v>45269</v>
      </c>
      <c r="B3435" s="21" t="s">
        <v>7801</v>
      </c>
      <c r="C3435" s="13" t="s">
        <v>11307</v>
      </c>
      <c r="D3435" s="764"/>
      <c r="E3435" s="22"/>
      <c r="F3435" s="19">
        <v>340000</v>
      </c>
      <c r="G3435" s="14">
        <f t="shared" si="66"/>
        <v>-340000</v>
      </c>
      <c r="H3435" s="13" t="s">
        <v>11356</v>
      </c>
    </row>
    <row r="3436" spans="1:8" x14ac:dyDescent="0.25">
      <c r="A3436" s="112">
        <v>45269</v>
      </c>
      <c r="B3436" s="21" t="s">
        <v>7801</v>
      </c>
      <c r="C3436" s="13" t="s">
        <v>11307</v>
      </c>
      <c r="D3436" s="764"/>
      <c r="E3436" s="22"/>
      <c r="F3436" s="19">
        <v>21510</v>
      </c>
      <c r="G3436" s="14">
        <f t="shared" si="66"/>
        <v>-21510</v>
      </c>
      <c r="H3436" s="13" t="s">
        <v>4976</v>
      </c>
    </row>
    <row r="3437" spans="1:8" x14ac:dyDescent="0.25">
      <c r="A3437" s="112">
        <v>45272</v>
      </c>
      <c r="B3437" s="21" t="s">
        <v>11586</v>
      </c>
      <c r="C3437" s="13" t="s">
        <v>8384</v>
      </c>
      <c r="D3437" s="764" t="s">
        <v>11882</v>
      </c>
      <c r="E3437" s="22">
        <v>32566</v>
      </c>
      <c r="F3437" s="19"/>
      <c r="G3437" s="14">
        <f t="shared" si="66"/>
        <v>32566</v>
      </c>
      <c r="H3437" s="13"/>
    </row>
    <row r="3438" spans="1:8" x14ac:dyDescent="0.25">
      <c r="A3438" s="112">
        <v>45272</v>
      </c>
      <c r="B3438" s="21" t="s">
        <v>10890</v>
      </c>
      <c r="C3438" s="13" t="s">
        <v>168</v>
      </c>
      <c r="D3438" s="764" t="s">
        <v>11894</v>
      </c>
      <c r="E3438" s="22">
        <v>55000</v>
      </c>
      <c r="F3438" s="19"/>
      <c r="G3438" s="14">
        <f t="shared" si="66"/>
        <v>55000</v>
      </c>
      <c r="H3438" s="13"/>
    </row>
    <row r="3439" spans="1:8" x14ac:dyDescent="0.25">
      <c r="A3439" s="112">
        <v>45272</v>
      </c>
      <c r="B3439" s="21" t="s">
        <v>10890</v>
      </c>
      <c r="C3439" s="13" t="s">
        <v>168</v>
      </c>
      <c r="D3439" s="764" t="s">
        <v>11895</v>
      </c>
      <c r="E3439" s="22">
        <v>45000</v>
      </c>
      <c r="F3439" s="19"/>
      <c r="G3439" s="14">
        <f t="shared" si="66"/>
        <v>45000</v>
      </c>
      <c r="H3439" s="13"/>
    </row>
    <row r="3440" spans="1:8" x14ac:dyDescent="0.25">
      <c r="A3440" s="112">
        <v>45274</v>
      </c>
      <c r="B3440" s="21" t="s">
        <v>11423</v>
      </c>
      <c r="C3440" s="13" t="s">
        <v>166</v>
      </c>
      <c r="D3440" s="764" t="s">
        <v>12030</v>
      </c>
      <c r="E3440" s="22">
        <v>4380</v>
      </c>
      <c r="F3440" s="19"/>
      <c r="G3440" s="14">
        <f t="shared" si="66"/>
        <v>4380</v>
      </c>
      <c r="H3440" s="13"/>
    </row>
    <row r="3441" spans="1:8" x14ac:dyDescent="0.25">
      <c r="A3441" s="112">
        <v>45275</v>
      </c>
      <c r="B3441" s="21" t="s">
        <v>11586</v>
      </c>
      <c r="C3441" s="13" t="s">
        <v>164</v>
      </c>
      <c r="D3441" s="764" t="s">
        <v>11888</v>
      </c>
      <c r="E3441" s="22">
        <v>5396</v>
      </c>
      <c r="F3441" s="19"/>
      <c r="G3441" s="14">
        <f t="shared" si="66"/>
        <v>5396</v>
      </c>
      <c r="H3441" s="13"/>
    </row>
    <row r="3442" spans="1:8" x14ac:dyDescent="0.25">
      <c r="A3442" s="112">
        <v>45275</v>
      </c>
      <c r="B3442" s="21" t="s">
        <v>11586</v>
      </c>
      <c r="C3442" s="13" t="s">
        <v>166</v>
      </c>
      <c r="D3442" s="764" t="s">
        <v>12031</v>
      </c>
      <c r="E3442" s="22">
        <v>9125</v>
      </c>
      <c r="F3442" s="19"/>
      <c r="G3442" s="14">
        <f t="shared" si="66"/>
        <v>9125</v>
      </c>
      <c r="H3442" s="13"/>
    </row>
    <row r="3443" spans="1:8" x14ac:dyDescent="0.25">
      <c r="A3443" s="112">
        <v>45275</v>
      </c>
      <c r="B3443" s="21" t="s">
        <v>11864</v>
      </c>
      <c r="C3443" s="13" t="s">
        <v>180</v>
      </c>
      <c r="D3443" s="764"/>
      <c r="E3443" s="22"/>
      <c r="F3443" s="19">
        <v>1500000</v>
      </c>
      <c r="G3443" s="14">
        <f t="shared" si="66"/>
        <v>-1500000</v>
      </c>
      <c r="H3443" s="13" t="s">
        <v>11900</v>
      </c>
    </row>
    <row r="3444" spans="1:8" x14ac:dyDescent="0.25">
      <c r="A3444" s="112">
        <v>45275</v>
      </c>
      <c r="B3444" s="21" t="s">
        <v>10220</v>
      </c>
      <c r="C3444" s="13" t="s">
        <v>8384</v>
      </c>
      <c r="D3444" s="764"/>
      <c r="E3444" s="22"/>
      <c r="F3444" s="19">
        <v>250000</v>
      </c>
      <c r="G3444" s="14">
        <f t="shared" si="66"/>
        <v>-250000</v>
      </c>
      <c r="H3444" s="13" t="s">
        <v>11900</v>
      </c>
    </row>
    <row r="3445" spans="1:8" x14ac:dyDescent="0.25">
      <c r="A3445" s="112">
        <v>45275</v>
      </c>
      <c r="B3445" s="21" t="s">
        <v>10564</v>
      </c>
      <c r="C3445" s="13" t="s">
        <v>8384</v>
      </c>
      <c r="D3445" s="764"/>
      <c r="E3445" s="22"/>
      <c r="F3445" s="19">
        <v>250000</v>
      </c>
      <c r="G3445" s="14">
        <f t="shared" ref="G3445:G3588" si="68">E3445-F3445</f>
        <v>-250000</v>
      </c>
      <c r="H3445" s="13" t="s">
        <v>11900</v>
      </c>
    </row>
    <row r="3446" spans="1:8" x14ac:dyDescent="0.25">
      <c r="A3446" s="112">
        <v>45275</v>
      </c>
      <c r="B3446" s="21" t="s">
        <v>10890</v>
      </c>
      <c r="C3446" s="13" t="s">
        <v>8384</v>
      </c>
      <c r="D3446" s="764"/>
      <c r="E3446" s="22"/>
      <c r="F3446" s="19">
        <v>250000</v>
      </c>
      <c r="G3446" s="14">
        <f t="shared" si="68"/>
        <v>-250000</v>
      </c>
      <c r="H3446" s="13" t="s">
        <v>11900</v>
      </c>
    </row>
    <row r="3447" spans="1:8" x14ac:dyDescent="0.25">
      <c r="A3447" s="112">
        <v>45275</v>
      </c>
      <c r="B3447" s="21" t="s">
        <v>11423</v>
      </c>
      <c r="C3447" s="13" t="s">
        <v>8384</v>
      </c>
      <c r="D3447" s="764"/>
      <c r="E3447" s="22"/>
      <c r="F3447" s="19">
        <v>250000</v>
      </c>
      <c r="G3447" s="14">
        <f t="shared" si="68"/>
        <v>-250000</v>
      </c>
      <c r="H3447" s="13" t="s">
        <v>11900</v>
      </c>
    </row>
    <row r="3448" spans="1:8" ht="16.5" thickBot="1" x14ac:dyDescent="0.3">
      <c r="A3448" s="112">
        <v>45275</v>
      </c>
      <c r="B3448" s="21" t="s">
        <v>10220</v>
      </c>
      <c r="C3448" s="13" t="s">
        <v>7465</v>
      </c>
      <c r="D3448" s="764"/>
      <c r="E3448" s="22"/>
      <c r="F3448" s="109">
        <v>1000000</v>
      </c>
      <c r="G3448" s="14">
        <f t="shared" si="68"/>
        <v>-1000000</v>
      </c>
      <c r="H3448" s="13" t="s">
        <v>11900</v>
      </c>
    </row>
    <row r="3449" spans="1:8" x14ac:dyDescent="0.25">
      <c r="A3449" s="112">
        <v>45276</v>
      </c>
      <c r="B3449" s="21" t="s">
        <v>9955</v>
      </c>
      <c r="C3449" s="13" t="s">
        <v>164</v>
      </c>
      <c r="D3449" s="764"/>
      <c r="E3449" s="781"/>
      <c r="F3449" s="783">
        <v>14707</v>
      </c>
      <c r="G3449" s="782">
        <f t="shared" si="68"/>
        <v>-14707</v>
      </c>
      <c r="H3449" s="13" t="s">
        <v>11925</v>
      </c>
    </row>
    <row r="3450" spans="1:8" x14ac:dyDescent="0.25">
      <c r="A3450" s="112">
        <v>45276</v>
      </c>
      <c r="B3450" s="21" t="s">
        <v>9974</v>
      </c>
      <c r="C3450" s="13" t="s">
        <v>164</v>
      </c>
      <c r="D3450" s="764"/>
      <c r="E3450" s="781"/>
      <c r="F3450" s="141">
        <v>41074</v>
      </c>
      <c r="G3450" s="782">
        <f t="shared" si="68"/>
        <v>-41074</v>
      </c>
      <c r="H3450" s="13" t="s">
        <v>11925</v>
      </c>
    </row>
    <row r="3451" spans="1:8" x14ac:dyDescent="0.25">
      <c r="A3451" s="112">
        <v>45276</v>
      </c>
      <c r="B3451" s="21" t="s">
        <v>10220</v>
      </c>
      <c r="C3451" s="13" t="s">
        <v>164</v>
      </c>
      <c r="D3451" s="764"/>
      <c r="E3451" s="781"/>
      <c r="F3451" s="141">
        <v>32306</v>
      </c>
      <c r="G3451" s="782">
        <f t="shared" si="68"/>
        <v>-32306</v>
      </c>
      <c r="H3451" s="13" t="s">
        <v>11925</v>
      </c>
    </row>
    <row r="3452" spans="1:8" x14ac:dyDescent="0.25">
      <c r="A3452" s="112">
        <v>45276</v>
      </c>
      <c r="B3452" s="21" t="s">
        <v>10564</v>
      </c>
      <c r="C3452" s="13" t="s">
        <v>164</v>
      </c>
      <c r="D3452" s="764"/>
      <c r="E3452" s="781"/>
      <c r="F3452" s="141">
        <v>5887</v>
      </c>
      <c r="G3452" s="782">
        <f t="shared" si="68"/>
        <v>-5887</v>
      </c>
      <c r="H3452" s="13" t="s">
        <v>11925</v>
      </c>
    </row>
    <row r="3453" spans="1:8" x14ac:dyDescent="0.25">
      <c r="A3453" s="112">
        <v>45276</v>
      </c>
      <c r="B3453" s="21" t="s">
        <v>11423</v>
      </c>
      <c r="C3453" s="13" t="s">
        <v>164</v>
      </c>
      <c r="D3453" s="764"/>
      <c r="E3453" s="781"/>
      <c r="F3453" s="141">
        <v>52104</v>
      </c>
      <c r="G3453" s="782">
        <f t="shared" si="68"/>
        <v>-52104</v>
      </c>
      <c r="H3453" s="13" t="s">
        <v>11925</v>
      </c>
    </row>
    <row r="3454" spans="1:8" x14ac:dyDescent="0.25">
      <c r="A3454" s="112">
        <v>45276</v>
      </c>
      <c r="B3454" s="21" t="s">
        <v>11249</v>
      </c>
      <c r="C3454" s="13" t="s">
        <v>164</v>
      </c>
      <c r="D3454" s="764"/>
      <c r="E3454" s="781"/>
      <c r="F3454" s="141">
        <v>1420</v>
      </c>
      <c r="G3454" s="782">
        <f t="shared" si="68"/>
        <v>-1420</v>
      </c>
      <c r="H3454" s="13" t="s">
        <v>11925</v>
      </c>
    </row>
    <row r="3455" spans="1:8" ht="16.5" thickBot="1" x14ac:dyDescent="0.3">
      <c r="A3455" s="112">
        <v>45276</v>
      </c>
      <c r="B3455" s="21" t="s">
        <v>11586</v>
      </c>
      <c r="C3455" s="13" t="s">
        <v>164</v>
      </c>
      <c r="D3455" s="764"/>
      <c r="E3455" s="781"/>
      <c r="F3455" s="784">
        <v>12502</v>
      </c>
      <c r="G3455" s="782">
        <f t="shared" si="68"/>
        <v>-12502</v>
      </c>
      <c r="H3455" s="13" t="s">
        <v>11925</v>
      </c>
    </row>
    <row r="3456" spans="1:8" x14ac:dyDescent="0.25">
      <c r="A3456" s="112">
        <v>45276</v>
      </c>
      <c r="B3456" s="21" t="s">
        <v>11864</v>
      </c>
      <c r="C3456" s="13" t="s">
        <v>180</v>
      </c>
      <c r="D3456" s="764" t="s">
        <v>11936</v>
      </c>
      <c r="E3456" s="22">
        <v>1343560</v>
      </c>
      <c r="F3456" s="111"/>
      <c r="G3456" s="782">
        <f t="shared" si="68"/>
        <v>1343560</v>
      </c>
      <c r="H3456" s="13"/>
    </row>
    <row r="3457" spans="1:8" x14ac:dyDescent="0.25">
      <c r="A3457" s="112">
        <v>45276</v>
      </c>
      <c r="B3457" s="21" t="s">
        <v>11586</v>
      </c>
      <c r="C3457" s="13" t="s">
        <v>164</v>
      </c>
      <c r="D3457" s="764" t="s">
        <v>12023</v>
      </c>
      <c r="E3457" s="22">
        <v>1113</v>
      </c>
      <c r="F3457" s="111"/>
      <c r="G3457" s="782">
        <f t="shared" si="68"/>
        <v>1113</v>
      </c>
      <c r="H3457" s="13"/>
    </row>
    <row r="3458" spans="1:8" x14ac:dyDescent="0.25">
      <c r="A3458" s="112">
        <v>45278</v>
      </c>
      <c r="B3458" s="21" t="s">
        <v>11586</v>
      </c>
      <c r="C3458" s="13" t="s">
        <v>166</v>
      </c>
      <c r="D3458" s="764" t="s">
        <v>12032</v>
      </c>
      <c r="E3458" s="22">
        <v>6580</v>
      </c>
      <c r="F3458" s="111"/>
      <c r="G3458" s="782">
        <f t="shared" si="68"/>
        <v>6580</v>
      </c>
      <c r="H3458" s="13"/>
    </row>
    <row r="3459" spans="1:8" x14ac:dyDescent="0.25">
      <c r="A3459" s="112">
        <v>45280</v>
      </c>
      <c r="B3459" s="21" t="s">
        <v>10890</v>
      </c>
      <c r="C3459" s="13" t="s">
        <v>1197</v>
      </c>
      <c r="D3459" s="764" t="s">
        <v>11964</v>
      </c>
      <c r="E3459" s="22">
        <v>44000</v>
      </c>
      <c r="F3459" s="111"/>
      <c r="G3459" s="782">
        <f t="shared" si="68"/>
        <v>44000</v>
      </c>
      <c r="H3459" s="13"/>
    </row>
    <row r="3460" spans="1:8" x14ac:dyDescent="0.25">
      <c r="A3460" s="112">
        <v>45282</v>
      </c>
      <c r="B3460" s="21" t="s">
        <v>11864</v>
      </c>
      <c r="C3460" s="13" t="s">
        <v>180</v>
      </c>
      <c r="D3460" s="764" t="s">
        <v>12024</v>
      </c>
      <c r="E3460" s="22">
        <v>987960</v>
      </c>
      <c r="F3460" s="111"/>
      <c r="G3460" s="782">
        <f t="shared" si="68"/>
        <v>987960</v>
      </c>
      <c r="H3460" s="13"/>
    </row>
    <row r="3461" spans="1:8" x14ac:dyDescent="0.25">
      <c r="A3461" s="112">
        <v>45283</v>
      </c>
      <c r="B3461" s="21" t="s">
        <v>10890</v>
      </c>
      <c r="C3461" s="13" t="s">
        <v>12247</v>
      </c>
      <c r="D3461" s="764"/>
      <c r="E3461" s="22"/>
      <c r="F3461" s="19">
        <v>189553</v>
      </c>
      <c r="G3461" s="782">
        <f t="shared" si="68"/>
        <v>-189553</v>
      </c>
      <c r="H3461" s="13" t="s">
        <v>11953</v>
      </c>
    </row>
    <row r="3462" spans="1:8" x14ac:dyDescent="0.25">
      <c r="A3462" s="112">
        <v>45285</v>
      </c>
      <c r="B3462" s="21" t="s">
        <v>11586</v>
      </c>
      <c r="C3462" s="13" t="s">
        <v>8384</v>
      </c>
      <c r="D3462" s="764" t="s">
        <v>12018</v>
      </c>
      <c r="E3462" s="22">
        <v>717268</v>
      </c>
      <c r="F3462" s="19"/>
      <c r="G3462" s="782">
        <f t="shared" si="68"/>
        <v>717268</v>
      </c>
      <c r="H3462" s="13"/>
    </row>
    <row r="3463" spans="1:8" x14ac:dyDescent="0.25">
      <c r="A3463" s="112">
        <v>45285</v>
      </c>
      <c r="B3463" s="21" t="s">
        <v>10890</v>
      </c>
      <c r="C3463" s="13" t="s">
        <v>12247</v>
      </c>
      <c r="D3463" s="764"/>
      <c r="E3463" s="22"/>
      <c r="F3463" s="19">
        <v>472526</v>
      </c>
      <c r="G3463" s="782">
        <f t="shared" si="68"/>
        <v>-472526</v>
      </c>
      <c r="H3463" s="13" t="s">
        <v>11953</v>
      </c>
    </row>
    <row r="3464" spans="1:8" x14ac:dyDescent="0.25">
      <c r="A3464" s="112">
        <v>45286</v>
      </c>
      <c r="B3464" s="21" t="s">
        <v>10890</v>
      </c>
      <c r="C3464" s="13" t="s">
        <v>5186</v>
      </c>
      <c r="D3464" s="764" t="s">
        <v>12243</v>
      </c>
      <c r="E3464" s="22">
        <v>11148</v>
      </c>
      <c r="F3464" s="19"/>
      <c r="G3464" s="782">
        <f t="shared" si="68"/>
        <v>11148</v>
      </c>
      <c r="H3464" s="13" t="s">
        <v>12244</v>
      </c>
    </row>
    <row r="3465" spans="1:8" x14ac:dyDescent="0.25">
      <c r="A3465" s="112">
        <v>45286</v>
      </c>
      <c r="B3465" s="21" t="s">
        <v>10220</v>
      </c>
      <c r="C3465" s="13" t="s">
        <v>168</v>
      </c>
      <c r="D3465" s="764" t="s">
        <v>12021</v>
      </c>
      <c r="E3465" s="22">
        <v>14520</v>
      </c>
      <c r="F3465" s="19"/>
      <c r="G3465" s="782">
        <f t="shared" si="68"/>
        <v>14520</v>
      </c>
      <c r="H3465" s="13"/>
    </row>
    <row r="3466" spans="1:8" x14ac:dyDescent="0.25">
      <c r="A3466" s="112">
        <v>45286</v>
      </c>
      <c r="B3466" s="21" t="s">
        <v>11586</v>
      </c>
      <c r="C3466" s="13" t="s">
        <v>168</v>
      </c>
      <c r="D3466" s="764" t="s">
        <v>12022</v>
      </c>
      <c r="E3466" s="22">
        <v>382500</v>
      </c>
      <c r="F3466" s="19"/>
      <c r="G3466" s="782">
        <f t="shared" si="68"/>
        <v>382500</v>
      </c>
      <c r="H3466" s="13"/>
    </row>
    <row r="3467" spans="1:8" x14ac:dyDescent="0.25">
      <c r="A3467" s="112">
        <v>45286</v>
      </c>
      <c r="B3467" s="21" t="s">
        <v>9344</v>
      </c>
      <c r="C3467" s="13" t="s">
        <v>5680</v>
      </c>
      <c r="D3467" s="764"/>
      <c r="E3467" s="22"/>
      <c r="F3467" s="19">
        <v>500000</v>
      </c>
      <c r="G3467" s="782">
        <f t="shared" si="68"/>
        <v>-500000</v>
      </c>
      <c r="H3467" s="13" t="s">
        <v>11970</v>
      </c>
    </row>
    <row r="3468" spans="1:8" ht="16.5" thickBot="1" x14ac:dyDescent="0.3">
      <c r="A3468" s="112">
        <v>45286</v>
      </c>
      <c r="B3468" s="21" t="s">
        <v>9974</v>
      </c>
      <c r="C3468" s="13" t="s">
        <v>169</v>
      </c>
      <c r="D3468" s="764"/>
      <c r="E3468" s="22"/>
      <c r="F3468" s="109">
        <v>250000</v>
      </c>
      <c r="G3468" s="14">
        <f t="shared" si="68"/>
        <v>-250000</v>
      </c>
      <c r="H3468" s="13" t="s">
        <v>11970</v>
      </c>
    </row>
    <row r="3469" spans="1:8" x14ac:dyDescent="0.25">
      <c r="A3469" s="112">
        <v>45286</v>
      </c>
      <c r="B3469" s="21" t="s">
        <v>9974</v>
      </c>
      <c r="C3469" s="13" t="s">
        <v>166</v>
      </c>
      <c r="D3469" s="764"/>
      <c r="E3469" s="781"/>
      <c r="F3469" s="783">
        <v>91980</v>
      </c>
      <c r="G3469" s="782">
        <f t="shared" si="68"/>
        <v>-91980</v>
      </c>
      <c r="H3469" s="1164" t="s">
        <v>12034</v>
      </c>
    </row>
    <row r="3470" spans="1:8" x14ac:dyDescent="0.25">
      <c r="A3470" s="112">
        <v>45286</v>
      </c>
      <c r="B3470" s="21" t="s">
        <v>10139</v>
      </c>
      <c r="C3470" s="13" t="s">
        <v>166</v>
      </c>
      <c r="D3470" s="764"/>
      <c r="E3470" s="781"/>
      <c r="F3470" s="141">
        <v>21340</v>
      </c>
      <c r="G3470" s="782">
        <f t="shared" si="68"/>
        <v>-21340</v>
      </c>
      <c r="H3470" s="1164"/>
    </row>
    <row r="3471" spans="1:8" x14ac:dyDescent="0.25">
      <c r="A3471" s="112">
        <v>45286</v>
      </c>
      <c r="B3471" s="21" t="s">
        <v>10459</v>
      </c>
      <c r="C3471" s="13" t="s">
        <v>166</v>
      </c>
      <c r="D3471" s="764"/>
      <c r="E3471" s="781"/>
      <c r="F3471" s="141">
        <v>140985</v>
      </c>
      <c r="G3471" s="782">
        <f t="shared" si="68"/>
        <v>-140985</v>
      </c>
      <c r="H3471" s="1164"/>
    </row>
    <row r="3472" spans="1:8" x14ac:dyDescent="0.25">
      <c r="A3472" s="112">
        <v>45286</v>
      </c>
      <c r="B3472" s="21" t="s">
        <v>10220</v>
      </c>
      <c r="C3472" s="13" t="s">
        <v>166</v>
      </c>
      <c r="D3472" s="764"/>
      <c r="E3472" s="781"/>
      <c r="F3472" s="141">
        <v>15980</v>
      </c>
      <c r="G3472" s="782">
        <f t="shared" si="68"/>
        <v>-15980</v>
      </c>
      <c r="H3472" s="1164"/>
    </row>
    <row r="3473" spans="1:8" x14ac:dyDescent="0.25">
      <c r="A3473" s="112">
        <v>45286</v>
      </c>
      <c r="B3473" s="21" t="s">
        <v>10559</v>
      </c>
      <c r="C3473" s="13" t="s">
        <v>166</v>
      </c>
      <c r="D3473" s="764"/>
      <c r="E3473" s="781"/>
      <c r="F3473" s="141">
        <v>45000</v>
      </c>
      <c r="G3473" s="782">
        <f t="shared" si="68"/>
        <v>-45000</v>
      </c>
      <c r="H3473" s="1164"/>
    </row>
    <row r="3474" spans="1:8" x14ac:dyDescent="0.25">
      <c r="A3474" s="112">
        <v>45286</v>
      </c>
      <c r="B3474" s="21" t="s">
        <v>10367</v>
      </c>
      <c r="C3474" s="13" t="s">
        <v>166</v>
      </c>
      <c r="D3474" s="764"/>
      <c r="E3474" s="781"/>
      <c r="F3474" s="141">
        <v>114255</v>
      </c>
      <c r="G3474" s="782">
        <f t="shared" si="68"/>
        <v>-114255</v>
      </c>
      <c r="H3474" s="1164"/>
    </row>
    <row r="3475" spans="1:8" x14ac:dyDescent="0.25">
      <c r="A3475" s="112">
        <v>45286</v>
      </c>
      <c r="B3475" s="21" t="s">
        <v>10890</v>
      </c>
      <c r="C3475" s="13" t="s">
        <v>166</v>
      </c>
      <c r="D3475" s="764"/>
      <c r="E3475" s="781"/>
      <c r="F3475" s="141">
        <v>83530</v>
      </c>
      <c r="G3475" s="782">
        <f t="shared" si="68"/>
        <v>-83530</v>
      </c>
      <c r="H3475" s="1164"/>
    </row>
    <row r="3476" spans="1:8" x14ac:dyDescent="0.25">
      <c r="A3476" s="112">
        <v>45286</v>
      </c>
      <c r="B3476" s="21" t="s">
        <v>10986</v>
      </c>
      <c r="C3476" s="13" t="s">
        <v>166</v>
      </c>
      <c r="D3476" s="764"/>
      <c r="E3476" s="781"/>
      <c r="F3476" s="141">
        <v>65500</v>
      </c>
      <c r="G3476" s="782">
        <f t="shared" si="68"/>
        <v>-65500</v>
      </c>
      <c r="H3476" s="1164"/>
    </row>
    <row r="3477" spans="1:8" x14ac:dyDescent="0.25">
      <c r="A3477" s="112">
        <v>45286</v>
      </c>
      <c r="B3477" s="21" t="s">
        <v>11423</v>
      </c>
      <c r="C3477" s="13" t="s">
        <v>166</v>
      </c>
      <c r="D3477" s="764"/>
      <c r="E3477" s="781"/>
      <c r="F3477" s="141">
        <v>250855</v>
      </c>
      <c r="G3477" s="782">
        <f t="shared" si="68"/>
        <v>-250855</v>
      </c>
      <c r="H3477" s="1164"/>
    </row>
    <row r="3478" spans="1:8" x14ac:dyDescent="0.25">
      <c r="A3478" s="112">
        <v>45286</v>
      </c>
      <c r="B3478" s="21" t="s">
        <v>11586</v>
      </c>
      <c r="C3478" s="13" t="s">
        <v>166</v>
      </c>
      <c r="D3478" s="764"/>
      <c r="E3478" s="781"/>
      <c r="F3478" s="141">
        <v>41135</v>
      </c>
      <c r="G3478" s="782">
        <f t="shared" si="68"/>
        <v>-41135</v>
      </c>
      <c r="H3478" s="1164"/>
    </row>
    <row r="3479" spans="1:8" x14ac:dyDescent="0.25">
      <c r="A3479" s="112">
        <v>45286</v>
      </c>
      <c r="B3479" s="21" t="s">
        <v>10890</v>
      </c>
      <c r="C3479" s="13" t="s">
        <v>166</v>
      </c>
      <c r="D3479" s="764"/>
      <c r="E3479" s="781"/>
      <c r="F3479" s="146">
        <v>103490</v>
      </c>
      <c r="G3479" s="782">
        <f t="shared" si="68"/>
        <v>-103490</v>
      </c>
      <c r="H3479" s="1164"/>
    </row>
    <row r="3480" spans="1:8" x14ac:dyDescent="0.25">
      <c r="A3480" s="112">
        <v>45286</v>
      </c>
      <c r="B3480" s="21" t="s">
        <v>11864</v>
      </c>
      <c r="C3480" s="13" t="s">
        <v>166</v>
      </c>
      <c r="D3480" s="764"/>
      <c r="E3480" s="781"/>
      <c r="F3480" s="146">
        <v>56000</v>
      </c>
      <c r="G3480" s="782">
        <f t="shared" si="68"/>
        <v>-56000</v>
      </c>
      <c r="H3480" s="1164"/>
    </row>
    <row r="3481" spans="1:8" ht="16.5" thickBot="1" x14ac:dyDescent="0.3">
      <c r="A3481" s="112">
        <v>45286</v>
      </c>
      <c r="B3481" s="21" t="s">
        <v>12172</v>
      </c>
      <c r="C3481" s="13" t="s">
        <v>166</v>
      </c>
      <c r="D3481" s="764"/>
      <c r="E3481" s="781"/>
      <c r="F3481" s="784">
        <v>45650</v>
      </c>
      <c r="G3481" s="782">
        <f t="shared" si="68"/>
        <v>-45650</v>
      </c>
      <c r="H3481" s="1164"/>
    </row>
    <row r="3482" spans="1:8" x14ac:dyDescent="0.25">
      <c r="A3482" s="112">
        <v>45286</v>
      </c>
      <c r="B3482" s="21" t="s">
        <v>10890</v>
      </c>
      <c r="C3482" s="13" t="s">
        <v>166</v>
      </c>
      <c r="D3482" s="764" t="s">
        <v>9800</v>
      </c>
      <c r="E3482" s="781">
        <v>3500</v>
      </c>
      <c r="F3482" s="213"/>
      <c r="G3482" s="782">
        <f t="shared" si="68"/>
        <v>3500</v>
      </c>
      <c r="H3482" s="1056"/>
    </row>
    <row r="3483" spans="1:8" x14ac:dyDescent="0.25">
      <c r="A3483" s="112">
        <v>45287</v>
      </c>
      <c r="B3483" s="21" t="s">
        <v>11864</v>
      </c>
      <c r="C3483" s="13" t="s">
        <v>12005</v>
      </c>
      <c r="D3483" s="764"/>
      <c r="E3483" s="22">
        <v>1044000</v>
      </c>
      <c r="F3483" s="111"/>
      <c r="G3483" s="14">
        <f>E3483-F3483</f>
        <v>1044000</v>
      </c>
      <c r="H3483" s="13"/>
    </row>
    <row r="3484" spans="1:8" x14ac:dyDescent="0.25">
      <c r="A3484" s="112">
        <v>45287</v>
      </c>
      <c r="B3484" s="21" t="s">
        <v>10890</v>
      </c>
      <c r="C3484" s="13" t="s">
        <v>8384</v>
      </c>
      <c r="D3484" s="764" t="s">
        <v>12019</v>
      </c>
      <c r="E3484" s="22">
        <v>26569</v>
      </c>
      <c r="F3484" s="19"/>
      <c r="G3484" s="14">
        <f>E3484-F3484</f>
        <v>26569</v>
      </c>
      <c r="H3484" s="13"/>
    </row>
    <row r="3485" spans="1:8" x14ac:dyDescent="0.25">
      <c r="A3485" s="112">
        <v>45287</v>
      </c>
      <c r="B3485" s="21" t="s">
        <v>11423</v>
      </c>
      <c r="C3485" s="13" t="s">
        <v>8384</v>
      </c>
      <c r="D3485" s="764" t="s">
        <v>12020</v>
      </c>
      <c r="E3485" s="22">
        <v>15289</v>
      </c>
      <c r="F3485" s="19"/>
      <c r="G3485" s="14">
        <f>E3485-F3485</f>
        <v>15289</v>
      </c>
      <c r="H3485" s="13"/>
    </row>
    <row r="3486" spans="1:8" ht="16.5" thickBot="1" x14ac:dyDescent="0.3">
      <c r="A3486" s="112">
        <v>45287</v>
      </c>
      <c r="B3486" s="21" t="s">
        <v>11864</v>
      </c>
      <c r="C3486" s="13" t="s">
        <v>12005</v>
      </c>
      <c r="D3486" s="764"/>
      <c r="E3486" s="22"/>
      <c r="F3486" s="109">
        <v>1000000</v>
      </c>
      <c r="G3486" s="14">
        <f>E3486-F3486</f>
        <v>-1000000</v>
      </c>
      <c r="H3486" s="13" t="s">
        <v>12004</v>
      </c>
    </row>
    <row r="3487" spans="1:8" x14ac:dyDescent="0.25">
      <c r="A3487" s="112">
        <v>45287</v>
      </c>
      <c r="B3487" s="21" t="s">
        <v>1399</v>
      </c>
      <c r="C3487" s="13" t="s">
        <v>1802</v>
      </c>
      <c r="D3487" s="764"/>
      <c r="E3487" s="781"/>
      <c r="F3487" s="783">
        <v>159545</v>
      </c>
      <c r="G3487" s="782">
        <f t="shared" si="68"/>
        <v>-159545</v>
      </c>
      <c r="H3487" s="1150" t="s">
        <v>13020</v>
      </c>
    </row>
    <row r="3488" spans="1:8" x14ac:dyDescent="0.25">
      <c r="A3488" s="112">
        <v>45287</v>
      </c>
      <c r="B3488" s="21" t="s">
        <v>6407</v>
      </c>
      <c r="C3488" s="13" t="s">
        <v>1802</v>
      </c>
      <c r="D3488" s="764"/>
      <c r="E3488" s="781"/>
      <c r="F3488" s="141">
        <v>80843</v>
      </c>
      <c r="G3488" s="782">
        <f t="shared" si="68"/>
        <v>-80843</v>
      </c>
      <c r="H3488" s="1152"/>
    </row>
    <row r="3489" spans="1:8" x14ac:dyDescent="0.25">
      <c r="A3489" s="112">
        <v>45287</v>
      </c>
      <c r="B3489" s="21" t="s">
        <v>6506</v>
      </c>
      <c r="C3489" s="13" t="s">
        <v>1802</v>
      </c>
      <c r="D3489" s="764"/>
      <c r="E3489" s="781"/>
      <c r="F3489" s="141">
        <v>4245</v>
      </c>
      <c r="G3489" s="782">
        <f t="shared" si="68"/>
        <v>-4245</v>
      </c>
      <c r="H3489" s="1152"/>
    </row>
    <row r="3490" spans="1:8" ht="16.5" thickBot="1" x14ac:dyDescent="0.3">
      <c r="A3490" s="112">
        <v>45287</v>
      </c>
      <c r="B3490" s="21" t="s">
        <v>10284</v>
      </c>
      <c r="C3490" s="13" t="s">
        <v>1802</v>
      </c>
      <c r="D3490" s="764"/>
      <c r="E3490" s="781"/>
      <c r="F3490" s="784">
        <v>5367</v>
      </c>
      <c r="G3490" s="782">
        <f t="shared" si="68"/>
        <v>-5367</v>
      </c>
      <c r="H3490" s="1151"/>
    </row>
    <row r="3491" spans="1:8" x14ac:dyDescent="0.25">
      <c r="A3491" s="112">
        <v>45288</v>
      </c>
      <c r="B3491" s="21" t="s">
        <v>10564</v>
      </c>
      <c r="C3491" s="13" t="s">
        <v>7465</v>
      </c>
      <c r="D3491" s="764"/>
      <c r="E3491" s="22"/>
      <c r="F3491" s="111">
        <v>1500000</v>
      </c>
      <c r="G3491" s="14">
        <f t="shared" si="68"/>
        <v>-1500000</v>
      </c>
      <c r="H3491" s="13" t="s">
        <v>12004</v>
      </c>
    </row>
    <row r="3492" spans="1:8" x14ac:dyDescent="0.25">
      <c r="A3492" s="112">
        <v>45288</v>
      </c>
      <c r="B3492" s="21" t="s">
        <v>10890</v>
      </c>
      <c r="C3492" s="13" t="s">
        <v>166</v>
      </c>
      <c r="D3492" s="764" t="s">
        <v>12104</v>
      </c>
      <c r="E3492" s="22">
        <v>7000</v>
      </c>
      <c r="F3492" s="19"/>
      <c r="G3492" s="14">
        <f t="shared" si="68"/>
        <v>7000</v>
      </c>
      <c r="H3492" s="13"/>
    </row>
    <row r="3493" spans="1:8" x14ac:dyDescent="0.25">
      <c r="A3493" s="112">
        <v>45289</v>
      </c>
      <c r="B3493" s="21" t="s">
        <v>10564</v>
      </c>
      <c r="C3493" s="13" t="s">
        <v>8082</v>
      </c>
      <c r="D3493" s="764"/>
      <c r="E3493" s="22"/>
      <c r="F3493" s="19">
        <v>1000000</v>
      </c>
      <c r="G3493" s="14">
        <f t="shared" si="68"/>
        <v>-1000000</v>
      </c>
      <c r="H3493" s="13" t="s">
        <v>12004</v>
      </c>
    </row>
    <row r="3494" spans="1:8" x14ac:dyDescent="0.25">
      <c r="A3494" s="112">
        <v>45289</v>
      </c>
      <c r="B3494" s="21" t="s">
        <v>11586</v>
      </c>
      <c r="C3494" s="13" t="s">
        <v>180</v>
      </c>
      <c r="D3494" s="764"/>
      <c r="E3494" s="22"/>
      <c r="F3494" s="19">
        <v>250000</v>
      </c>
      <c r="G3494" s="14">
        <f t="shared" si="68"/>
        <v>-250000</v>
      </c>
      <c r="H3494" s="13" t="s">
        <v>11993</v>
      </c>
    </row>
    <row r="3495" spans="1:8" x14ac:dyDescent="0.25">
      <c r="A3495" s="112">
        <v>45289</v>
      </c>
      <c r="B3495" s="21" t="s">
        <v>10220</v>
      </c>
      <c r="C3495" s="13" t="s">
        <v>7465</v>
      </c>
      <c r="D3495" s="764"/>
      <c r="E3495" s="22"/>
      <c r="F3495" s="19">
        <v>1000000</v>
      </c>
      <c r="G3495" s="14">
        <f t="shared" si="68"/>
        <v>-1000000</v>
      </c>
      <c r="H3495" s="13" t="s">
        <v>12004</v>
      </c>
    </row>
    <row r="3496" spans="1:8" x14ac:dyDescent="0.25">
      <c r="A3496" s="112">
        <v>45289</v>
      </c>
      <c r="B3496" s="21" t="s">
        <v>11864</v>
      </c>
      <c r="C3496" s="13" t="s">
        <v>8082</v>
      </c>
      <c r="D3496" s="764"/>
      <c r="E3496" s="22">
        <v>2000000</v>
      </c>
      <c r="F3496" s="19"/>
      <c r="G3496" s="14">
        <f t="shared" si="68"/>
        <v>2000000</v>
      </c>
      <c r="H3496" s="53" t="s">
        <v>12302</v>
      </c>
    </row>
    <row r="3497" spans="1:8" x14ac:dyDescent="0.25">
      <c r="A3497" s="112">
        <v>45289</v>
      </c>
      <c r="B3497" s="21" t="s">
        <v>11864</v>
      </c>
      <c r="C3497" s="13" t="s">
        <v>8082</v>
      </c>
      <c r="D3497" s="764"/>
      <c r="E3497" s="22"/>
      <c r="F3497" s="19">
        <v>1000000</v>
      </c>
      <c r="G3497" s="14">
        <f t="shared" si="68"/>
        <v>-1000000</v>
      </c>
      <c r="H3497" s="53" t="s">
        <v>12002</v>
      </c>
    </row>
    <row r="3498" spans="1:8" x14ac:dyDescent="0.25">
      <c r="A3498" s="112">
        <v>45289</v>
      </c>
      <c r="B3498" s="21" t="s">
        <v>11864</v>
      </c>
      <c r="C3498" s="13" t="s">
        <v>8082</v>
      </c>
      <c r="D3498" s="764"/>
      <c r="E3498" s="22"/>
      <c r="F3498" s="19">
        <v>250000</v>
      </c>
      <c r="G3498" s="14">
        <f t="shared" si="68"/>
        <v>-250000</v>
      </c>
      <c r="H3498" s="53" t="s">
        <v>12003</v>
      </c>
    </row>
    <row r="3499" spans="1:8" x14ac:dyDescent="0.25">
      <c r="A3499" s="112">
        <v>45289</v>
      </c>
      <c r="B3499" s="21" t="s">
        <v>11864</v>
      </c>
      <c r="C3499" s="13" t="s">
        <v>8082</v>
      </c>
      <c r="D3499" s="764"/>
      <c r="E3499" s="22"/>
      <c r="F3499" s="19">
        <v>250000</v>
      </c>
      <c r="G3499" s="14">
        <f t="shared" si="68"/>
        <v>-250000</v>
      </c>
      <c r="H3499" s="53" t="s">
        <v>12003</v>
      </c>
    </row>
    <row r="3500" spans="1:8" x14ac:dyDescent="0.25">
      <c r="A3500" s="112">
        <v>45293</v>
      </c>
      <c r="B3500" s="21" t="s">
        <v>9820</v>
      </c>
      <c r="C3500" s="13" t="s">
        <v>180</v>
      </c>
      <c r="D3500" s="764"/>
      <c r="E3500" s="22">
        <v>199500</v>
      </c>
      <c r="F3500" s="19"/>
      <c r="G3500" s="14">
        <f t="shared" si="68"/>
        <v>199500</v>
      </c>
      <c r="H3500" s="53"/>
    </row>
    <row r="3501" spans="1:8" x14ac:dyDescent="0.25">
      <c r="A3501" s="112">
        <v>45294</v>
      </c>
      <c r="B3501" s="21" t="s">
        <v>10559</v>
      </c>
      <c r="C3501" s="13" t="s">
        <v>5680</v>
      </c>
      <c r="D3501" s="764"/>
      <c r="E3501" s="22"/>
      <c r="F3501" s="19">
        <v>60000</v>
      </c>
      <c r="G3501" s="14">
        <f t="shared" si="68"/>
        <v>-60000</v>
      </c>
      <c r="H3501" s="1182" t="s">
        <v>11970</v>
      </c>
    </row>
    <row r="3502" spans="1:8" x14ac:dyDescent="0.25">
      <c r="A3502" s="112">
        <v>45294</v>
      </c>
      <c r="B3502" s="21" t="s">
        <v>10367</v>
      </c>
      <c r="C3502" s="13" t="s">
        <v>5680</v>
      </c>
      <c r="D3502" s="764"/>
      <c r="E3502" s="22"/>
      <c r="F3502" s="19">
        <v>190000</v>
      </c>
      <c r="G3502" s="14">
        <f t="shared" si="68"/>
        <v>-190000</v>
      </c>
      <c r="H3502" s="1183"/>
    </row>
    <row r="3503" spans="1:8" x14ac:dyDescent="0.25">
      <c r="A3503" s="112">
        <v>45294</v>
      </c>
      <c r="B3503" s="21" t="s">
        <v>10890</v>
      </c>
      <c r="C3503" s="13" t="s">
        <v>12459</v>
      </c>
      <c r="D3503" s="764"/>
      <c r="E3503" s="22"/>
      <c r="F3503" s="19">
        <v>500000</v>
      </c>
      <c r="G3503" s="14">
        <f t="shared" si="68"/>
        <v>-500000</v>
      </c>
      <c r="H3503" s="53" t="s">
        <v>12003</v>
      </c>
    </row>
    <row r="3504" spans="1:8" ht="18.75" x14ac:dyDescent="0.25">
      <c r="A3504" s="112">
        <v>45294</v>
      </c>
      <c r="B3504" s="21" t="s">
        <v>11068</v>
      </c>
      <c r="C3504" s="13" t="s">
        <v>180</v>
      </c>
      <c r="D3504" s="764" t="s">
        <v>12108</v>
      </c>
      <c r="E3504" s="22">
        <v>1154145</v>
      </c>
      <c r="F3504" s="19"/>
      <c r="G3504" s="14">
        <f t="shared" si="68"/>
        <v>1154145</v>
      </c>
      <c r="H3504" s="925" t="s">
        <v>12109</v>
      </c>
    </row>
    <row r="3505" spans="1:8" x14ac:dyDescent="0.25">
      <c r="A3505" s="112">
        <v>45295</v>
      </c>
      <c r="B3505" s="21" t="s">
        <v>11068</v>
      </c>
      <c r="C3505" s="13" t="s">
        <v>180</v>
      </c>
      <c r="D3505" s="764"/>
      <c r="E3505" s="22"/>
      <c r="F3505" s="19">
        <v>1154145</v>
      </c>
      <c r="G3505" s="14">
        <f t="shared" si="68"/>
        <v>-1154145</v>
      </c>
      <c r="H3505" s="13" t="s">
        <v>12101</v>
      </c>
    </row>
    <row r="3506" spans="1:8" x14ac:dyDescent="0.25">
      <c r="A3506" s="112">
        <v>45295</v>
      </c>
      <c r="B3506" s="21" t="s">
        <v>8547</v>
      </c>
      <c r="C3506" s="13" t="s">
        <v>164</v>
      </c>
      <c r="D3506" s="764" t="s">
        <v>12456</v>
      </c>
      <c r="E3506" s="22">
        <v>111994</v>
      </c>
      <c r="F3506" s="19"/>
      <c r="G3506" s="14">
        <f t="shared" si="68"/>
        <v>111994</v>
      </c>
      <c r="H3506" s="53"/>
    </row>
    <row r="3507" spans="1:8" x14ac:dyDescent="0.25">
      <c r="A3507" s="112">
        <v>45295</v>
      </c>
      <c r="B3507" s="21" t="s">
        <v>10220</v>
      </c>
      <c r="C3507" s="13" t="s">
        <v>8384</v>
      </c>
      <c r="D3507" s="764"/>
      <c r="E3507" s="22"/>
      <c r="F3507" s="19">
        <v>250000</v>
      </c>
      <c r="G3507" s="14">
        <f t="shared" si="68"/>
        <v>-250000</v>
      </c>
      <c r="H3507" s="1150" t="s">
        <v>12103</v>
      </c>
    </row>
    <row r="3508" spans="1:8" x14ac:dyDescent="0.25">
      <c r="A3508" s="112">
        <v>45295</v>
      </c>
      <c r="B3508" s="21" t="s">
        <v>11423</v>
      </c>
      <c r="C3508" s="13" t="s">
        <v>8384</v>
      </c>
      <c r="D3508" s="764"/>
      <c r="E3508" s="22"/>
      <c r="F3508" s="19">
        <v>250000</v>
      </c>
      <c r="G3508" s="14">
        <f t="shared" si="68"/>
        <v>-250000</v>
      </c>
      <c r="H3508" s="1152"/>
    </row>
    <row r="3509" spans="1:8" x14ac:dyDescent="0.25">
      <c r="A3509" s="112">
        <v>45295</v>
      </c>
      <c r="B3509" s="21" t="s">
        <v>11586</v>
      </c>
      <c r="C3509" s="13" t="s">
        <v>8384</v>
      </c>
      <c r="D3509" s="764"/>
      <c r="E3509" s="22"/>
      <c r="F3509" s="19">
        <v>500000</v>
      </c>
      <c r="G3509" s="14">
        <f t="shared" si="68"/>
        <v>-500000</v>
      </c>
      <c r="H3509" s="1151"/>
    </row>
    <row r="3510" spans="1:8" x14ac:dyDescent="0.25">
      <c r="A3510" s="112">
        <v>45295</v>
      </c>
      <c r="B3510" s="21" t="s">
        <v>11864</v>
      </c>
      <c r="C3510" s="13" t="s">
        <v>180</v>
      </c>
      <c r="D3510" s="764" t="s">
        <v>12106</v>
      </c>
      <c r="E3510" s="22">
        <v>94520</v>
      </c>
      <c r="F3510" s="19"/>
      <c r="G3510" s="14">
        <f t="shared" si="68"/>
        <v>94520</v>
      </c>
      <c r="H3510" s="342"/>
    </row>
    <row r="3511" spans="1:8" x14ac:dyDescent="0.25">
      <c r="A3511" s="112">
        <v>45295</v>
      </c>
      <c r="B3511" s="21" t="s">
        <v>10890</v>
      </c>
      <c r="C3511" s="13" t="s">
        <v>168</v>
      </c>
      <c r="D3511" s="764" t="s">
        <v>12209</v>
      </c>
      <c r="E3511" s="22">
        <v>8400</v>
      </c>
      <c r="F3511" s="19"/>
      <c r="G3511" s="14">
        <f t="shared" si="68"/>
        <v>8400</v>
      </c>
      <c r="H3511" s="342"/>
    </row>
    <row r="3512" spans="1:8" x14ac:dyDescent="0.25">
      <c r="A3512" s="112">
        <v>45297</v>
      </c>
      <c r="B3512" s="21" t="s">
        <v>11864</v>
      </c>
      <c r="C3512" s="13" t="s">
        <v>180</v>
      </c>
      <c r="D3512" s="764" t="s">
        <v>12107</v>
      </c>
      <c r="E3512" s="22">
        <v>9630</v>
      </c>
      <c r="F3512" s="19"/>
      <c r="G3512" s="14">
        <f t="shared" si="68"/>
        <v>9630</v>
      </c>
      <c r="H3512" s="342"/>
    </row>
    <row r="3513" spans="1:8" x14ac:dyDescent="0.25">
      <c r="A3513" s="112">
        <v>45299</v>
      </c>
      <c r="B3513" s="21" t="s">
        <v>9820</v>
      </c>
      <c r="C3513" s="13" t="s">
        <v>166</v>
      </c>
      <c r="D3513" s="764" t="s">
        <v>12105</v>
      </c>
      <c r="E3513" s="22">
        <v>33840</v>
      </c>
      <c r="F3513" s="19"/>
      <c r="G3513" s="14">
        <f t="shared" si="68"/>
        <v>33840</v>
      </c>
      <c r="H3513" s="13"/>
    </row>
    <row r="3514" spans="1:8" x14ac:dyDescent="0.25">
      <c r="A3514" s="112">
        <v>45299</v>
      </c>
      <c r="B3514" s="21" t="s">
        <v>11586</v>
      </c>
      <c r="C3514" s="13" t="s">
        <v>168</v>
      </c>
      <c r="D3514" s="764" t="s">
        <v>12210</v>
      </c>
      <c r="E3514" s="22">
        <v>102000</v>
      </c>
      <c r="F3514" s="19"/>
      <c r="G3514" s="14">
        <f t="shared" si="68"/>
        <v>102000</v>
      </c>
      <c r="H3514" s="13"/>
    </row>
    <row r="3515" spans="1:8" x14ac:dyDescent="0.25">
      <c r="A3515" s="112">
        <v>45299</v>
      </c>
      <c r="B3515" s="21" t="s">
        <v>12212</v>
      </c>
      <c r="C3515" s="13" t="s">
        <v>168</v>
      </c>
      <c r="D3515" s="764" t="s">
        <v>12211</v>
      </c>
      <c r="E3515" s="22">
        <v>82500</v>
      </c>
      <c r="F3515" s="19"/>
      <c r="G3515" s="14">
        <f t="shared" si="68"/>
        <v>82500</v>
      </c>
      <c r="H3515" s="13"/>
    </row>
    <row r="3516" spans="1:8" x14ac:dyDescent="0.25">
      <c r="A3516" s="112">
        <v>45299</v>
      </c>
      <c r="B3516" s="21" t="s">
        <v>9820</v>
      </c>
      <c r="C3516" s="13" t="s">
        <v>164</v>
      </c>
      <c r="D3516" s="764" t="s">
        <v>12454</v>
      </c>
      <c r="E3516" s="22">
        <v>34317</v>
      </c>
      <c r="F3516" s="19"/>
      <c r="G3516" s="14">
        <f t="shared" si="68"/>
        <v>34317</v>
      </c>
      <c r="H3516" s="53"/>
    </row>
    <row r="3517" spans="1:8" x14ac:dyDescent="0.25">
      <c r="A3517" s="112">
        <v>45300</v>
      </c>
      <c r="B3517" s="21" t="s">
        <v>10284</v>
      </c>
      <c r="C3517" s="13" t="s">
        <v>8384</v>
      </c>
      <c r="D3517" s="764"/>
      <c r="E3517" s="22"/>
      <c r="F3517" s="19">
        <v>25780</v>
      </c>
      <c r="G3517" s="14">
        <f t="shared" ref="G3517:G3552" si="69">E3517-F3517</f>
        <v>-25780</v>
      </c>
      <c r="H3517" s="1168" t="s">
        <v>12276</v>
      </c>
    </row>
    <row r="3518" spans="1:8" x14ac:dyDescent="0.25">
      <c r="A3518" s="112">
        <v>45300</v>
      </c>
      <c r="B3518" s="21" t="s">
        <v>10220</v>
      </c>
      <c r="C3518" s="13" t="s">
        <v>8384</v>
      </c>
      <c r="D3518" s="764"/>
      <c r="E3518" s="22"/>
      <c r="F3518" s="19">
        <v>10470</v>
      </c>
      <c r="G3518" s="14">
        <f t="shared" si="69"/>
        <v>-10470</v>
      </c>
      <c r="H3518" s="1172"/>
    </row>
    <row r="3519" spans="1:8" x14ac:dyDescent="0.25">
      <c r="A3519" s="112">
        <v>45300</v>
      </c>
      <c r="B3519" s="21" t="s">
        <v>10564</v>
      </c>
      <c r="C3519" s="13" t="s">
        <v>8384</v>
      </c>
      <c r="D3519" s="764"/>
      <c r="E3519" s="22"/>
      <c r="F3519" s="19">
        <v>1347</v>
      </c>
      <c r="G3519" s="14">
        <f t="shared" si="69"/>
        <v>-1347</v>
      </c>
      <c r="H3519" s="1172"/>
    </row>
    <row r="3520" spans="1:8" x14ac:dyDescent="0.25">
      <c r="A3520" s="112">
        <v>45300</v>
      </c>
      <c r="B3520" s="21" t="s">
        <v>10890</v>
      </c>
      <c r="C3520" s="13" t="s">
        <v>8384</v>
      </c>
      <c r="D3520" s="764"/>
      <c r="E3520" s="22"/>
      <c r="F3520" s="19">
        <v>187415</v>
      </c>
      <c r="G3520" s="14">
        <f t="shared" si="69"/>
        <v>-187415</v>
      </c>
      <c r="H3520" s="1172"/>
    </row>
    <row r="3521" spans="1:8" x14ac:dyDescent="0.25">
      <c r="A3521" s="112">
        <v>45300</v>
      </c>
      <c r="B3521" s="21" t="s">
        <v>10986</v>
      </c>
      <c r="C3521" s="13" t="s">
        <v>8384</v>
      </c>
      <c r="D3521" s="764"/>
      <c r="E3521" s="22"/>
      <c r="F3521" s="19">
        <v>4390</v>
      </c>
      <c r="G3521" s="14">
        <f t="shared" si="69"/>
        <v>-4390</v>
      </c>
      <c r="H3521" s="1172"/>
    </row>
    <row r="3522" spans="1:8" x14ac:dyDescent="0.25">
      <c r="A3522" s="112">
        <v>45300</v>
      </c>
      <c r="B3522" s="21" t="s">
        <v>11054</v>
      </c>
      <c r="C3522" s="13" t="s">
        <v>8384</v>
      </c>
      <c r="D3522" s="764"/>
      <c r="E3522" s="22"/>
      <c r="F3522" s="19">
        <v>75122</v>
      </c>
      <c r="G3522" s="14">
        <f t="shared" si="69"/>
        <v>-75122</v>
      </c>
      <c r="H3522" s="1172"/>
    </row>
    <row r="3523" spans="1:8" x14ac:dyDescent="0.25">
      <c r="A3523" s="112">
        <v>45300</v>
      </c>
      <c r="B3523" s="21" t="s">
        <v>11423</v>
      </c>
      <c r="C3523" s="13" t="s">
        <v>8384</v>
      </c>
      <c r="D3523" s="764"/>
      <c r="E3523" s="22"/>
      <c r="F3523" s="19">
        <v>130168</v>
      </c>
      <c r="G3523" s="14">
        <f t="shared" si="69"/>
        <v>-130168</v>
      </c>
      <c r="H3523" s="1172"/>
    </row>
    <row r="3524" spans="1:8" x14ac:dyDescent="0.25">
      <c r="A3524" s="112">
        <v>45300</v>
      </c>
      <c r="B3524" s="21" t="s">
        <v>11249</v>
      </c>
      <c r="C3524" s="13" t="s">
        <v>8384</v>
      </c>
      <c r="D3524" s="764"/>
      <c r="E3524" s="22"/>
      <c r="F3524" s="19">
        <v>13416</v>
      </c>
      <c r="G3524" s="14">
        <f t="shared" si="69"/>
        <v>-13416</v>
      </c>
      <c r="H3524" s="1172"/>
    </row>
    <row r="3525" spans="1:8" x14ac:dyDescent="0.25">
      <c r="A3525" s="112">
        <v>45300</v>
      </c>
      <c r="B3525" s="21" t="s">
        <v>11685</v>
      </c>
      <c r="C3525" s="13" t="s">
        <v>8384</v>
      </c>
      <c r="D3525" s="764"/>
      <c r="E3525" s="22"/>
      <c r="F3525" s="19">
        <v>56173</v>
      </c>
      <c r="G3525" s="14">
        <f t="shared" si="69"/>
        <v>-56173</v>
      </c>
      <c r="H3525" s="1172"/>
    </row>
    <row r="3526" spans="1:8" x14ac:dyDescent="0.25">
      <c r="A3526" s="112">
        <v>45300</v>
      </c>
      <c r="B3526" s="21" t="s">
        <v>11488</v>
      </c>
      <c r="C3526" s="13" t="s">
        <v>8384</v>
      </c>
      <c r="D3526" s="764"/>
      <c r="E3526" s="22"/>
      <c r="F3526" s="19">
        <v>73043</v>
      </c>
      <c r="G3526" s="14">
        <f t="shared" si="69"/>
        <v>-73043</v>
      </c>
      <c r="H3526" s="1172"/>
    </row>
    <row r="3527" spans="1:8" x14ac:dyDescent="0.25">
      <c r="A3527" s="112">
        <v>45300</v>
      </c>
      <c r="B3527" s="21" t="s">
        <v>11586</v>
      </c>
      <c r="C3527" s="13" t="s">
        <v>8384</v>
      </c>
      <c r="D3527" s="764"/>
      <c r="E3527" s="22"/>
      <c r="F3527" s="19">
        <v>322676</v>
      </c>
      <c r="G3527" s="14">
        <f t="shared" si="69"/>
        <v>-322676</v>
      </c>
      <c r="H3527" s="1169"/>
    </row>
    <row r="3528" spans="1:8" x14ac:dyDescent="0.25">
      <c r="A3528" s="112">
        <v>45300</v>
      </c>
      <c r="B3528" s="21" t="s">
        <v>9820</v>
      </c>
      <c r="C3528" s="13" t="s">
        <v>164</v>
      </c>
      <c r="D3528" s="764" t="s">
        <v>12458</v>
      </c>
      <c r="E3528" s="22">
        <v>30000</v>
      </c>
      <c r="F3528" s="19"/>
      <c r="G3528" s="14">
        <f t="shared" si="69"/>
        <v>30000</v>
      </c>
      <c r="H3528" s="954"/>
    </row>
    <row r="3529" spans="1:8" x14ac:dyDescent="0.25">
      <c r="A3529" s="112">
        <v>45301</v>
      </c>
      <c r="B3529" s="21" t="s">
        <v>10890</v>
      </c>
      <c r="C3529" s="13" t="s">
        <v>166</v>
      </c>
      <c r="D3529" s="764" t="s">
        <v>12442</v>
      </c>
      <c r="E3529" s="22">
        <v>10500</v>
      </c>
      <c r="F3529" s="19"/>
      <c r="G3529" s="14">
        <f t="shared" si="69"/>
        <v>10500</v>
      </c>
      <c r="H3529" s="954"/>
    </row>
    <row r="3530" spans="1:8" x14ac:dyDescent="0.25">
      <c r="A3530" s="112">
        <v>45301</v>
      </c>
      <c r="B3530" s="21" t="s">
        <v>11864</v>
      </c>
      <c r="C3530" s="13" t="s">
        <v>168</v>
      </c>
      <c r="D3530" s="764" t="s">
        <v>12213</v>
      </c>
      <c r="E3530" s="22">
        <v>239352</v>
      </c>
      <c r="F3530" s="19"/>
      <c r="G3530" s="14">
        <f t="shared" si="69"/>
        <v>239352</v>
      </c>
      <c r="H3530" s="13"/>
    </row>
    <row r="3531" spans="1:8" ht="16.5" thickBot="1" x14ac:dyDescent="0.3">
      <c r="A3531" s="112">
        <v>45301</v>
      </c>
      <c r="B3531" s="21" t="s">
        <v>11864</v>
      </c>
      <c r="C3531" s="13" t="s">
        <v>168</v>
      </c>
      <c r="D3531" s="764" t="s">
        <v>12214</v>
      </c>
      <c r="E3531" s="22">
        <v>115501</v>
      </c>
      <c r="F3531" s="19"/>
      <c r="G3531" s="14">
        <f t="shared" si="69"/>
        <v>115501</v>
      </c>
      <c r="H3531" s="13"/>
    </row>
    <row r="3532" spans="1:8" x14ac:dyDescent="0.25">
      <c r="A3532" s="112">
        <v>45303</v>
      </c>
      <c r="B3532" s="21" t="s">
        <v>9955</v>
      </c>
      <c r="C3532" s="13" t="s">
        <v>168</v>
      </c>
      <c r="D3532" s="764"/>
      <c r="E3532" s="781"/>
      <c r="F3532" s="783">
        <v>148537</v>
      </c>
      <c r="G3532" s="782">
        <f t="shared" si="69"/>
        <v>-148537</v>
      </c>
      <c r="H3532" s="1150" t="s">
        <v>12248</v>
      </c>
    </row>
    <row r="3533" spans="1:8" x14ac:dyDescent="0.25">
      <c r="A3533" s="112">
        <v>45303</v>
      </c>
      <c r="B3533" s="21" t="s">
        <v>10284</v>
      </c>
      <c r="C3533" s="13" t="s">
        <v>168</v>
      </c>
      <c r="D3533" s="764"/>
      <c r="E3533" s="781"/>
      <c r="F3533" s="141">
        <v>8740</v>
      </c>
      <c r="G3533" s="782">
        <f t="shared" si="69"/>
        <v>-8740</v>
      </c>
      <c r="H3533" s="1152"/>
    </row>
    <row r="3534" spans="1:8" x14ac:dyDescent="0.25">
      <c r="A3534" s="112">
        <v>45303</v>
      </c>
      <c r="B3534" s="21" t="s">
        <v>10559</v>
      </c>
      <c r="C3534" s="13" t="s">
        <v>168</v>
      </c>
      <c r="D3534" s="764"/>
      <c r="E3534" s="781"/>
      <c r="F3534" s="141">
        <v>91300</v>
      </c>
      <c r="G3534" s="782">
        <f t="shared" si="69"/>
        <v>-91300</v>
      </c>
      <c r="H3534" s="1152"/>
    </row>
    <row r="3535" spans="1:8" x14ac:dyDescent="0.25">
      <c r="A3535" s="112">
        <v>45303</v>
      </c>
      <c r="B3535" s="21" t="s">
        <v>7801</v>
      </c>
      <c r="C3535" s="13" t="s">
        <v>168</v>
      </c>
      <c r="D3535" s="764"/>
      <c r="E3535" s="781"/>
      <c r="F3535" s="141">
        <v>10980</v>
      </c>
      <c r="G3535" s="782">
        <f t="shared" si="69"/>
        <v>-10980</v>
      </c>
      <c r="H3535" s="1152"/>
    </row>
    <row r="3536" spans="1:8" x14ac:dyDescent="0.25">
      <c r="A3536" s="112">
        <v>45303</v>
      </c>
      <c r="B3536" s="21" t="s">
        <v>10367</v>
      </c>
      <c r="C3536" s="13" t="s">
        <v>168</v>
      </c>
      <c r="D3536" s="764"/>
      <c r="E3536" s="781"/>
      <c r="F3536" s="141">
        <v>206520</v>
      </c>
      <c r="G3536" s="782">
        <f t="shared" si="69"/>
        <v>-206520</v>
      </c>
      <c r="H3536" s="1152"/>
    </row>
    <row r="3537" spans="1:8" x14ac:dyDescent="0.25">
      <c r="A3537" s="112">
        <v>45303</v>
      </c>
      <c r="B3537" s="21" t="s">
        <v>11249</v>
      </c>
      <c r="C3537" s="13" t="s">
        <v>168</v>
      </c>
      <c r="D3537" s="764"/>
      <c r="E3537" s="781"/>
      <c r="F3537" s="141">
        <v>19640</v>
      </c>
      <c r="G3537" s="782">
        <f t="shared" si="69"/>
        <v>-19640</v>
      </c>
      <c r="H3537" s="1152"/>
    </row>
    <row r="3538" spans="1:8" x14ac:dyDescent="0.25">
      <c r="A3538" s="112">
        <v>45303</v>
      </c>
      <c r="B3538" s="21" t="s">
        <v>10459</v>
      </c>
      <c r="C3538" s="13" t="s">
        <v>168</v>
      </c>
      <c r="D3538" s="764"/>
      <c r="E3538" s="781"/>
      <c r="F3538" s="141">
        <v>259118</v>
      </c>
      <c r="G3538" s="782">
        <f t="shared" si="69"/>
        <v>-259118</v>
      </c>
      <c r="H3538" s="1152"/>
    </row>
    <row r="3539" spans="1:8" ht="16.5" thickBot="1" x14ac:dyDescent="0.3">
      <c r="A3539" s="112">
        <v>45303</v>
      </c>
      <c r="B3539" s="21" t="s">
        <v>10564</v>
      </c>
      <c r="C3539" s="13" t="s">
        <v>168</v>
      </c>
      <c r="D3539" s="764"/>
      <c r="E3539" s="781"/>
      <c r="F3539" s="784">
        <v>5165</v>
      </c>
      <c r="G3539" s="782">
        <f t="shared" si="69"/>
        <v>-5165</v>
      </c>
      <c r="H3539" s="1151"/>
    </row>
    <row r="3540" spans="1:8" x14ac:dyDescent="0.25">
      <c r="A3540" s="112">
        <v>45304</v>
      </c>
      <c r="B3540" s="21" t="s">
        <v>11864</v>
      </c>
      <c r="C3540" s="13" t="s">
        <v>7465</v>
      </c>
      <c r="D3540" s="764" t="s">
        <v>12207</v>
      </c>
      <c r="E3540" s="22">
        <v>816740</v>
      </c>
      <c r="F3540" s="19"/>
      <c r="G3540" s="14">
        <f t="shared" si="69"/>
        <v>816740</v>
      </c>
      <c r="H3540" s="13"/>
    </row>
    <row r="3541" spans="1:8" x14ac:dyDescent="0.25">
      <c r="A3541" s="112">
        <v>45304</v>
      </c>
      <c r="B3541" s="21" t="s">
        <v>11864</v>
      </c>
      <c r="C3541" s="13" t="s">
        <v>168</v>
      </c>
      <c r="D3541" s="764" t="s">
        <v>12215</v>
      </c>
      <c r="E3541" s="22">
        <v>328130</v>
      </c>
      <c r="F3541" s="19"/>
      <c r="G3541" s="14">
        <f t="shared" si="69"/>
        <v>328130</v>
      </c>
      <c r="H3541" s="13"/>
    </row>
    <row r="3542" spans="1:8" x14ac:dyDescent="0.25">
      <c r="A3542" s="112">
        <v>45304</v>
      </c>
      <c r="B3542" s="21" t="s">
        <v>11864</v>
      </c>
      <c r="C3542" s="13" t="s">
        <v>168</v>
      </c>
      <c r="D3542" s="764" t="s">
        <v>11884</v>
      </c>
      <c r="E3542" s="22">
        <v>151031</v>
      </c>
      <c r="F3542" s="19"/>
      <c r="G3542" s="14">
        <f t="shared" si="69"/>
        <v>151031</v>
      </c>
      <c r="H3542" s="13"/>
    </row>
    <row r="3543" spans="1:8" x14ac:dyDescent="0.25">
      <c r="A3543" s="112">
        <v>45304</v>
      </c>
      <c r="B3543" s="21" t="s">
        <v>11864</v>
      </c>
      <c r="C3543" s="13" t="s">
        <v>180</v>
      </c>
      <c r="D3543" s="764" t="s">
        <v>12219</v>
      </c>
      <c r="E3543" s="22">
        <v>408700</v>
      </c>
      <c r="F3543" s="19"/>
      <c r="G3543" s="14">
        <f t="shared" si="69"/>
        <v>408700</v>
      </c>
      <c r="H3543" s="13"/>
    </row>
    <row r="3544" spans="1:8" x14ac:dyDescent="0.25">
      <c r="A3544" s="112">
        <v>45305</v>
      </c>
      <c r="B3544" s="21" t="s">
        <v>11864</v>
      </c>
      <c r="C3544" s="13" t="s">
        <v>4724</v>
      </c>
      <c r="D3544" s="764"/>
      <c r="E3544" s="22"/>
      <c r="F3544" s="19">
        <v>550000</v>
      </c>
      <c r="G3544" s="14">
        <f t="shared" si="69"/>
        <v>-550000</v>
      </c>
      <c r="H3544" s="13" t="s">
        <v>12149</v>
      </c>
    </row>
    <row r="3545" spans="1:8" x14ac:dyDescent="0.25">
      <c r="A3545" s="112">
        <v>45305</v>
      </c>
      <c r="B3545" s="21" t="s">
        <v>11864</v>
      </c>
      <c r="C3545" s="13" t="s">
        <v>7465</v>
      </c>
      <c r="D3545" s="764" t="s">
        <v>12208</v>
      </c>
      <c r="E3545" s="22">
        <v>831940</v>
      </c>
      <c r="F3545" s="19"/>
      <c r="G3545" s="14">
        <f t="shared" si="69"/>
        <v>831940</v>
      </c>
      <c r="H3545" s="13"/>
    </row>
    <row r="3546" spans="1:8" x14ac:dyDescent="0.25">
      <c r="A3546" s="112">
        <v>45305</v>
      </c>
      <c r="B3546" s="21" t="s">
        <v>11864</v>
      </c>
      <c r="C3546" s="13" t="s">
        <v>168</v>
      </c>
      <c r="D3546" s="764" t="s">
        <v>12216</v>
      </c>
      <c r="E3546" s="22">
        <v>57332</v>
      </c>
      <c r="F3546" s="19"/>
      <c r="G3546" s="14">
        <f t="shared" si="69"/>
        <v>57332</v>
      </c>
      <c r="H3546" s="13"/>
    </row>
    <row r="3547" spans="1:8" x14ac:dyDescent="0.25">
      <c r="A3547" s="112">
        <v>45307</v>
      </c>
      <c r="B3547" s="21" t="s">
        <v>10890</v>
      </c>
      <c r="C3547" s="13" t="s">
        <v>180</v>
      </c>
      <c r="D3547" s="764" t="s">
        <v>12220</v>
      </c>
      <c r="E3547" s="22">
        <v>36300</v>
      </c>
      <c r="F3547" s="19"/>
      <c r="G3547" s="14">
        <f t="shared" si="69"/>
        <v>36300</v>
      </c>
      <c r="H3547" s="13"/>
    </row>
    <row r="3548" spans="1:8" x14ac:dyDescent="0.25">
      <c r="A3548" s="112">
        <v>45307</v>
      </c>
      <c r="B3548" s="21" t="s">
        <v>10890</v>
      </c>
      <c r="C3548" s="13" t="s">
        <v>12459</v>
      </c>
      <c r="D3548" s="764" t="s">
        <v>8956</v>
      </c>
      <c r="E3548" s="22">
        <v>57719</v>
      </c>
      <c r="F3548" s="19"/>
      <c r="G3548" s="14">
        <f t="shared" si="69"/>
        <v>57719</v>
      </c>
      <c r="H3548" s="13"/>
    </row>
    <row r="3549" spans="1:8" x14ac:dyDescent="0.25">
      <c r="A3549" s="112">
        <v>45309</v>
      </c>
      <c r="B3549" s="21" t="s">
        <v>11864</v>
      </c>
      <c r="C3549" s="13" t="s">
        <v>168</v>
      </c>
      <c r="D3549" s="764" t="s">
        <v>12217</v>
      </c>
      <c r="E3549" s="22">
        <v>24244</v>
      </c>
      <c r="F3549" s="19"/>
      <c r="G3549" s="14">
        <f t="shared" si="69"/>
        <v>24244</v>
      </c>
      <c r="H3549" s="13"/>
    </row>
    <row r="3550" spans="1:8" x14ac:dyDescent="0.25">
      <c r="A3550" s="112">
        <v>45309</v>
      </c>
      <c r="B3550" s="21" t="s">
        <v>10890</v>
      </c>
      <c r="C3550" s="13" t="s">
        <v>168</v>
      </c>
      <c r="D3550" s="764" t="s">
        <v>12218</v>
      </c>
      <c r="E3550" s="22">
        <v>28900</v>
      </c>
      <c r="F3550" s="19"/>
      <c r="G3550" s="14">
        <f t="shared" si="69"/>
        <v>28900</v>
      </c>
      <c r="H3550" s="13"/>
    </row>
    <row r="3551" spans="1:8" x14ac:dyDescent="0.25">
      <c r="A3551" s="112">
        <v>45309</v>
      </c>
      <c r="B3551" s="21" t="s">
        <v>10890</v>
      </c>
      <c r="C3551" s="13" t="s">
        <v>166</v>
      </c>
      <c r="D3551" s="764" t="s">
        <v>12443</v>
      </c>
      <c r="E3551" s="22">
        <v>5100</v>
      </c>
      <c r="F3551" s="19"/>
      <c r="G3551" s="14">
        <f t="shared" si="69"/>
        <v>5100</v>
      </c>
      <c r="H3551" s="13"/>
    </row>
    <row r="3552" spans="1:8" x14ac:dyDescent="0.25">
      <c r="A3552" s="112">
        <v>45310</v>
      </c>
      <c r="B3552" s="21" t="s">
        <v>10890</v>
      </c>
      <c r="C3552" s="13" t="s">
        <v>166</v>
      </c>
      <c r="D3552" s="764" t="s">
        <v>12444</v>
      </c>
      <c r="E3552" s="22">
        <v>7000</v>
      </c>
      <c r="F3552" s="19"/>
      <c r="G3552" s="14">
        <f t="shared" si="69"/>
        <v>7000</v>
      </c>
      <c r="H3552" s="13"/>
    </row>
    <row r="3553" spans="1:8" x14ac:dyDescent="0.25">
      <c r="A3553" s="112">
        <v>45310</v>
      </c>
      <c r="B3553" s="21" t="s">
        <v>8645</v>
      </c>
      <c r="C3553" s="13" t="s">
        <v>5186</v>
      </c>
      <c r="D3553" s="764"/>
      <c r="E3553" s="22"/>
      <c r="F3553" s="19">
        <v>200000</v>
      </c>
      <c r="G3553" s="14">
        <f t="shared" si="68"/>
        <v>-200000</v>
      </c>
      <c r="H3553" s="1168" t="s">
        <v>13016</v>
      </c>
    </row>
    <row r="3554" spans="1:8" x14ac:dyDescent="0.25">
      <c r="A3554" s="112">
        <v>45310</v>
      </c>
      <c r="B3554" s="21" t="s">
        <v>8856</v>
      </c>
      <c r="C3554" s="13" t="s">
        <v>5186</v>
      </c>
      <c r="D3554" s="764"/>
      <c r="E3554" s="22"/>
      <c r="F3554" s="19">
        <v>200000</v>
      </c>
      <c r="G3554" s="14">
        <f t="shared" si="68"/>
        <v>-200000</v>
      </c>
      <c r="H3554" s="1169"/>
    </row>
    <row r="3555" spans="1:8" x14ac:dyDescent="0.25">
      <c r="A3555" s="112">
        <v>45310</v>
      </c>
      <c r="B3555" s="21" t="s">
        <v>11864</v>
      </c>
      <c r="C3555" s="13" t="s">
        <v>4724</v>
      </c>
      <c r="D3555" s="764"/>
      <c r="E3555" s="22">
        <v>1680000</v>
      </c>
      <c r="F3555" s="19"/>
      <c r="G3555" s="14">
        <f t="shared" si="68"/>
        <v>1680000</v>
      </c>
      <c r="H3555" s="13"/>
    </row>
    <row r="3556" spans="1:8" x14ac:dyDescent="0.25">
      <c r="A3556" s="112">
        <v>45310</v>
      </c>
      <c r="B3556" s="21" t="s">
        <v>11864</v>
      </c>
      <c r="C3556" s="13" t="s">
        <v>4724</v>
      </c>
      <c r="D3556" s="764"/>
      <c r="E3556" s="22"/>
      <c r="F3556" s="19">
        <v>600000</v>
      </c>
      <c r="G3556" s="14">
        <f t="shared" si="68"/>
        <v>-600000</v>
      </c>
      <c r="H3556" s="13" t="s">
        <v>12115</v>
      </c>
    </row>
    <row r="3557" spans="1:8" x14ac:dyDescent="0.25">
      <c r="A3557" s="112">
        <v>45310</v>
      </c>
      <c r="B3557" s="21" t="s">
        <v>8034</v>
      </c>
      <c r="C3557" s="13" t="s">
        <v>3010</v>
      </c>
      <c r="D3557" s="764"/>
      <c r="E3557" s="22"/>
      <c r="F3557" s="19">
        <v>56522</v>
      </c>
      <c r="G3557" s="14">
        <f t="shared" si="68"/>
        <v>-56522</v>
      </c>
      <c r="H3557" s="13" t="s">
        <v>4976</v>
      </c>
    </row>
    <row r="3558" spans="1:8" x14ac:dyDescent="0.25">
      <c r="A3558" s="112">
        <v>45310</v>
      </c>
      <c r="B3558" s="21" t="s">
        <v>8034</v>
      </c>
      <c r="C3558" s="13" t="s">
        <v>8445</v>
      </c>
      <c r="D3558" s="764"/>
      <c r="E3558" s="22"/>
      <c r="F3558" s="19">
        <v>24000</v>
      </c>
      <c r="G3558" s="14">
        <f t="shared" si="68"/>
        <v>-24000</v>
      </c>
      <c r="H3558" s="13" t="s">
        <v>4976</v>
      </c>
    </row>
    <row r="3559" spans="1:8" x14ac:dyDescent="0.25">
      <c r="A3559" s="112">
        <v>45310</v>
      </c>
      <c r="B3559" s="21" t="s">
        <v>2932</v>
      </c>
      <c r="C3559" s="13" t="s">
        <v>10100</v>
      </c>
      <c r="D3559" s="764"/>
      <c r="E3559" s="22"/>
      <c r="F3559" s="19">
        <v>76350</v>
      </c>
      <c r="G3559" s="14">
        <f t="shared" si="68"/>
        <v>-76350</v>
      </c>
      <c r="H3559" s="13" t="s">
        <v>4976</v>
      </c>
    </row>
    <row r="3560" spans="1:8" x14ac:dyDescent="0.25">
      <c r="A3560" s="112">
        <v>45310</v>
      </c>
      <c r="B3560" s="21" t="s">
        <v>8034</v>
      </c>
      <c r="C3560" s="13" t="s">
        <v>161</v>
      </c>
      <c r="D3560" s="764"/>
      <c r="E3560" s="22"/>
      <c r="F3560" s="19">
        <v>33213</v>
      </c>
      <c r="G3560" s="14">
        <f t="shared" si="68"/>
        <v>-33213</v>
      </c>
      <c r="H3560" s="13" t="s">
        <v>4976</v>
      </c>
    </row>
    <row r="3561" spans="1:8" x14ac:dyDescent="0.25">
      <c r="A3561" s="112">
        <v>45310</v>
      </c>
      <c r="B3561" s="21" t="s">
        <v>1399</v>
      </c>
      <c r="C3561" s="13" t="s">
        <v>1814</v>
      </c>
      <c r="D3561" s="764"/>
      <c r="E3561" s="22"/>
      <c r="F3561" s="19">
        <v>101800</v>
      </c>
      <c r="G3561" s="14">
        <f t="shared" si="68"/>
        <v>-101800</v>
      </c>
      <c r="H3561" s="13" t="s">
        <v>4976</v>
      </c>
    </row>
    <row r="3562" spans="1:8" x14ac:dyDescent="0.25">
      <c r="A3562" s="112">
        <v>45310</v>
      </c>
      <c r="B3562" s="21" t="s">
        <v>4720</v>
      </c>
      <c r="C3562" s="13" t="s">
        <v>1814</v>
      </c>
      <c r="D3562" s="764"/>
      <c r="E3562" s="22"/>
      <c r="F3562" s="19">
        <v>99334</v>
      </c>
      <c r="G3562" s="14">
        <f t="shared" si="68"/>
        <v>-99334</v>
      </c>
      <c r="H3562" s="13" t="s">
        <v>4976</v>
      </c>
    </row>
    <row r="3563" spans="1:8" x14ac:dyDescent="0.25">
      <c r="A3563" s="112">
        <v>45310</v>
      </c>
      <c r="B3563" s="21" t="s">
        <v>10220</v>
      </c>
      <c r="C3563" s="13" t="s">
        <v>11302</v>
      </c>
      <c r="D3563" s="764"/>
      <c r="E3563" s="22"/>
      <c r="F3563" s="19">
        <v>120000</v>
      </c>
      <c r="G3563" s="14">
        <f t="shared" si="68"/>
        <v>-120000</v>
      </c>
      <c r="H3563" s="13" t="s">
        <v>12245</v>
      </c>
    </row>
    <row r="3564" spans="1:8" x14ac:dyDescent="0.25">
      <c r="A3564" s="112">
        <v>45311</v>
      </c>
      <c r="B3564" s="21" t="s">
        <v>11864</v>
      </c>
      <c r="C3564" s="13" t="s">
        <v>7465</v>
      </c>
      <c r="D3564" s="764" t="s">
        <v>11775</v>
      </c>
      <c r="E3564" s="22">
        <v>774131</v>
      </c>
      <c r="F3564" s="19"/>
      <c r="G3564" s="14">
        <f t="shared" si="68"/>
        <v>774131</v>
      </c>
      <c r="H3564" s="13"/>
    </row>
    <row r="3565" spans="1:8" x14ac:dyDescent="0.25">
      <c r="A3565" s="112">
        <v>45313</v>
      </c>
      <c r="B3565" s="21" t="s">
        <v>11864</v>
      </c>
      <c r="C3565" s="13" t="s">
        <v>180</v>
      </c>
      <c r="D3565" s="764"/>
      <c r="E3565" s="22"/>
      <c r="F3565" s="19">
        <v>1119250</v>
      </c>
      <c r="G3565" s="14">
        <f t="shared" si="68"/>
        <v>-1119250</v>
      </c>
      <c r="H3565" s="13" t="s">
        <v>12221</v>
      </c>
    </row>
    <row r="3566" spans="1:8" x14ac:dyDescent="0.25">
      <c r="A3566" s="112">
        <v>45313</v>
      </c>
      <c r="B3566" s="21" t="s">
        <v>12172</v>
      </c>
      <c r="C3566" s="13" t="s">
        <v>180</v>
      </c>
      <c r="D3566" s="764" t="s">
        <v>12277</v>
      </c>
      <c r="E3566" s="22">
        <v>33710</v>
      </c>
      <c r="F3566" s="19"/>
      <c r="G3566" s="14">
        <f t="shared" si="68"/>
        <v>33710</v>
      </c>
      <c r="H3566" s="13" t="s">
        <v>341</v>
      </c>
    </row>
    <row r="3567" spans="1:8" x14ac:dyDescent="0.25">
      <c r="A3567" s="112">
        <v>45313</v>
      </c>
      <c r="B3567" s="21" t="s">
        <v>12172</v>
      </c>
      <c r="C3567" s="13" t="s">
        <v>180</v>
      </c>
      <c r="D3567" s="764" t="s">
        <v>12278</v>
      </c>
      <c r="E3567" s="22">
        <v>712701</v>
      </c>
      <c r="F3567" s="19"/>
      <c r="G3567" s="14">
        <f t="shared" si="68"/>
        <v>712701</v>
      </c>
      <c r="H3567" s="13" t="s">
        <v>12279</v>
      </c>
    </row>
    <row r="3568" spans="1:8" x14ac:dyDescent="0.25">
      <c r="A3568" s="112">
        <v>45313</v>
      </c>
      <c r="B3568" s="21" t="s">
        <v>12172</v>
      </c>
      <c r="C3568" s="13" t="s">
        <v>8384</v>
      </c>
      <c r="D3568" s="764" t="s">
        <v>12354</v>
      </c>
      <c r="E3568" s="22">
        <v>128444</v>
      </c>
      <c r="F3568" s="19"/>
      <c r="G3568" s="14">
        <f t="shared" si="68"/>
        <v>128444</v>
      </c>
      <c r="H3568" s="13"/>
    </row>
    <row r="3569" spans="1:8" x14ac:dyDescent="0.25">
      <c r="A3569" s="112">
        <v>45313</v>
      </c>
      <c r="B3569" s="21" t="s">
        <v>12172</v>
      </c>
      <c r="C3569" s="13" t="s">
        <v>166</v>
      </c>
      <c r="D3569" s="764" t="s">
        <v>12445</v>
      </c>
      <c r="E3569" s="22">
        <v>140000</v>
      </c>
      <c r="F3569" s="19"/>
      <c r="G3569" s="14">
        <f t="shared" si="68"/>
        <v>140000</v>
      </c>
      <c r="H3569" s="13"/>
    </row>
    <row r="3570" spans="1:8" x14ac:dyDescent="0.25">
      <c r="A3570" s="112">
        <v>45314</v>
      </c>
      <c r="B3570" s="21" t="s">
        <v>12172</v>
      </c>
      <c r="C3570" s="13" t="s">
        <v>166</v>
      </c>
      <c r="D3570" s="764" t="s">
        <v>12446</v>
      </c>
      <c r="E3570" s="22">
        <v>140000</v>
      </c>
      <c r="F3570" s="19"/>
      <c r="G3570" s="14">
        <f t="shared" si="68"/>
        <v>140000</v>
      </c>
      <c r="H3570" s="13"/>
    </row>
    <row r="3571" spans="1:8" x14ac:dyDescent="0.25">
      <c r="A3571" s="112">
        <v>45314</v>
      </c>
      <c r="B3571" s="21" t="s">
        <v>11864</v>
      </c>
      <c r="C3571" s="13" t="s">
        <v>7465</v>
      </c>
      <c r="D3571" s="764" t="s">
        <v>12280</v>
      </c>
      <c r="E3571" s="22">
        <v>816740</v>
      </c>
      <c r="F3571" s="19"/>
      <c r="G3571" s="14">
        <f t="shared" si="68"/>
        <v>816740</v>
      </c>
      <c r="H3571" s="13"/>
    </row>
    <row r="3572" spans="1:8" x14ac:dyDescent="0.25">
      <c r="A3572" s="112">
        <v>45315</v>
      </c>
      <c r="B3572" s="21" t="s">
        <v>11864</v>
      </c>
      <c r="C3572" s="13" t="s">
        <v>7465</v>
      </c>
      <c r="D3572" s="764" t="s">
        <v>12281</v>
      </c>
      <c r="E3572" s="22">
        <v>45600</v>
      </c>
      <c r="F3572" s="19"/>
      <c r="G3572" s="14">
        <f t="shared" si="68"/>
        <v>45600</v>
      </c>
      <c r="H3572" s="13"/>
    </row>
    <row r="3573" spans="1:8" x14ac:dyDescent="0.25">
      <c r="A3573" s="112">
        <v>45315</v>
      </c>
      <c r="B3573" s="21" t="s">
        <v>12172</v>
      </c>
      <c r="C3573" s="13" t="s">
        <v>166</v>
      </c>
      <c r="D3573" s="764" t="s">
        <v>12447</v>
      </c>
      <c r="E3573" s="22">
        <v>140000</v>
      </c>
      <c r="F3573" s="19"/>
      <c r="G3573" s="14">
        <f t="shared" si="68"/>
        <v>140000</v>
      </c>
      <c r="H3573" s="13"/>
    </row>
    <row r="3574" spans="1:8" x14ac:dyDescent="0.25">
      <c r="A3574" s="112">
        <v>45315</v>
      </c>
      <c r="B3574" s="21" t="s">
        <v>10220</v>
      </c>
      <c r="C3574" s="13" t="s">
        <v>7465</v>
      </c>
      <c r="D3574" s="764"/>
      <c r="E3574" s="22"/>
      <c r="F3574" s="19">
        <v>1000000</v>
      </c>
      <c r="G3574" s="14">
        <f t="shared" si="68"/>
        <v>-1000000</v>
      </c>
      <c r="H3574" s="13" t="s">
        <v>12003</v>
      </c>
    </row>
    <row r="3575" spans="1:8" x14ac:dyDescent="0.25">
      <c r="A3575" s="112">
        <v>45315</v>
      </c>
      <c r="B3575" s="21" t="s">
        <v>12172</v>
      </c>
      <c r="C3575" s="13" t="s">
        <v>8888</v>
      </c>
      <c r="D3575" s="764"/>
      <c r="E3575" s="22">
        <v>312552</v>
      </c>
      <c r="F3575" s="19"/>
      <c r="G3575" s="14">
        <f t="shared" si="68"/>
        <v>312552</v>
      </c>
      <c r="H3575" s="13"/>
    </row>
    <row r="3576" spans="1:8" x14ac:dyDescent="0.25">
      <c r="A3576" s="112">
        <v>45315</v>
      </c>
      <c r="B3576" s="21" t="s">
        <v>12172</v>
      </c>
      <c r="C3576" s="13" t="s">
        <v>8888</v>
      </c>
      <c r="D3576" s="764"/>
      <c r="E3576" s="22"/>
      <c r="F3576" s="19">
        <v>150000</v>
      </c>
      <c r="G3576" s="14">
        <f t="shared" si="68"/>
        <v>-150000</v>
      </c>
      <c r="H3576" s="13" t="s">
        <v>12269</v>
      </c>
    </row>
    <row r="3577" spans="1:8" x14ac:dyDescent="0.25">
      <c r="A3577" s="112">
        <v>45315</v>
      </c>
      <c r="B3577" s="21" t="s">
        <v>11864</v>
      </c>
      <c r="C3577" s="13" t="s">
        <v>8384</v>
      </c>
      <c r="D3577" s="764" t="s">
        <v>12355</v>
      </c>
      <c r="E3577" s="22">
        <v>2308000</v>
      </c>
      <c r="F3577" s="19"/>
      <c r="G3577" s="14">
        <f t="shared" si="68"/>
        <v>2308000</v>
      </c>
      <c r="H3577" s="13"/>
    </row>
    <row r="3578" spans="1:8" x14ac:dyDescent="0.25">
      <c r="A3578" s="112">
        <v>45315</v>
      </c>
      <c r="B3578" s="21" t="s">
        <v>10890</v>
      </c>
      <c r="C3578" s="13" t="s">
        <v>8384</v>
      </c>
      <c r="D3578" s="764" t="s">
        <v>12356</v>
      </c>
      <c r="E3578" s="22">
        <v>20637</v>
      </c>
      <c r="F3578" s="19"/>
      <c r="G3578" s="14">
        <f t="shared" si="68"/>
        <v>20637</v>
      </c>
      <c r="H3578" s="13"/>
    </row>
    <row r="3579" spans="1:8" x14ac:dyDescent="0.25">
      <c r="A3579" s="112">
        <v>45315</v>
      </c>
      <c r="B3579" s="21" t="s">
        <v>9820</v>
      </c>
      <c r="C3579" s="13" t="s">
        <v>8384</v>
      </c>
      <c r="D3579" s="764" t="s">
        <v>12357</v>
      </c>
      <c r="E3579" s="22">
        <v>15317</v>
      </c>
      <c r="F3579" s="19"/>
      <c r="G3579" s="14">
        <f t="shared" si="68"/>
        <v>15317</v>
      </c>
      <c r="H3579" s="13"/>
    </row>
    <row r="3580" spans="1:8" x14ac:dyDescent="0.25">
      <c r="A3580" s="112">
        <v>45316</v>
      </c>
      <c r="B3580" s="21" t="s">
        <v>10220</v>
      </c>
      <c r="C3580" s="13" t="s">
        <v>164</v>
      </c>
      <c r="D3580" s="764" t="s">
        <v>12457</v>
      </c>
      <c r="E3580" s="22">
        <v>6729</v>
      </c>
      <c r="F3580" s="19"/>
      <c r="G3580" s="14">
        <f t="shared" si="68"/>
        <v>6729</v>
      </c>
      <c r="H3580" s="13"/>
    </row>
    <row r="3581" spans="1:8" x14ac:dyDescent="0.25">
      <c r="A3581" s="112">
        <v>45316</v>
      </c>
      <c r="B3581" s="21" t="s">
        <v>10890</v>
      </c>
      <c r="C3581" s="13" t="s">
        <v>12459</v>
      </c>
      <c r="D3581" s="764" t="s">
        <v>9233</v>
      </c>
      <c r="E3581" s="22">
        <v>27608</v>
      </c>
      <c r="F3581" s="19"/>
      <c r="G3581" s="14">
        <f t="shared" si="68"/>
        <v>27608</v>
      </c>
      <c r="H3581" s="13"/>
    </row>
    <row r="3582" spans="1:8" x14ac:dyDescent="0.25">
      <c r="A3582" s="112">
        <v>45316</v>
      </c>
      <c r="B3582" s="21" t="s">
        <v>11864</v>
      </c>
      <c r="C3582" s="13" t="s">
        <v>6845</v>
      </c>
      <c r="D3582" s="764"/>
      <c r="E3582" s="22">
        <v>903164</v>
      </c>
      <c r="F3582" s="19"/>
      <c r="G3582" s="14">
        <f t="shared" si="68"/>
        <v>903164</v>
      </c>
      <c r="H3582" s="13"/>
    </row>
    <row r="3583" spans="1:8" x14ac:dyDescent="0.25">
      <c r="A3583" s="112">
        <v>45316</v>
      </c>
      <c r="B3583" s="21" t="s">
        <v>11864</v>
      </c>
      <c r="C3583" s="13" t="s">
        <v>6845</v>
      </c>
      <c r="D3583" s="764"/>
      <c r="E3583" s="22"/>
      <c r="F3583" s="19">
        <v>500000</v>
      </c>
      <c r="G3583" s="14">
        <f t="shared" si="68"/>
        <v>-500000</v>
      </c>
      <c r="H3583" s="13" t="s">
        <v>12003</v>
      </c>
    </row>
    <row r="3584" spans="1:8" x14ac:dyDescent="0.25">
      <c r="A3584" s="112">
        <v>45316</v>
      </c>
      <c r="B3584" s="21" t="s">
        <v>11864</v>
      </c>
      <c r="C3584" s="13" t="s">
        <v>8384</v>
      </c>
      <c r="D3584" s="764"/>
      <c r="E3584" s="22"/>
      <c r="F3584" s="19">
        <v>1000000</v>
      </c>
      <c r="G3584" s="14">
        <f t="shared" si="68"/>
        <v>-1000000</v>
      </c>
      <c r="H3584" s="13" t="s">
        <v>12283</v>
      </c>
    </row>
    <row r="3585" spans="1:8" x14ac:dyDescent="0.25">
      <c r="A3585" s="112">
        <v>45317</v>
      </c>
      <c r="B3585" s="21" t="s">
        <v>10890</v>
      </c>
      <c r="C3585" s="13" t="s">
        <v>166</v>
      </c>
      <c r="D3585" s="764" t="s">
        <v>12448</v>
      </c>
      <c r="E3585" s="22">
        <v>22950</v>
      </c>
      <c r="F3585" s="19"/>
      <c r="G3585" s="14">
        <f t="shared" si="68"/>
        <v>22950</v>
      </c>
      <c r="H3585" s="13"/>
    </row>
    <row r="3586" spans="1:8" x14ac:dyDescent="0.25">
      <c r="A3586" s="112">
        <v>45317</v>
      </c>
      <c r="B3586" s="21" t="s">
        <v>10564</v>
      </c>
      <c r="C3586" s="13" t="s">
        <v>8082</v>
      </c>
      <c r="D3586" s="764"/>
      <c r="E3586" s="22"/>
      <c r="F3586" s="19">
        <v>500000</v>
      </c>
      <c r="G3586" s="14">
        <f t="shared" si="68"/>
        <v>-500000</v>
      </c>
      <c r="H3586" s="13" t="s">
        <v>12301</v>
      </c>
    </row>
    <row r="3587" spans="1:8" x14ac:dyDescent="0.25">
      <c r="A3587" s="112">
        <v>45320</v>
      </c>
      <c r="B3587" s="21" t="s">
        <v>9820</v>
      </c>
      <c r="C3587" s="13" t="s">
        <v>180</v>
      </c>
      <c r="D3587" s="764"/>
      <c r="E3587" s="22"/>
      <c r="F3587" s="19">
        <v>491000</v>
      </c>
      <c r="G3587" s="14">
        <f t="shared" si="68"/>
        <v>-491000</v>
      </c>
      <c r="H3587" s="13" t="s">
        <v>12324</v>
      </c>
    </row>
    <row r="3588" spans="1:8" x14ac:dyDescent="0.25">
      <c r="A3588" s="112">
        <v>45320</v>
      </c>
      <c r="B3588" s="21" t="s">
        <v>11864</v>
      </c>
      <c r="C3588" s="13" t="s">
        <v>7465</v>
      </c>
      <c r="D3588" s="764"/>
      <c r="E3588" s="22"/>
      <c r="F3588" s="19">
        <v>650000</v>
      </c>
      <c r="G3588" s="14">
        <f t="shared" si="68"/>
        <v>-650000</v>
      </c>
      <c r="H3588" s="13" t="s">
        <v>12325</v>
      </c>
    </row>
    <row r="3589" spans="1:8" x14ac:dyDescent="0.25">
      <c r="A3589" s="112">
        <v>45320</v>
      </c>
      <c r="B3589" s="21" t="s">
        <v>10564</v>
      </c>
      <c r="C3589" s="13" t="s">
        <v>7465</v>
      </c>
      <c r="D3589" s="764"/>
      <c r="E3589" s="22"/>
      <c r="F3589" s="19">
        <v>700000</v>
      </c>
      <c r="G3589" s="14">
        <f t="shared" ref="G3589:G3687" si="70">E3589-F3589</f>
        <v>-700000</v>
      </c>
      <c r="H3589" s="13" t="s">
        <v>12325</v>
      </c>
    </row>
    <row r="3590" spans="1:8" x14ac:dyDescent="0.25">
      <c r="A3590" s="112">
        <v>45320</v>
      </c>
      <c r="B3590" s="21" t="s">
        <v>8547</v>
      </c>
      <c r="C3590" s="13" t="s">
        <v>7465</v>
      </c>
      <c r="D3590" s="764" t="s">
        <v>12353</v>
      </c>
      <c r="E3590" s="22">
        <v>174312</v>
      </c>
      <c r="F3590" s="19"/>
      <c r="G3590" s="14">
        <f t="shared" si="70"/>
        <v>174312</v>
      </c>
      <c r="H3590" s="13"/>
    </row>
    <row r="3591" spans="1:8" x14ac:dyDescent="0.25">
      <c r="A3591" s="112">
        <v>45320</v>
      </c>
      <c r="B3591" s="21" t="s">
        <v>11586</v>
      </c>
      <c r="C3591" s="13" t="s">
        <v>180</v>
      </c>
      <c r="D3591" s="764" t="s">
        <v>12452</v>
      </c>
      <c r="E3591" s="22">
        <v>127710</v>
      </c>
      <c r="F3591" s="19"/>
      <c r="G3591" s="14">
        <f t="shared" si="70"/>
        <v>127710</v>
      </c>
      <c r="H3591" s="13"/>
    </row>
    <row r="3592" spans="1:8" x14ac:dyDescent="0.25">
      <c r="A3592" s="112">
        <v>45321</v>
      </c>
      <c r="B3592" s="21" t="s">
        <v>12172</v>
      </c>
      <c r="C3592" s="13" t="s">
        <v>180</v>
      </c>
      <c r="D3592" s="764" t="s">
        <v>12453</v>
      </c>
      <c r="E3592" s="22">
        <v>63855</v>
      </c>
      <c r="F3592" s="19"/>
      <c r="G3592" s="14">
        <f t="shared" si="70"/>
        <v>63855</v>
      </c>
      <c r="H3592" s="13"/>
    </row>
    <row r="3593" spans="1:8" x14ac:dyDescent="0.25">
      <c r="A3593" s="112">
        <v>45321</v>
      </c>
      <c r="B3593" s="21" t="s">
        <v>11864</v>
      </c>
      <c r="C3593" s="13" t="s">
        <v>7465</v>
      </c>
      <c r="D3593" s="764" t="s">
        <v>12348</v>
      </c>
      <c r="E3593" s="22">
        <v>789331</v>
      </c>
      <c r="F3593" s="19"/>
      <c r="G3593" s="14">
        <f t="shared" si="70"/>
        <v>789331</v>
      </c>
      <c r="H3593" s="13"/>
    </row>
    <row r="3594" spans="1:8" x14ac:dyDescent="0.25">
      <c r="A3594" s="112">
        <v>45321</v>
      </c>
      <c r="B3594" s="21" t="s">
        <v>12172</v>
      </c>
      <c r="C3594" s="13" t="s">
        <v>166</v>
      </c>
      <c r="D3594" s="764" t="s">
        <v>12449</v>
      </c>
      <c r="E3594" s="22">
        <v>140000</v>
      </c>
      <c r="F3594" s="19"/>
      <c r="G3594" s="14">
        <f t="shared" si="70"/>
        <v>140000</v>
      </c>
      <c r="H3594" s="13"/>
    </row>
    <row r="3595" spans="1:8" x14ac:dyDescent="0.25">
      <c r="A3595" s="112">
        <v>45321</v>
      </c>
      <c r="B3595" s="21" t="s">
        <v>12172</v>
      </c>
      <c r="C3595" s="13" t="s">
        <v>166</v>
      </c>
      <c r="D3595" s="764" t="s">
        <v>12450</v>
      </c>
      <c r="E3595" s="22">
        <v>140000</v>
      </c>
      <c r="F3595" s="19"/>
      <c r="G3595" s="14">
        <f t="shared" si="70"/>
        <v>140000</v>
      </c>
      <c r="H3595" s="13"/>
    </row>
    <row r="3596" spans="1:8" x14ac:dyDescent="0.25">
      <c r="A3596" s="112">
        <v>45321</v>
      </c>
      <c r="B3596" s="21" t="s">
        <v>11864</v>
      </c>
      <c r="C3596" s="13" t="s">
        <v>12351</v>
      </c>
      <c r="D3596" s="764" t="s">
        <v>12352</v>
      </c>
      <c r="E3596" s="22">
        <v>169119</v>
      </c>
      <c r="F3596" s="19"/>
      <c r="G3596" s="14">
        <f t="shared" si="70"/>
        <v>169119</v>
      </c>
      <c r="H3596" s="13"/>
    </row>
    <row r="3597" spans="1:8" x14ac:dyDescent="0.25">
      <c r="A3597" s="112">
        <v>45321</v>
      </c>
      <c r="B3597" s="21" t="s">
        <v>11864</v>
      </c>
      <c r="C3597" s="13" t="s">
        <v>169</v>
      </c>
      <c r="D3597" s="764" t="s">
        <v>11189</v>
      </c>
      <c r="E3597" s="22">
        <v>73000</v>
      </c>
      <c r="F3597" s="19"/>
      <c r="G3597" s="14">
        <f t="shared" si="70"/>
        <v>73000</v>
      </c>
      <c r="H3597" s="13"/>
    </row>
    <row r="3598" spans="1:8" x14ac:dyDescent="0.25">
      <c r="A3598" s="112">
        <v>45322</v>
      </c>
      <c r="B3598" s="21" t="s">
        <v>9974</v>
      </c>
      <c r="C3598" s="13" t="s">
        <v>169</v>
      </c>
      <c r="D3598" s="764"/>
      <c r="E3598" s="22"/>
      <c r="F3598" s="19">
        <v>100000</v>
      </c>
      <c r="G3598" s="14">
        <f t="shared" si="70"/>
        <v>-100000</v>
      </c>
      <c r="H3598" s="1180" t="s">
        <v>13009</v>
      </c>
    </row>
    <row r="3599" spans="1:8" x14ac:dyDescent="0.25">
      <c r="A3599" s="112">
        <v>45322</v>
      </c>
      <c r="B3599" s="21" t="s">
        <v>10564</v>
      </c>
      <c r="C3599" s="13" t="s">
        <v>169</v>
      </c>
      <c r="D3599" s="764"/>
      <c r="E3599" s="22"/>
      <c r="F3599" s="19">
        <v>200000</v>
      </c>
      <c r="G3599" s="14">
        <f t="shared" si="70"/>
        <v>-200000</v>
      </c>
      <c r="H3599" s="1181"/>
    </row>
    <row r="3600" spans="1:8" x14ac:dyDescent="0.25">
      <c r="A3600" s="112">
        <v>45322</v>
      </c>
      <c r="B3600" s="21" t="s">
        <v>11864</v>
      </c>
      <c r="C3600" s="13" t="s">
        <v>166</v>
      </c>
      <c r="D3600" s="764" t="s">
        <v>12451</v>
      </c>
      <c r="E3600" s="22">
        <v>56000</v>
      </c>
      <c r="F3600" s="19"/>
      <c r="G3600" s="14">
        <f t="shared" si="70"/>
        <v>56000</v>
      </c>
      <c r="H3600" s="13"/>
    </row>
    <row r="3601" spans="1:8" x14ac:dyDescent="0.25">
      <c r="A3601" s="112">
        <v>45323</v>
      </c>
      <c r="B3601" s="21" t="s">
        <v>11864</v>
      </c>
      <c r="C3601" s="13" t="s">
        <v>8384</v>
      </c>
      <c r="D3601" s="764" t="s">
        <v>12437</v>
      </c>
      <c r="E3601" s="22">
        <v>294353</v>
      </c>
      <c r="F3601" s="19"/>
      <c r="G3601" s="14">
        <f t="shared" si="70"/>
        <v>294353</v>
      </c>
      <c r="H3601" s="13"/>
    </row>
    <row r="3602" spans="1:8" x14ac:dyDescent="0.25">
      <c r="A3602" s="112">
        <v>45323</v>
      </c>
      <c r="B3602" s="21" t="s">
        <v>9820</v>
      </c>
      <c r="C3602" s="13" t="s">
        <v>8384</v>
      </c>
      <c r="D3602" s="764" t="s">
        <v>12438</v>
      </c>
      <c r="E3602" s="22">
        <v>186369</v>
      </c>
      <c r="F3602" s="19"/>
      <c r="G3602" s="14">
        <f t="shared" si="70"/>
        <v>186369</v>
      </c>
      <c r="H3602" s="13"/>
    </row>
    <row r="3603" spans="1:8" x14ac:dyDescent="0.25">
      <c r="A3603" s="112">
        <v>45324</v>
      </c>
      <c r="B3603" s="21" t="s">
        <v>4720</v>
      </c>
      <c r="C3603" s="13" t="s">
        <v>8384</v>
      </c>
      <c r="D3603" s="764" t="s">
        <v>12439</v>
      </c>
      <c r="E3603" s="22">
        <v>162620</v>
      </c>
      <c r="F3603" s="19"/>
      <c r="G3603" s="14">
        <f t="shared" si="70"/>
        <v>162620</v>
      </c>
      <c r="H3603" s="13"/>
    </row>
    <row r="3604" spans="1:8" x14ac:dyDescent="0.25">
      <c r="A3604" s="112">
        <v>45324</v>
      </c>
      <c r="B3604" s="21" t="s">
        <v>10890</v>
      </c>
      <c r="C3604" s="13" t="s">
        <v>164</v>
      </c>
      <c r="D3604" s="764" t="s">
        <v>12455</v>
      </c>
      <c r="E3604" s="22">
        <v>756</v>
      </c>
      <c r="F3604" s="19"/>
      <c r="G3604" s="14">
        <f t="shared" si="70"/>
        <v>756</v>
      </c>
      <c r="H3604" s="13"/>
    </row>
    <row r="3605" spans="1:8" x14ac:dyDescent="0.25">
      <c r="A3605" s="112">
        <v>45324</v>
      </c>
      <c r="B3605" s="21" t="s">
        <v>12172</v>
      </c>
      <c r="C3605" s="13" t="s">
        <v>8384</v>
      </c>
      <c r="D3605" s="764" t="s">
        <v>12440</v>
      </c>
      <c r="E3605" s="22">
        <v>220142</v>
      </c>
      <c r="F3605" s="19"/>
      <c r="G3605" s="14">
        <f t="shared" si="70"/>
        <v>220142</v>
      </c>
      <c r="H3605" s="13"/>
    </row>
    <row r="3606" spans="1:8" x14ac:dyDescent="0.25">
      <c r="A3606" s="112">
        <v>45324</v>
      </c>
      <c r="B3606" s="21" t="s">
        <v>9820</v>
      </c>
      <c r="C3606" s="13" t="s">
        <v>7465</v>
      </c>
      <c r="D3606" s="764" t="s">
        <v>12349</v>
      </c>
      <c r="E3606" s="22">
        <v>138352</v>
      </c>
      <c r="F3606" s="19"/>
      <c r="G3606" s="14">
        <f t="shared" si="70"/>
        <v>138352</v>
      </c>
      <c r="H3606" s="13"/>
    </row>
    <row r="3607" spans="1:8" x14ac:dyDescent="0.25">
      <c r="A3607" s="112">
        <v>45324</v>
      </c>
      <c r="B3607" s="21" t="s">
        <v>9820</v>
      </c>
      <c r="C3607" s="13" t="s">
        <v>7465</v>
      </c>
      <c r="D3607" s="764" t="s">
        <v>12350</v>
      </c>
      <c r="E3607" s="22">
        <v>131702</v>
      </c>
      <c r="F3607" s="19"/>
      <c r="G3607" s="14">
        <f t="shared" si="70"/>
        <v>131702</v>
      </c>
      <c r="H3607" s="13"/>
    </row>
    <row r="3608" spans="1:8" x14ac:dyDescent="0.25">
      <c r="A3608" s="112">
        <v>45325</v>
      </c>
      <c r="B3608" s="21" t="s">
        <v>11864</v>
      </c>
      <c r="C3608" s="13" t="s">
        <v>1197</v>
      </c>
      <c r="D3608" s="764"/>
      <c r="E3608" s="22"/>
      <c r="F3608" s="19">
        <v>158688</v>
      </c>
      <c r="G3608" s="14">
        <f t="shared" si="70"/>
        <v>-158688</v>
      </c>
      <c r="H3608" s="13" t="s">
        <v>1156</v>
      </c>
    </row>
    <row r="3609" spans="1:8" x14ac:dyDescent="0.25">
      <c r="A3609" s="112">
        <v>45329</v>
      </c>
      <c r="B3609" s="21" t="s">
        <v>11864</v>
      </c>
      <c r="C3609" s="13" t="s">
        <v>7465</v>
      </c>
      <c r="D3609" s="764" t="s">
        <v>12462</v>
      </c>
      <c r="E3609" s="22">
        <v>704112</v>
      </c>
      <c r="F3609" s="19"/>
      <c r="G3609" s="14">
        <f t="shared" si="70"/>
        <v>704112</v>
      </c>
      <c r="H3609" s="13"/>
    </row>
    <row r="3610" spans="1:8" x14ac:dyDescent="0.25">
      <c r="A3610" s="112">
        <v>45329</v>
      </c>
      <c r="B3610" s="21" t="s">
        <v>12172</v>
      </c>
      <c r="C3610" s="13" t="s">
        <v>8888</v>
      </c>
      <c r="D3610" s="764"/>
      <c r="E3610" s="22"/>
      <c r="F3610" s="19">
        <v>162500</v>
      </c>
      <c r="G3610" s="14">
        <f t="shared" si="70"/>
        <v>-162500</v>
      </c>
      <c r="H3610" s="13" t="s">
        <v>12003</v>
      </c>
    </row>
    <row r="3611" spans="1:8" x14ac:dyDescent="0.25">
      <c r="A3611" s="112">
        <v>45329</v>
      </c>
      <c r="B3611" s="21" t="s">
        <v>12172</v>
      </c>
      <c r="C3611" s="13" t="s">
        <v>8888</v>
      </c>
      <c r="D3611" s="764"/>
      <c r="E3611" s="22"/>
      <c r="F3611" s="19">
        <v>52</v>
      </c>
      <c r="G3611" s="14">
        <f t="shared" si="70"/>
        <v>-52</v>
      </c>
      <c r="H3611" s="13" t="s">
        <v>3917</v>
      </c>
    </row>
    <row r="3612" spans="1:8" x14ac:dyDescent="0.25">
      <c r="A3612" s="112">
        <v>45329</v>
      </c>
      <c r="B3612" s="21" t="s">
        <v>11864</v>
      </c>
      <c r="C3612" s="13" t="s">
        <v>1197</v>
      </c>
      <c r="D3612" s="764" t="s">
        <v>12441</v>
      </c>
      <c r="E3612" s="22">
        <v>158688</v>
      </c>
      <c r="F3612" s="19"/>
      <c r="G3612" s="14">
        <f t="shared" si="70"/>
        <v>158688</v>
      </c>
      <c r="H3612" s="13"/>
    </row>
    <row r="3613" spans="1:8" x14ac:dyDescent="0.25">
      <c r="A3613" s="112">
        <v>45331</v>
      </c>
      <c r="B3613" s="21" t="s">
        <v>11864</v>
      </c>
      <c r="C3613" s="13" t="s">
        <v>12005</v>
      </c>
      <c r="D3613" s="764"/>
      <c r="E3613" s="22">
        <v>850000</v>
      </c>
      <c r="F3613" s="19"/>
      <c r="G3613" s="14">
        <f t="shared" si="70"/>
        <v>850000</v>
      </c>
      <c r="H3613" s="13" t="s">
        <v>12412</v>
      </c>
    </row>
    <row r="3614" spans="1:8" x14ac:dyDescent="0.25">
      <c r="A3614" s="112">
        <v>45331</v>
      </c>
      <c r="B3614" s="21" t="s">
        <v>10890</v>
      </c>
      <c r="C3614" s="13" t="s">
        <v>166</v>
      </c>
      <c r="D3614" s="764" t="s">
        <v>12646</v>
      </c>
      <c r="E3614" s="22">
        <v>8000</v>
      </c>
      <c r="F3614" s="19"/>
      <c r="G3614" s="14">
        <f t="shared" si="70"/>
        <v>8000</v>
      </c>
      <c r="H3614" s="13"/>
    </row>
    <row r="3615" spans="1:8" x14ac:dyDescent="0.25">
      <c r="A3615" s="112">
        <v>45332</v>
      </c>
      <c r="B3615" s="21" t="s">
        <v>11864</v>
      </c>
      <c r="C3615" s="13" t="s">
        <v>12005</v>
      </c>
      <c r="D3615" s="764"/>
      <c r="E3615" s="22"/>
      <c r="F3615" s="19">
        <v>500000</v>
      </c>
      <c r="G3615" s="14">
        <f t="shared" si="70"/>
        <v>-500000</v>
      </c>
      <c r="H3615" s="13" t="s">
        <v>12003</v>
      </c>
    </row>
    <row r="3616" spans="1:8" x14ac:dyDescent="0.25">
      <c r="A3616" s="112">
        <v>45334</v>
      </c>
      <c r="B3616" s="21" t="s">
        <v>11864</v>
      </c>
      <c r="C3616" s="13" t="s">
        <v>8082</v>
      </c>
      <c r="D3616" s="764"/>
      <c r="E3616" s="22"/>
      <c r="F3616" s="19">
        <v>500000</v>
      </c>
      <c r="G3616" s="14">
        <f t="shared" si="70"/>
        <v>-500000</v>
      </c>
      <c r="H3616" s="13" t="s">
        <v>12433</v>
      </c>
    </row>
    <row r="3617" spans="1:8" x14ac:dyDescent="0.25">
      <c r="A3617" s="112">
        <v>45335</v>
      </c>
      <c r="B3617" s="21" t="s">
        <v>11864</v>
      </c>
      <c r="C3617" s="13" t="s">
        <v>7465</v>
      </c>
      <c r="D3617" s="764" t="s">
        <v>12463</v>
      </c>
      <c r="E3617" s="22">
        <v>688912</v>
      </c>
      <c r="F3617" s="19"/>
      <c r="G3617" s="14">
        <f t="shared" si="70"/>
        <v>688912</v>
      </c>
      <c r="H3617" s="13"/>
    </row>
    <row r="3618" spans="1:8" x14ac:dyDescent="0.25">
      <c r="A3618" s="112">
        <v>45335</v>
      </c>
      <c r="B3618" s="21" t="s">
        <v>8547</v>
      </c>
      <c r="C3618" s="13" t="s">
        <v>7465</v>
      </c>
      <c r="D3618" s="764" t="s">
        <v>12464</v>
      </c>
      <c r="E3618" s="22">
        <v>52109</v>
      </c>
      <c r="F3618" s="19"/>
      <c r="G3618" s="14">
        <f t="shared" si="70"/>
        <v>52109</v>
      </c>
      <c r="H3618" s="13"/>
    </row>
    <row r="3619" spans="1:8" x14ac:dyDescent="0.25">
      <c r="A3619" s="112">
        <v>45335</v>
      </c>
      <c r="B3619" s="21" t="s">
        <v>11864</v>
      </c>
      <c r="C3619" s="13" t="s">
        <v>7465</v>
      </c>
      <c r="D3619" s="764" t="s">
        <v>11240</v>
      </c>
      <c r="E3619" s="22">
        <v>90000</v>
      </c>
      <c r="F3619" s="19"/>
      <c r="G3619" s="14">
        <f t="shared" si="70"/>
        <v>90000</v>
      </c>
      <c r="H3619" s="13"/>
    </row>
    <row r="3620" spans="1:8" x14ac:dyDescent="0.25">
      <c r="A3620" s="112">
        <v>45336</v>
      </c>
      <c r="B3620" s="21" t="s">
        <v>11864</v>
      </c>
      <c r="C3620" s="13" t="s">
        <v>8384</v>
      </c>
      <c r="D3620" s="764"/>
      <c r="E3620" s="22"/>
      <c r="F3620" s="19">
        <v>1000000</v>
      </c>
      <c r="G3620" s="14">
        <f t="shared" si="70"/>
        <v>-1000000</v>
      </c>
      <c r="H3620" s="13" t="s">
        <v>12283</v>
      </c>
    </row>
    <row r="3621" spans="1:8" x14ac:dyDescent="0.25">
      <c r="A3621" s="112">
        <v>45336</v>
      </c>
      <c r="B3621" s="21" t="s">
        <v>8547</v>
      </c>
      <c r="C3621" s="13" t="s">
        <v>8384</v>
      </c>
      <c r="D3621" s="764" t="s">
        <v>12564</v>
      </c>
      <c r="E3621" s="22">
        <v>38932</v>
      </c>
      <c r="F3621" s="19"/>
      <c r="G3621" s="14">
        <f t="shared" si="70"/>
        <v>38932</v>
      </c>
      <c r="H3621" s="13"/>
    </row>
    <row r="3622" spans="1:8" x14ac:dyDescent="0.25">
      <c r="A3622" s="112">
        <v>45337</v>
      </c>
      <c r="B3622" s="21" t="s">
        <v>11864</v>
      </c>
      <c r="C3622" s="13" t="s">
        <v>8384</v>
      </c>
      <c r="D3622" s="764" t="s">
        <v>12565</v>
      </c>
      <c r="E3622" s="22">
        <v>23692</v>
      </c>
      <c r="F3622" s="19"/>
      <c r="G3622" s="14">
        <f t="shared" si="70"/>
        <v>23692</v>
      </c>
      <c r="H3622" s="13"/>
    </row>
    <row r="3623" spans="1:8" x14ac:dyDescent="0.25">
      <c r="A3623" s="112">
        <v>45337</v>
      </c>
      <c r="B3623" s="21" t="s">
        <v>11488</v>
      </c>
      <c r="C3623" s="13" t="s">
        <v>8384</v>
      </c>
      <c r="D3623" s="764" t="s">
        <v>12566</v>
      </c>
      <c r="E3623" s="22">
        <v>59502</v>
      </c>
      <c r="F3623" s="19"/>
      <c r="G3623" s="14">
        <f t="shared" si="70"/>
        <v>59502</v>
      </c>
      <c r="H3623" s="13"/>
    </row>
    <row r="3624" spans="1:8" x14ac:dyDescent="0.25">
      <c r="A3624" s="112">
        <v>45337</v>
      </c>
      <c r="B3624" s="21" t="s">
        <v>12172</v>
      </c>
      <c r="C3624" s="13" t="s">
        <v>8384</v>
      </c>
      <c r="D3624" s="764" t="s">
        <v>12567</v>
      </c>
      <c r="E3624" s="22">
        <v>136842</v>
      </c>
      <c r="F3624" s="19"/>
      <c r="G3624" s="14">
        <f t="shared" si="70"/>
        <v>136842</v>
      </c>
      <c r="H3624" s="13"/>
    </row>
    <row r="3625" spans="1:8" x14ac:dyDescent="0.25">
      <c r="A3625" s="112">
        <v>45337</v>
      </c>
      <c r="B3625" s="21" t="s">
        <v>12212</v>
      </c>
      <c r="C3625" s="13" t="s">
        <v>12351</v>
      </c>
      <c r="D3625" s="764" t="s">
        <v>12573</v>
      </c>
      <c r="E3625" s="22">
        <v>27500</v>
      </c>
      <c r="F3625" s="19"/>
      <c r="G3625" s="14">
        <f t="shared" si="70"/>
        <v>27500</v>
      </c>
      <c r="H3625" s="13"/>
    </row>
    <row r="3626" spans="1:8" x14ac:dyDescent="0.25">
      <c r="A3626" s="112">
        <v>45338</v>
      </c>
      <c r="B3626" s="21" t="s">
        <v>11864</v>
      </c>
      <c r="C3626" s="13" t="s">
        <v>7465</v>
      </c>
      <c r="D3626" s="764" t="s">
        <v>12570</v>
      </c>
      <c r="E3626" s="22">
        <v>549168</v>
      </c>
      <c r="F3626" s="19"/>
      <c r="G3626" s="14">
        <f t="shared" si="70"/>
        <v>549168</v>
      </c>
      <c r="H3626" s="13"/>
    </row>
    <row r="3627" spans="1:8" x14ac:dyDescent="0.25">
      <c r="A3627" s="112">
        <v>45338</v>
      </c>
      <c r="B3627" s="21" t="s">
        <v>11864</v>
      </c>
      <c r="C3627" s="13" t="s">
        <v>7465</v>
      </c>
      <c r="D3627" s="764" t="s">
        <v>12571</v>
      </c>
      <c r="E3627" s="22">
        <v>336414</v>
      </c>
      <c r="F3627" s="19"/>
      <c r="G3627" s="14">
        <f t="shared" si="70"/>
        <v>336414</v>
      </c>
      <c r="H3627" s="13"/>
    </row>
    <row r="3628" spans="1:8" x14ac:dyDescent="0.25">
      <c r="A3628" s="112">
        <v>45339</v>
      </c>
      <c r="B3628" s="21" t="s">
        <v>11864</v>
      </c>
      <c r="C3628" s="13" t="s">
        <v>8384</v>
      </c>
      <c r="D3628" s="764" t="s">
        <v>12568</v>
      </c>
      <c r="E3628" s="22">
        <v>23879</v>
      </c>
      <c r="F3628" s="19"/>
      <c r="G3628" s="14">
        <f t="shared" si="70"/>
        <v>23879</v>
      </c>
      <c r="H3628" s="13"/>
    </row>
    <row r="3629" spans="1:8" x14ac:dyDescent="0.25">
      <c r="A3629" s="112">
        <v>45339</v>
      </c>
      <c r="B3629" s="21" t="s">
        <v>11685</v>
      </c>
      <c r="C3629" s="13" t="s">
        <v>8384</v>
      </c>
      <c r="D3629" s="764" t="s">
        <v>12569</v>
      </c>
      <c r="E3629" s="22">
        <v>6768</v>
      </c>
      <c r="F3629" s="19"/>
      <c r="G3629" s="14">
        <f t="shared" si="70"/>
        <v>6768</v>
      </c>
      <c r="H3629" s="13"/>
    </row>
    <row r="3630" spans="1:8" x14ac:dyDescent="0.25">
      <c r="A3630" s="112">
        <v>45339</v>
      </c>
      <c r="B3630" s="21" t="s">
        <v>9820</v>
      </c>
      <c r="C3630" s="13" t="s">
        <v>12351</v>
      </c>
      <c r="D3630" s="764"/>
      <c r="E3630" s="22"/>
      <c r="F3630" s="19">
        <v>480000</v>
      </c>
      <c r="G3630" s="14">
        <f t="shared" si="70"/>
        <v>-480000</v>
      </c>
      <c r="H3630" s="13" t="s">
        <v>12506</v>
      </c>
    </row>
    <row r="3631" spans="1:8" x14ac:dyDescent="0.25">
      <c r="A3631" s="112">
        <v>45339</v>
      </c>
      <c r="B3631" s="21" t="s">
        <v>9820</v>
      </c>
      <c r="C3631" s="13" t="s">
        <v>12351</v>
      </c>
      <c r="D3631" s="764"/>
      <c r="E3631" s="22"/>
      <c r="F3631" s="19">
        <v>370000</v>
      </c>
      <c r="G3631" s="14">
        <f t="shared" si="70"/>
        <v>-370000</v>
      </c>
      <c r="H3631" s="13" t="s">
        <v>12506</v>
      </c>
    </row>
    <row r="3632" spans="1:8" x14ac:dyDescent="0.25">
      <c r="A3632" s="112">
        <v>45339</v>
      </c>
      <c r="B3632" s="21" t="s">
        <v>9820</v>
      </c>
      <c r="C3632" s="13" t="s">
        <v>12351</v>
      </c>
      <c r="D3632" s="764"/>
      <c r="E3632" s="22"/>
      <c r="F3632" s="19">
        <v>704800</v>
      </c>
      <c r="G3632" s="14">
        <f t="shared" si="70"/>
        <v>-704800</v>
      </c>
      <c r="H3632" s="13" t="s">
        <v>12507</v>
      </c>
    </row>
    <row r="3633" spans="1:8" x14ac:dyDescent="0.25">
      <c r="A3633" s="112">
        <v>45339</v>
      </c>
      <c r="B3633" s="21" t="s">
        <v>9820</v>
      </c>
      <c r="C3633" s="13" t="s">
        <v>180</v>
      </c>
      <c r="D3633" s="764" t="s">
        <v>12645</v>
      </c>
      <c r="E3633" s="22">
        <v>427400</v>
      </c>
      <c r="F3633" s="19"/>
      <c r="G3633" s="14">
        <f t="shared" si="70"/>
        <v>427400</v>
      </c>
      <c r="H3633" s="13"/>
    </row>
    <row r="3634" spans="1:8" x14ac:dyDescent="0.25">
      <c r="A3634" s="112">
        <v>45341</v>
      </c>
      <c r="B3634" s="21" t="s">
        <v>10284</v>
      </c>
      <c r="C3634" s="13" t="s">
        <v>5186</v>
      </c>
      <c r="D3634" s="764"/>
      <c r="E3634" s="22"/>
      <c r="F3634" s="19">
        <v>300000</v>
      </c>
      <c r="G3634" s="14">
        <f t="shared" si="70"/>
        <v>-300000</v>
      </c>
      <c r="H3634" s="13" t="s">
        <v>10709</v>
      </c>
    </row>
    <row r="3635" spans="1:8" x14ac:dyDescent="0.25">
      <c r="A3635" s="112">
        <v>45342</v>
      </c>
      <c r="B3635" s="21" t="s">
        <v>9820</v>
      </c>
      <c r="C3635" s="13" t="s">
        <v>12351</v>
      </c>
      <c r="D3635" s="764" t="s">
        <v>12572</v>
      </c>
      <c r="E3635" s="22">
        <v>1554800</v>
      </c>
      <c r="F3635" s="19"/>
      <c r="G3635" s="14">
        <f t="shared" si="70"/>
        <v>1554800</v>
      </c>
      <c r="H3635" s="13"/>
    </row>
    <row r="3636" spans="1:8" x14ac:dyDescent="0.25">
      <c r="A3636" s="112">
        <v>45342</v>
      </c>
      <c r="B3636" s="21" t="s">
        <v>10890</v>
      </c>
      <c r="C3636" s="13" t="s">
        <v>166</v>
      </c>
      <c r="D3636" s="764" t="s">
        <v>12647</v>
      </c>
      <c r="E3636" s="22">
        <v>3300</v>
      </c>
      <c r="F3636" s="19"/>
      <c r="G3636" s="14">
        <f t="shared" si="70"/>
        <v>3300</v>
      </c>
      <c r="H3636" s="13"/>
    </row>
    <row r="3637" spans="1:8" x14ac:dyDescent="0.25">
      <c r="A3637" s="112">
        <v>45343</v>
      </c>
      <c r="B3637" s="21" t="s">
        <v>11864</v>
      </c>
      <c r="C3637" s="13" t="s">
        <v>7465</v>
      </c>
      <c r="D3637" s="764"/>
      <c r="E3637" s="22"/>
      <c r="F3637" s="19">
        <v>1000000</v>
      </c>
      <c r="G3637" s="14">
        <f t="shared" si="70"/>
        <v>-1000000</v>
      </c>
      <c r="H3637" s="13" t="s">
        <v>12528</v>
      </c>
    </row>
    <row r="3638" spans="1:8" x14ac:dyDescent="0.25">
      <c r="A3638" s="112">
        <v>45343</v>
      </c>
      <c r="B3638" s="21" t="s">
        <v>12596</v>
      </c>
      <c r="C3638" s="13" t="s">
        <v>7465</v>
      </c>
      <c r="D3638" s="764" t="s">
        <v>12632</v>
      </c>
      <c r="E3638" s="22">
        <v>45459</v>
      </c>
      <c r="F3638" s="109"/>
      <c r="G3638" s="14">
        <f t="shared" si="70"/>
        <v>45459</v>
      </c>
      <c r="H3638" s="13"/>
    </row>
    <row r="3639" spans="1:8" ht="16.5" thickBot="1" x14ac:dyDescent="0.3">
      <c r="A3639" s="112">
        <v>45346</v>
      </c>
      <c r="B3639" s="21" t="s">
        <v>11864</v>
      </c>
      <c r="C3639" s="13" t="s">
        <v>8384</v>
      </c>
      <c r="D3639" s="764"/>
      <c r="E3639" s="22"/>
      <c r="F3639" s="109">
        <v>500000</v>
      </c>
      <c r="G3639" s="14">
        <f t="shared" si="70"/>
        <v>-500000</v>
      </c>
      <c r="H3639" s="13" t="s">
        <v>12283</v>
      </c>
    </row>
    <row r="3640" spans="1:8" x14ac:dyDescent="0.25">
      <c r="A3640" s="112">
        <v>45346</v>
      </c>
      <c r="B3640" s="21" t="s">
        <v>10367</v>
      </c>
      <c r="C3640" s="13" t="s">
        <v>180</v>
      </c>
      <c r="D3640" s="764"/>
      <c r="E3640" s="781"/>
      <c r="F3640" s="783">
        <v>13760</v>
      </c>
      <c r="G3640" s="782">
        <f t="shared" si="70"/>
        <v>-13760</v>
      </c>
      <c r="H3640" s="1150" t="s">
        <v>12546</v>
      </c>
    </row>
    <row r="3641" spans="1:8" x14ac:dyDescent="0.25">
      <c r="A3641" s="112">
        <v>45346</v>
      </c>
      <c r="B3641" s="21" t="s">
        <v>10890</v>
      </c>
      <c r="C3641" s="13" t="s">
        <v>180</v>
      </c>
      <c r="D3641" s="764"/>
      <c r="E3641" s="781"/>
      <c r="F3641" s="141">
        <v>164280</v>
      </c>
      <c r="G3641" s="782">
        <f t="shared" si="70"/>
        <v>-164280</v>
      </c>
      <c r="H3641" s="1152"/>
    </row>
    <row r="3642" spans="1:8" x14ac:dyDescent="0.25">
      <c r="A3642" s="112">
        <v>45346</v>
      </c>
      <c r="B3642" s="21" t="s">
        <v>11586</v>
      </c>
      <c r="C3642" s="13" t="s">
        <v>180</v>
      </c>
      <c r="D3642" s="764"/>
      <c r="E3642" s="781"/>
      <c r="F3642" s="141">
        <v>145230</v>
      </c>
      <c r="G3642" s="782">
        <f t="shared" si="70"/>
        <v>-145230</v>
      </c>
      <c r="H3642" s="1152"/>
    </row>
    <row r="3643" spans="1:8" ht="16.5" thickBot="1" x14ac:dyDescent="0.3">
      <c r="A3643" s="112">
        <v>45346</v>
      </c>
      <c r="B3643" s="21" t="s">
        <v>11864</v>
      </c>
      <c r="C3643" s="13" t="s">
        <v>180</v>
      </c>
      <c r="D3643" s="764"/>
      <c r="E3643" s="781"/>
      <c r="F3643" s="784">
        <v>176730</v>
      </c>
      <c r="G3643" s="782">
        <f t="shared" si="70"/>
        <v>-176730</v>
      </c>
      <c r="H3643" s="1151"/>
    </row>
    <row r="3644" spans="1:8" x14ac:dyDescent="0.25">
      <c r="A3644" s="112">
        <v>45341</v>
      </c>
      <c r="B3644" s="62" t="s">
        <v>12172</v>
      </c>
      <c r="C3644" s="13" t="s">
        <v>166</v>
      </c>
      <c r="D3644" s="764"/>
      <c r="E3644" s="22"/>
      <c r="F3644" s="111">
        <v>653892</v>
      </c>
      <c r="G3644" s="14">
        <f t="shared" si="70"/>
        <v>-653892</v>
      </c>
      <c r="H3644" s="13" t="s">
        <v>12538</v>
      </c>
    </row>
    <row r="3645" spans="1:8" x14ac:dyDescent="0.25">
      <c r="A3645" s="112">
        <v>45342</v>
      </c>
      <c r="B3645" s="21" t="s">
        <v>8547</v>
      </c>
      <c r="C3645" s="13" t="s">
        <v>164</v>
      </c>
      <c r="D3645" s="764" t="s">
        <v>12677</v>
      </c>
      <c r="E3645" s="22">
        <v>75279</v>
      </c>
      <c r="F3645" s="111"/>
      <c r="G3645" s="14">
        <f t="shared" si="70"/>
        <v>75279</v>
      </c>
      <c r="H3645" s="13"/>
    </row>
    <row r="3646" spans="1:8" x14ac:dyDescent="0.25">
      <c r="A3646" s="112">
        <v>45346</v>
      </c>
      <c r="B3646" s="62" t="s">
        <v>9820</v>
      </c>
      <c r="C3646" s="13" t="s">
        <v>164</v>
      </c>
      <c r="D3646" s="764" t="s">
        <v>12678</v>
      </c>
      <c r="E3646" s="22">
        <v>4290</v>
      </c>
      <c r="F3646" s="111"/>
      <c r="G3646" s="14">
        <f t="shared" si="70"/>
        <v>4290</v>
      </c>
      <c r="H3646" s="13"/>
    </row>
    <row r="3647" spans="1:8" x14ac:dyDescent="0.25">
      <c r="A3647" s="112">
        <v>45348</v>
      </c>
      <c r="B3647" s="21" t="s">
        <v>10890</v>
      </c>
      <c r="C3647" s="13" t="s">
        <v>12459</v>
      </c>
      <c r="D3647" s="764" t="s">
        <v>9233</v>
      </c>
      <c r="E3647" s="22">
        <v>27608</v>
      </c>
      <c r="F3647" s="111"/>
      <c r="G3647" s="14">
        <f t="shared" si="70"/>
        <v>27608</v>
      </c>
      <c r="H3647" s="13"/>
    </row>
    <row r="3648" spans="1:8" x14ac:dyDescent="0.25">
      <c r="A3648" s="112">
        <v>45348</v>
      </c>
      <c r="B3648" s="21" t="s">
        <v>12172</v>
      </c>
      <c r="C3648" s="13" t="s">
        <v>8384</v>
      </c>
      <c r="D3648" s="764" t="s">
        <v>12628</v>
      </c>
      <c r="E3648" s="22">
        <v>64376</v>
      </c>
      <c r="F3648" s="111"/>
      <c r="G3648" s="14">
        <f t="shared" si="70"/>
        <v>64376</v>
      </c>
      <c r="H3648" s="13"/>
    </row>
    <row r="3649" spans="1:8" x14ac:dyDescent="0.25">
      <c r="A3649" s="112">
        <v>45348</v>
      </c>
      <c r="B3649" s="21" t="s">
        <v>9820</v>
      </c>
      <c r="C3649" s="13" t="s">
        <v>8384</v>
      </c>
      <c r="D3649" s="764" t="s">
        <v>12629</v>
      </c>
      <c r="E3649" s="22">
        <v>40701</v>
      </c>
      <c r="F3649" s="111"/>
      <c r="G3649" s="14">
        <f t="shared" si="70"/>
        <v>40701</v>
      </c>
      <c r="H3649" s="13"/>
    </row>
    <row r="3650" spans="1:8" x14ac:dyDescent="0.25">
      <c r="A3650" s="112">
        <v>45348</v>
      </c>
      <c r="B3650" s="21" t="s">
        <v>10220</v>
      </c>
      <c r="C3650" s="13" t="s">
        <v>11302</v>
      </c>
      <c r="D3650" s="764"/>
      <c r="E3650" s="22"/>
      <c r="F3650" s="19">
        <v>146000</v>
      </c>
      <c r="G3650" s="14">
        <f>E3650-F3650</f>
        <v>-146000</v>
      </c>
      <c r="H3650" s="13" t="s">
        <v>12552</v>
      </c>
    </row>
    <row r="3651" spans="1:8" x14ac:dyDescent="0.25">
      <c r="A3651" s="112">
        <v>45348</v>
      </c>
      <c r="B3651" s="21" t="s">
        <v>11864</v>
      </c>
      <c r="C3651" s="13" t="s">
        <v>169</v>
      </c>
      <c r="D3651" s="764" t="s">
        <v>12463</v>
      </c>
      <c r="E3651" s="22">
        <v>82734</v>
      </c>
      <c r="F3651" s="19"/>
      <c r="G3651" s="14">
        <f t="shared" ref="G3651:G3653" si="71">E3651-F3651</f>
        <v>82734</v>
      </c>
      <c r="H3651" s="13"/>
    </row>
    <row r="3652" spans="1:8" x14ac:dyDescent="0.25">
      <c r="A3652" s="112">
        <v>45348</v>
      </c>
      <c r="B3652" s="21" t="s">
        <v>9820</v>
      </c>
      <c r="C3652" s="13" t="s">
        <v>164</v>
      </c>
      <c r="D3652" s="764" t="s">
        <v>12679</v>
      </c>
      <c r="E3652" s="22">
        <v>2660</v>
      </c>
      <c r="F3652" s="19"/>
      <c r="G3652" s="14">
        <f t="shared" si="71"/>
        <v>2660</v>
      </c>
      <c r="H3652" s="13"/>
    </row>
    <row r="3653" spans="1:8" x14ac:dyDescent="0.25">
      <c r="A3653" s="112">
        <v>45348</v>
      </c>
      <c r="B3653" s="21" t="s">
        <v>9820</v>
      </c>
      <c r="C3653" s="13" t="s">
        <v>164</v>
      </c>
      <c r="D3653" s="764" t="s">
        <v>12680</v>
      </c>
      <c r="E3653" s="22">
        <v>3588</v>
      </c>
      <c r="F3653" s="19"/>
      <c r="G3653" s="14">
        <f t="shared" si="71"/>
        <v>3588</v>
      </c>
      <c r="H3653" s="13"/>
    </row>
    <row r="3654" spans="1:8" x14ac:dyDescent="0.25">
      <c r="A3654" s="112">
        <v>45349</v>
      </c>
      <c r="B3654" s="21" t="s">
        <v>10890</v>
      </c>
      <c r="C3654" s="13" t="s">
        <v>12459</v>
      </c>
      <c r="D3654" s="764"/>
      <c r="E3654" s="22"/>
      <c r="F3654" s="19">
        <v>200000</v>
      </c>
      <c r="G3654" s="14">
        <f t="shared" si="70"/>
        <v>-200000</v>
      </c>
      <c r="H3654" s="13" t="s">
        <v>12559</v>
      </c>
    </row>
    <row r="3655" spans="1:8" x14ac:dyDescent="0.25">
      <c r="A3655" s="112">
        <v>45349</v>
      </c>
      <c r="B3655" s="21" t="s">
        <v>11864</v>
      </c>
      <c r="C3655" s="13" t="s">
        <v>7465</v>
      </c>
      <c r="D3655" s="764"/>
      <c r="E3655" s="22"/>
      <c r="F3655" s="19">
        <v>1000000</v>
      </c>
      <c r="G3655" s="14">
        <f t="shared" si="70"/>
        <v>-1000000</v>
      </c>
      <c r="H3655" s="13" t="s">
        <v>12575</v>
      </c>
    </row>
    <row r="3656" spans="1:8" x14ac:dyDescent="0.25">
      <c r="A3656" s="112">
        <v>45349</v>
      </c>
      <c r="B3656" s="21" t="s">
        <v>11864</v>
      </c>
      <c r="C3656" s="13" t="s">
        <v>7465</v>
      </c>
      <c r="D3656" s="764" t="s">
        <v>12633</v>
      </c>
      <c r="E3656" s="22">
        <v>123660</v>
      </c>
      <c r="F3656" s="19"/>
      <c r="G3656" s="14">
        <f t="shared" si="70"/>
        <v>123660</v>
      </c>
      <c r="H3656" s="13"/>
    </row>
    <row r="3657" spans="1:8" x14ac:dyDescent="0.25">
      <c r="A3657" s="112">
        <v>45349</v>
      </c>
      <c r="B3657" s="21" t="s">
        <v>11864</v>
      </c>
      <c r="C3657" s="13" t="s">
        <v>7465</v>
      </c>
      <c r="D3657" s="764" t="s">
        <v>12634</v>
      </c>
      <c r="E3657" s="22">
        <v>270563</v>
      </c>
      <c r="F3657" s="19"/>
      <c r="G3657" s="14">
        <f t="shared" si="70"/>
        <v>270563</v>
      </c>
      <c r="H3657" s="13"/>
    </row>
    <row r="3658" spans="1:8" x14ac:dyDescent="0.25">
      <c r="A3658" s="112">
        <v>45350</v>
      </c>
      <c r="B3658" s="21" t="s">
        <v>11864</v>
      </c>
      <c r="C3658" s="13" t="s">
        <v>169</v>
      </c>
      <c r="D3658" s="764" t="s">
        <v>11240</v>
      </c>
      <c r="E3658" s="22">
        <v>4657</v>
      </c>
      <c r="F3658" s="19"/>
      <c r="G3658" s="14">
        <f t="shared" si="70"/>
        <v>4657</v>
      </c>
      <c r="H3658" s="13"/>
    </row>
    <row r="3659" spans="1:8" x14ac:dyDescent="0.25">
      <c r="A3659" s="112">
        <v>45351</v>
      </c>
      <c r="B3659" s="21" t="s">
        <v>11864</v>
      </c>
      <c r="C3659" s="13" t="s">
        <v>8384</v>
      </c>
      <c r="D3659" s="764" t="s">
        <v>12630</v>
      </c>
      <c r="E3659" s="22">
        <v>25644</v>
      </c>
      <c r="F3659" s="19"/>
      <c r="G3659" s="14">
        <f t="shared" si="70"/>
        <v>25644</v>
      </c>
      <c r="H3659" s="13"/>
    </row>
    <row r="3660" spans="1:8" x14ac:dyDescent="0.25">
      <c r="A3660" s="112">
        <v>45351</v>
      </c>
      <c r="B3660" s="21" t="s">
        <v>12172</v>
      </c>
      <c r="C3660" s="13" t="s">
        <v>8384</v>
      </c>
      <c r="D3660" s="764" t="s">
        <v>12631</v>
      </c>
      <c r="E3660" s="22">
        <v>20455</v>
      </c>
      <c r="F3660" s="19"/>
      <c r="G3660" s="14">
        <f t="shared" si="70"/>
        <v>20455</v>
      </c>
      <c r="H3660" s="13"/>
    </row>
    <row r="3661" spans="1:8" x14ac:dyDescent="0.25">
      <c r="A3661" s="112">
        <v>45351</v>
      </c>
      <c r="B3661" s="21" t="s">
        <v>10890</v>
      </c>
      <c r="C3661" s="13" t="s">
        <v>166</v>
      </c>
      <c r="D3661" s="764" t="s">
        <v>12648</v>
      </c>
      <c r="E3661" s="22">
        <v>1460</v>
      </c>
      <c r="F3661" s="19"/>
      <c r="G3661" s="14">
        <f t="shared" si="70"/>
        <v>1460</v>
      </c>
      <c r="H3661" s="13"/>
    </row>
    <row r="3662" spans="1:8" x14ac:dyDescent="0.25">
      <c r="A3662" s="112">
        <v>45355</v>
      </c>
      <c r="B3662" s="21" t="s">
        <v>11864</v>
      </c>
      <c r="C3662" s="13" t="s">
        <v>7465</v>
      </c>
      <c r="D3662" s="764" t="s">
        <v>12635</v>
      </c>
      <c r="E3662" s="22">
        <v>30400</v>
      </c>
      <c r="F3662" s="19"/>
      <c r="G3662" s="14">
        <f t="shared" si="70"/>
        <v>30400</v>
      </c>
      <c r="H3662" s="13"/>
    </row>
    <row r="3663" spans="1:8" x14ac:dyDescent="0.25">
      <c r="A3663" s="112">
        <v>45357</v>
      </c>
      <c r="B3663" s="21" t="s">
        <v>10559</v>
      </c>
      <c r="C3663" s="13" t="s">
        <v>12351</v>
      </c>
      <c r="D3663" s="764" t="s">
        <v>12676</v>
      </c>
      <c r="E3663" s="22">
        <v>22000</v>
      </c>
      <c r="F3663" s="19"/>
      <c r="G3663" s="14">
        <f t="shared" si="70"/>
        <v>22000</v>
      </c>
      <c r="H3663" s="13"/>
    </row>
    <row r="3664" spans="1:8" x14ac:dyDescent="0.25">
      <c r="A3664" s="112">
        <v>45357</v>
      </c>
      <c r="B3664" s="21" t="s">
        <v>9820</v>
      </c>
      <c r="C3664" s="13" t="s">
        <v>164</v>
      </c>
      <c r="D3664" s="764"/>
      <c r="E3664" s="22"/>
      <c r="F3664" s="19">
        <v>2776</v>
      </c>
      <c r="G3664" s="14">
        <f t="shared" si="70"/>
        <v>-2776</v>
      </c>
      <c r="H3664" s="13" t="s">
        <v>4469</v>
      </c>
    </row>
    <row r="3665" spans="1:8" x14ac:dyDescent="0.25">
      <c r="A3665" s="112">
        <v>45358</v>
      </c>
      <c r="B3665" s="21" t="s">
        <v>10890</v>
      </c>
      <c r="C3665" s="13" t="s">
        <v>166</v>
      </c>
      <c r="D3665" s="764" t="s">
        <v>12649</v>
      </c>
      <c r="E3665" s="22">
        <v>34680</v>
      </c>
      <c r="F3665" s="19"/>
      <c r="G3665" s="14">
        <f t="shared" si="70"/>
        <v>34680</v>
      </c>
      <c r="H3665" s="13"/>
    </row>
    <row r="3666" spans="1:8" x14ac:dyDescent="0.25">
      <c r="A3666" s="112">
        <v>45358</v>
      </c>
      <c r="B3666" s="21" t="s">
        <v>8547</v>
      </c>
      <c r="C3666" s="13" t="s">
        <v>166</v>
      </c>
      <c r="D3666" s="764" t="s">
        <v>12834</v>
      </c>
      <c r="E3666" s="22">
        <v>3390</v>
      </c>
      <c r="F3666" s="19"/>
      <c r="G3666" s="14">
        <f t="shared" si="70"/>
        <v>3390</v>
      </c>
      <c r="H3666" s="13"/>
    </row>
    <row r="3667" spans="1:8" x14ac:dyDescent="0.25">
      <c r="A3667" s="112">
        <v>45358</v>
      </c>
      <c r="B3667" s="21" t="s">
        <v>8547</v>
      </c>
      <c r="C3667" s="13" t="s">
        <v>164</v>
      </c>
      <c r="D3667" s="764" t="s">
        <v>12943</v>
      </c>
      <c r="E3667" s="22">
        <v>32375</v>
      </c>
      <c r="F3667" s="19"/>
      <c r="G3667" s="14">
        <f t="shared" si="70"/>
        <v>32375</v>
      </c>
      <c r="H3667" s="13"/>
    </row>
    <row r="3668" spans="1:8" x14ac:dyDescent="0.25">
      <c r="A3668" s="112">
        <v>45362</v>
      </c>
      <c r="B3668" s="21" t="s">
        <v>8547</v>
      </c>
      <c r="C3668" s="13" t="s">
        <v>8384</v>
      </c>
      <c r="D3668" s="764" t="s">
        <v>12735</v>
      </c>
      <c r="E3668" s="22">
        <v>35310</v>
      </c>
      <c r="F3668" s="19"/>
      <c r="G3668" s="14">
        <f t="shared" si="70"/>
        <v>35310</v>
      </c>
      <c r="H3668" s="13"/>
    </row>
    <row r="3669" spans="1:8" x14ac:dyDescent="0.25">
      <c r="A3669" s="112">
        <v>45362</v>
      </c>
      <c r="B3669" s="21" t="s">
        <v>8547</v>
      </c>
      <c r="C3669" s="13" t="s">
        <v>164</v>
      </c>
      <c r="D3669" s="764" t="s">
        <v>12945</v>
      </c>
      <c r="E3669" s="22">
        <v>59400</v>
      </c>
      <c r="F3669" s="19"/>
      <c r="G3669" s="14">
        <f t="shared" si="70"/>
        <v>59400</v>
      </c>
      <c r="H3669" s="13"/>
    </row>
    <row r="3670" spans="1:8" x14ac:dyDescent="0.25">
      <c r="A3670" s="112">
        <v>45363</v>
      </c>
      <c r="B3670" s="21" t="s">
        <v>8547</v>
      </c>
      <c r="C3670" s="13" t="s">
        <v>164</v>
      </c>
      <c r="D3670" s="764" t="s">
        <v>12939</v>
      </c>
      <c r="E3670" s="22">
        <v>3600</v>
      </c>
      <c r="F3670" s="19"/>
      <c r="G3670" s="14">
        <f t="shared" si="70"/>
        <v>3600</v>
      </c>
      <c r="H3670" s="13"/>
    </row>
    <row r="3671" spans="1:8" x14ac:dyDescent="0.25">
      <c r="A3671" s="112">
        <v>45363</v>
      </c>
      <c r="B3671" s="21" t="s">
        <v>11864</v>
      </c>
      <c r="C3671" s="13" t="s">
        <v>8384</v>
      </c>
      <c r="D3671" s="764" t="s">
        <v>12736</v>
      </c>
      <c r="E3671" s="22">
        <v>27143</v>
      </c>
      <c r="F3671" s="19"/>
      <c r="G3671" s="14">
        <f t="shared" si="70"/>
        <v>27143</v>
      </c>
      <c r="H3671" s="13"/>
    </row>
    <row r="3672" spans="1:8" x14ac:dyDescent="0.25">
      <c r="A3672" s="112">
        <v>45363</v>
      </c>
      <c r="B3672" s="21" t="s">
        <v>12172</v>
      </c>
      <c r="C3672" s="13" t="s">
        <v>8384</v>
      </c>
      <c r="D3672" s="764" t="s">
        <v>12737</v>
      </c>
      <c r="E3672" s="22">
        <v>6740</v>
      </c>
      <c r="F3672" s="19"/>
      <c r="G3672" s="14">
        <f t="shared" si="70"/>
        <v>6740</v>
      </c>
      <c r="H3672" s="13"/>
    </row>
    <row r="3673" spans="1:8" x14ac:dyDescent="0.25">
      <c r="A3673" s="112">
        <v>45367</v>
      </c>
      <c r="B3673" s="21" t="s">
        <v>11864</v>
      </c>
      <c r="C3673" s="13" t="s">
        <v>7465</v>
      </c>
      <c r="D3673" s="764"/>
      <c r="E3673" s="22"/>
      <c r="F3673" s="19">
        <v>2000000</v>
      </c>
      <c r="G3673" s="14">
        <f t="shared" si="70"/>
        <v>-2000000</v>
      </c>
      <c r="H3673" s="13" t="s">
        <v>12723</v>
      </c>
    </row>
    <row r="3674" spans="1:8" x14ac:dyDescent="0.25">
      <c r="A3674" s="112">
        <v>45367</v>
      </c>
      <c r="B3674" s="21" t="s">
        <v>11864</v>
      </c>
      <c r="C3674" s="13" t="s">
        <v>7465</v>
      </c>
      <c r="D3674" s="764" t="s">
        <v>12732</v>
      </c>
      <c r="E3674" s="22">
        <v>30400</v>
      </c>
      <c r="F3674" s="19"/>
      <c r="G3674" s="14">
        <f t="shared" si="70"/>
        <v>30400</v>
      </c>
      <c r="H3674" s="13"/>
    </row>
    <row r="3675" spans="1:8" x14ac:dyDescent="0.25">
      <c r="A3675" s="112">
        <v>45367</v>
      </c>
      <c r="B3675" s="21" t="s">
        <v>11864</v>
      </c>
      <c r="C3675" s="13" t="s">
        <v>7465</v>
      </c>
      <c r="D3675" s="764" t="s">
        <v>12733</v>
      </c>
      <c r="E3675" s="22">
        <v>131702</v>
      </c>
      <c r="F3675" s="19"/>
      <c r="G3675" s="14">
        <f t="shared" si="70"/>
        <v>131702</v>
      </c>
      <c r="H3675" s="13"/>
    </row>
    <row r="3676" spans="1:8" x14ac:dyDescent="0.25">
      <c r="A3676" s="112">
        <v>45367</v>
      </c>
      <c r="B3676" s="21" t="s">
        <v>9820</v>
      </c>
      <c r="C3676" s="13" t="s">
        <v>166</v>
      </c>
      <c r="D3676" s="764" t="s">
        <v>12835</v>
      </c>
      <c r="E3676" s="22">
        <v>60200</v>
      </c>
      <c r="F3676" s="19"/>
      <c r="G3676" s="14">
        <f t="shared" si="70"/>
        <v>60200</v>
      </c>
      <c r="H3676" s="13"/>
    </row>
    <row r="3677" spans="1:8" x14ac:dyDescent="0.25">
      <c r="A3677" s="112">
        <v>45367</v>
      </c>
      <c r="B3677" s="21" t="s">
        <v>10890</v>
      </c>
      <c r="C3677" s="13" t="s">
        <v>169</v>
      </c>
      <c r="D3677" s="764" t="s">
        <v>12832</v>
      </c>
      <c r="E3677" s="22">
        <v>9908</v>
      </c>
      <c r="F3677" s="19"/>
      <c r="G3677" s="14">
        <f t="shared" si="70"/>
        <v>9908</v>
      </c>
      <c r="H3677" s="53"/>
    </row>
    <row r="3678" spans="1:8" x14ac:dyDescent="0.25">
      <c r="A3678" s="112">
        <v>45369</v>
      </c>
      <c r="B3678" s="21" t="s">
        <v>11586</v>
      </c>
      <c r="C3678" s="13" t="s">
        <v>8384</v>
      </c>
      <c r="D3678" s="764"/>
      <c r="E3678" s="22"/>
      <c r="F3678" s="19">
        <v>100000</v>
      </c>
      <c r="G3678" s="14">
        <f t="shared" si="70"/>
        <v>-100000</v>
      </c>
      <c r="H3678" s="1168" t="s">
        <v>13013</v>
      </c>
    </row>
    <row r="3679" spans="1:8" x14ac:dyDescent="0.25">
      <c r="A3679" s="112">
        <v>45369</v>
      </c>
      <c r="B3679" s="21" t="s">
        <v>12329</v>
      </c>
      <c r="C3679" s="13" t="s">
        <v>8384</v>
      </c>
      <c r="D3679" s="764"/>
      <c r="E3679" s="22"/>
      <c r="F3679" s="19">
        <v>900000</v>
      </c>
      <c r="G3679" s="14">
        <f t="shared" ref="G3679" si="72">E3679-F3679</f>
        <v>-900000</v>
      </c>
      <c r="H3679" s="1169"/>
    </row>
    <row r="3680" spans="1:8" x14ac:dyDescent="0.25">
      <c r="A3680" s="112">
        <v>45369</v>
      </c>
      <c r="B3680" s="21" t="s">
        <v>8547</v>
      </c>
      <c r="C3680" s="13" t="s">
        <v>164</v>
      </c>
      <c r="D3680" s="764" t="s">
        <v>12944</v>
      </c>
      <c r="E3680" s="22">
        <v>22546</v>
      </c>
      <c r="F3680" s="19"/>
      <c r="G3680" s="14">
        <f t="shared" si="70"/>
        <v>22546</v>
      </c>
      <c r="H3680" s="13"/>
    </row>
    <row r="3681" spans="1:8" x14ac:dyDescent="0.25">
      <c r="A3681" s="112">
        <v>45370</v>
      </c>
      <c r="B3681" s="21" t="s">
        <v>11864</v>
      </c>
      <c r="C3681" s="13" t="s">
        <v>7465</v>
      </c>
      <c r="D3681" s="764" t="s">
        <v>11308</v>
      </c>
      <c r="E3681" s="22">
        <v>9000</v>
      </c>
      <c r="F3681" s="19"/>
      <c r="G3681" s="14">
        <f t="shared" si="70"/>
        <v>9000</v>
      </c>
      <c r="H3681" s="13"/>
    </row>
    <row r="3682" spans="1:8" x14ac:dyDescent="0.25">
      <c r="A3682" s="112">
        <v>45371</v>
      </c>
      <c r="B3682" s="21" t="s">
        <v>11864</v>
      </c>
      <c r="C3682" s="13" t="s">
        <v>7465</v>
      </c>
      <c r="D3682" s="764" t="s">
        <v>12734</v>
      </c>
      <c r="E3682" s="22">
        <v>227953</v>
      </c>
      <c r="F3682" s="19"/>
      <c r="G3682" s="14">
        <f t="shared" si="70"/>
        <v>227953</v>
      </c>
      <c r="H3682" s="13"/>
    </row>
    <row r="3683" spans="1:8" x14ac:dyDescent="0.25">
      <c r="A3683" s="112">
        <v>45371</v>
      </c>
      <c r="B3683" s="21" t="s">
        <v>10559</v>
      </c>
      <c r="C3683" s="13" t="s">
        <v>12351</v>
      </c>
      <c r="D3683" s="764" t="s">
        <v>12797</v>
      </c>
      <c r="E3683" s="22">
        <v>11000</v>
      </c>
      <c r="F3683" s="19"/>
      <c r="G3683" s="14">
        <f t="shared" si="70"/>
        <v>11000</v>
      </c>
      <c r="H3683" s="13"/>
    </row>
    <row r="3684" spans="1:8" x14ac:dyDescent="0.25">
      <c r="A3684" s="112">
        <v>45372</v>
      </c>
      <c r="B3684" s="21" t="s">
        <v>12172</v>
      </c>
      <c r="C3684" s="13" t="s">
        <v>180</v>
      </c>
      <c r="D3684" s="764"/>
      <c r="E3684" s="22"/>
      <c r="F3684" s="19">
        <v>712701</v>
      </c>
      <c r="G3684" s="14">
        <f t="shared" si="70"/>
        <v>-712701</v>
      </c>
      <c r="H3684" s="13" t="s">
        <v>12749</v>
      </c>
    </row>
    <row r="3685" spans="1:8" x14ac:dyDescent="0.25">
      <c r="A3685" s="112">
        <v>45373</v>
      </c>
      <c r="B3685" s="21" t="s">
        <v>11864</v>
      </c>
      <c r="C3685" s="13" t="s">
        <v>8384</v>
      </c>
      <c r="D3685" s="764" t="s">
        <v>12796</v>
      </c>
      <c r="E3685" s="22">
        <v>11306</v>
      </c>
      <c r="F3685" s="19"/>
      <c r="G3685" s="14">
        <f t="shared" si="70"/>
        <v>11306</v>
      </c>
      <c r="H3685" s="13"/>
    </row>
    <row r="3686" spans="1:8" x14ac:dyDescent="0.25">
      <c r="A3686" s="112">
        <v>45373</v>
      </c>
      <c r="B3686" s="21" t="s">
        <v>11488</v>
      </c>
      <c r="C3686" s="13" t="s">
        <v>164</v>
      </c>
      <c r="D3686" s="764" t="s">
        <v>12941</v>
      </c>
      <c r="E3686" s="22">
        <v>28603</v>
      </c>
      <c r="F3686" s="19"/>
      <c r="G3686" s="14">
        <f t="shared" si="70"/>
        <v>28603</v>
      </c>
      <c r="H3686" s="13"/>
    </row>
    <row r="3687" spans="1:8" x14ac:dyDescent="0.25">
      <c r="A3687" s="112">
        <v>45377</v>
      </c>
      <c r="B3687" s="21" t="s">
        <v>10890</v>
      </c>
      <c r="C3687" s="13" t="s">
        <v>12459</v>
      </c>
      <c r="D3687" s="764"/>
      <c r="E3687" s="22"/>
      <c r="F3687" s="19">
        <v>100000</v>
      </c>
      <c r="G3687" s="14">
        <f t="shared" si="70"/>
        <v>-100000</v>
      </c>
      <c r="H3687" s="13" t="s">
        <v>12761</v>
      </c>
    </row>
    <row r="3688" spans="1:8" x14ac:dyDescent="0.25">
      <c r="A3688" s="112">
        <v>45381</v>
      </c>
      <c r="B3688" s="21" t="s">
        <v>12776</v>
      </c>
      <c r="C3688" s="13" t="s">
        <v>166</v>
      </c>
      <c r="D3688" s="764" t="s">
        <v>12836</v>
      </c>
      <c r="E3688" s="22">
        <v>14000</v>
      </c>
      <c r="F3688" s="19"/>
      <c r="G3688" s="14">
        <f t="shared" ref="G3688:G3765" si="73">E3688-F3688</f>
        <v>14000</v>
      </c>
      <c r="H3688" s="13"/>
    </row>
    <row r="3689" spans="1:8" x14ac:dyDescent="0.25">
      <c r="A3689" s="112">
        <v>45384</v>
      </c>
      <c r="B3689" s="21" t="s">
        <v>12785</v>
      </c>
      <c r="C3689" s="13" t="s">
        <v>7465</v>
      </c>
      <c r="D3689" s="764" t="s">
        <v>12832</v>
      </c>
      <c r="E3689" s="22">
        <v>87507</v>
      </c>
      <c r="F3689" s="19"/>
      <c r="G3689" s="14">
        <f t="shared" si="73"/>
        <v>87507</v>
      </c>
      <c r="H3689" s="13"/>
    </row>
    <row r="3690" spans="1:8" x14ac:dyDescent="0.25">
      <c r="A3690" s="112">
        <v>45386</v>
      </c>
      <c r="B3690" s="21" t="s">
        <v>12776</v>
      </c>
      <c r="C3690" s="13" t="s">
        <v>12351</v>
      </c>
      <c r="D3690" s="764" t="s">
        <v>12833</v>
      </c>
      <c r="E3690" s="22">
        <v>38500</v>
      </c>
      <c r="F3690" s="19"/>
      <c r="G3690" s="14">
        <f t="shared" si="73"/>
        <v>38500</v>
      </c>
      <c r="H3690" s="13"/>
    </row>
    <row r="3691" spans="1:8" x14ac:dyDescent="0.25">
      <c r="A3691" s="112">
        <v>45386</v>
      </c>
      <c r="B3691" s="21" t="s">
        <v>12776</v>
      </c>
      <c r="C3691" s="13" t="s">
        <v>8384</v>
      </c>
      <c r="D3691" s="764" t="s">
        <v>12837</v>
      </c>
      <c r="E3691" s="22">
        <v>153139</v>
      </c>
      <c r="F3691" s="19"/>
      <c r="G3691" s="14">
        <f t="shared" si="73"/>
        <v>153139</v>
      </c>
      <c r="H3691" s="13"/>
    </row>
    <row r="3692" spans="1:8" x14ac:dyDescent="0.25">
      <c r="A3692" s="112">
        <v>45397</v>
      </c>
      <c r="B3692" s="21" t="s">
        <v>11488</v>
      </c>
      <c r="C3692" s="13" t="s">
        <v>166</v>
      </c>
      <c r="D3692" s="764" t="s">
        <v>12952</v>
      </c>
      <c r="E3692" s="22">
        <v>18000</v>
      </c>
      <c r="F3692" s="19"/>
      <c r="G3692" s="14">
        <f t="shared" si="73"/>
        <v>18000</v>
      </c>
      <c r="H3692" s="13"/>
    </row>
    <row r="3693" spans="1:8" x14ac:dyDescent="0.25">
      <c r="A3693" s="112">
        <v>45400</v>
      </c>
      <c r="B3693" s="21" t="s">
        <v>11</v>
      </c>
      <c r="C3693" s="13" t="s">
        <v>164</v>
      </c>
      <c r="D3693" s="764" t="s">
        <v>12942</v>
      </c>
      <c r="E3693" s="22">
        <v>7183</v>
      </c>
      <c r="F3693" s="19"/>
      <c r="G3693" s="14">
        <f>E3693-F3693</f>
        <v>7183</v>
      </c>
      <c r="H3693" s="13"/>
    </row>
    <row r="3694" spans="1:8" x14ac:dyDescent="0.25">
      <c r="A3694" s="112">
        <v>45401</v>
      </c>
      <c r="B3694" s="21" t="s">
        <v>13282</v>
      </c>
      <c r="C3694" s="13" t="s">
        <v>166</v>
      </c>
      <c r="D3694" s="764" t="s">
        <v>12953</v>
      </c>
      <c r="E3694" s="22">
        <v>39662</v>
      </c>
      <c r="F3694" s="19"/>
      <c r="G3694" s="14">
        <f>E3694-F3694</f>
        <v>39662</v>
      </c>
      <c r="H3694" s="13"/>
    </row>
    <row r="3695" spans="1:8" x14ac:dyDescent="0.25">
      <c r="A3695" s="112">
        <v>45406</v>
      </c>
      <c r="B3695" s="21" t="s">
        <v>13282</v>
      </c>
      <c r="C3695" s="13" t="s">
        <v>166</v>
      </c>
      <c r="D3695" s="764" t="s">
        <v>12957</v>
      </c>
      <c r="E3695" s="22">
        <v>22440</v>
      </c>
      <c r="F3695" s="19"/>
      <c r="G3695" s="14">
        <f t="shared" si="73"/>
        <v>22440</v>
      </c>
      <c r="H3695" s="13"/>
    </row>
    <row r="3696" spans="1:8" x14ac:dyDescent="0.25">
      <c r="A3696" s="112">
        <v>45407</v>
      </c>
      <c r="B3696" s="21" t="s">
        <v>11864</v>
      </c>
      <c r="C3696" s="13" t="s">
        <v>7465</v>
      </c>
      <c r="D3696" s="764" t="s">
        <v>12950</v>
      </c>
      <c r="E3696" s="22">
        <v>13240</v>
      </c>
      <c r="F3696" s="19"/>
      <c r="G3696" s="14">
        <f t="shared" si="73"/>
        <v>13240</v>
      </c>
      <c r="H3696" s="13"/>
    </row>
    <row r="3697" spans="1:8" x14ac:dyDescent="0.25">
      <c r="A3697" s="112">
        <v>45407</v>
      </c>
      <c r="B3697" s="21" t="s">
        <v>13282</v>
      </c>
      <c r="C3697" s="13" t="s">
        <v>166</v>
      </c>
      <c r="D3697" s="764" t="s">
        <v>12955</v>
      </c>
      <c r="E3697" s="22">
        <v>145050</v>
      </c>
      <c r="F3697" s="19"/>
      <c r="G3697" s="14">
        <f t="shared" si="73"/>
        <v>145050</v>
      </c>
      <c r="H3697" s="13"/>
    </row>
    <row r="3698" spans="1:8" x14ac:dyDescent="0.25">
      <c r="A3698" s="112">
        <v>45407</v>
      </c>
      <c r="B3698" s="21" t="s">
        <v>12172</v>
      </c>
      <c r="C3698" s="13" t="s">
        <v>8384</v>
      </c>
      <c r="D3698" s="764" t="s">
        <v>12958</v>
      </c>
      <c r="E3698" s="22">
        <v>420666</v>
      </c>
      <c r="F3698" s="19"/>
      <c r="G3698" s="14">
        <f t="shared" si="73"/>
        <v>420666</v>
      </c>
      <c r="H3698" s="13"/>
    </row>
    <row r="3699" spans="1:8" x14ac:dyDescent="0.25">
      <c r="A3699" s="112">
        <v>45411</v>
      </c>
      <c r="B3699" s="21" t="s">
        <v>9820</v>
      </c>
      <c r="C3699" s="13" t="s">
        <v>164</v>
      </c>
      <c r="D3699" s="764" t="s">
        <v>12940</v>
      </c>
      <c r="E3699" s="22">
        <v>9100</v>
      </c>
      <c r="F3699" s="19"/>
      <c r="G3699" s="14">
        <f t="shared" si="73"/>
        <v>9100</v>
      </c>
      <c r="H3699" s="13"/>
    </row>
    <row r="3700" spans="1:8" x14ac:dyDescent="0.25">
      <c r="A3700" s="112">
        <v>45411</v>
      </c>
      <c r="B3700" s="21" t="s">
        <v>10220</v>
      </c>
      <c r="C3700" s="13" t="s">
        <v>1197</v>
      </c>
      <c r="D3700" s="764" t="s">
        <v>12956</v>
      </c>
      <c r="E3700" s="22">
        <v>31000</v>
      </c>
      <c r="F3700" s="19"/>
      <c r="G3700" s="14">
        <f t="shared" si="73"/>
        <v>31000</v>
      </c>
      <c r="H3700" s="13"/>
    </row>
    <row r="3701" spans="1:8" x14ac:dyDescent="0.25">
      <c r="A3701" s="112">
        <v>45411</v>
      </c>
      <c r="B3701" s="21" t="s">
        <v>11488</v>
      </c>
      <c r="C3701" s="13" t="s">
        <v>5680</v>
      </c>
      <c r="D3701" s="764" t="s">
        <v>9952</v>
      </c>
      <c r="E3701" s="22">
        <v>43428</v>
      </c>
      <c r="F3701" s="19"/>
      <c r="G3701" s="14">
        <f t="shared" si="73"/>
        <v>43428</v>
      </c>
      <c r="H3701" s="13"/>
    </row>
    <row r="3702" spans="1:8" x14ac:dyDescent="0.25">
      <c r="A3702" s="112">
        <v>45412</v>
      </c>
      <c r="B3702" s="21" t="s">
        <v>8547</v>
      </c>
      <c r="C3702" s="13" t="s">
        <v>164</v>
      </c>
      <c r="D3702" s="764"/>
      <c r="E3702" s="22"/>
      <c r="F3702" s="19">
        <v>300000</v>
      </c>
      <c r="G3702" s="14">
        <f t="shared" si="73"/>
        <v>-300000</v>
      </c>
      <c r="H3702" s="13" t="s">
        <v>12267</v>
      </c>
    </row>
    <row r="3703" spans="1:8" x14ac:dyDescent="0.25">
      <c r="A3703" s="112">
        <v>45415</v>
      </c>
      <c r="B3703" s="21" t="s">
        <v>11488</v>
      </c>
      <c r="C3703" s="13" t="s">
        <v>164</v>
      </c>
      <c r="D3703" s="764" t="s">
        <v>12946</v>
      </c>
      <c r="E3703" s="22">
        <v>11563</v>
      </c>
      <c r="F3703" s="109"/>
      <c r="G3703" s="14">
        <f t="shared" si="73"/>
        <v>11563</v>
      </c>
      <c r="H3703" s="13"/>
    </row>
    <row r="3704" spans="1:8" ht="16.5" thickBot="1" x14ac:dyDescent="0.3">
      <c r="A3704" s="112">
        <v>45415</v>
      </c>
      <c r="B3704" s="21" t="s">
        <v>12172</v>
      </c>
      <c r="C3704" s="13" t="s">
        <v>166</v>
      </c>
      <c r="D3704" s="764" t="s">
        <v>13238</v>
      </c>
      <c r="E3704" s="781">
        <v>93900</v>
      </c>
      <c r="F3704" s="213"/>
      <c r="G3704" s="782">
        <f t="shared" si="73"/>
        <v>93900</v>
      </c>
      <c r="H3704" s="53"/>
    </row>
    <row r="3705" spans="1:8" x14ac:dyDescent="0.25">
      <c r="A3705" s="112">
        <v>45416</v>
      </c>
      <c r="B3705" s="21" t="s">
        <v>4720</v>
      </c>
      <c r="C3705" s="13" t="s">
        <v>8384</v>
      </c>
      <c r="D3705" s="764"/>
      <c r="E3705" s="781"/>
      <c r="F3705" s="783">
        <v>162620</v>
      </c>
      <c r="G3705" s="782">
        <f t="shared" si="73"/>
        <v>-162620</v>
      </c>
      <c r="H3705" s="1150" t="s">
        <v>13015</v>
      </c>
    </row>
    <row r="3706" spans="1:8" x14ac:dyDescent="0.25">
      <c r="A3706" s="112">
        <v>45416</v>
      </c>
      <c r="B3706" s="21" t="s">
        <v>8547</v>
      </c>
      <c r="C3706" s="13" t="s">
        <v>8384</v>
      </c>
      <c r="D3706" s="764"/>
      <c r="E3706" s="781"/>
      <c r="F3706" s="141">
        <v>74242</v>
      </c>
      <c r="G3706" s="782">
        <f t="shared" ref="G3706:G3711" si="74">E3706-F3706</f>
        <v>-74242</v>
      </c>
      <c r="H3706" s="1152"/>
    </row>
    <row r="3707" spans="1:8" x14ac:dyDescent="0.25">
      <c r="A3707" s="112">
        <v>45416</v>
      </c>
      <c r="B3707" s="21" t="s">
        <v>10890</v>
      </c>
      <c r="C3707" s="13" t="s">
        <v>8384</v>
      </c>
      <c r="D3707" s="764"/>
      <c r="E3707" s="781"/>
      <c r="F3707" s="141">
        <v>20637</v>
      </c>
      <c r="G3707" s="782">
        <f t="shared" si="74"/>
        <v>-20637</v>
      </c>
      <c r="H3707" s="1152"/>
    </row>
    <row r="3708" spans="1:8" x14ac:dyDescent="0.25">
      <c r="A3708" s="112">
        <v>45416</v>
      </c>
      <c r="B3708" s="21" t="s">
        <v>11685</v>
      </c>
      <c r="C3708" s="13" t="s">
        <v>8384</v>
      </c>
      <c r="D3708" s="764"/>
      <c r="E3708" s="781"/>
      <c r="F3708" s="141">
        <v>6768</v>
      </c>
      <c r="G3708" s="782">
        <f t="shared" si="74"/>
        <v>-6768</v>
      </c>
      <c r="H3708" s="1152"/>
    </row>
    <row r="3709" spans="1:8" x14ac:dyDescent="0.25">
      <c r="A3709" s="112">
        <v>45416</v>
      </c>
      <c r="B3709" s="21" t="s">
        <v>11586</v>
      </c>
      <c r="C3709" s="13" t="s">
        <v>8384</v>
      </c>
      <c r="D3709" s="764"/>
      <c r="E3709" s="781"/>
      <c r="F3709" s="141">
        <v>25632</v>
      </c>
      <c r="G3709" s="782">
        <f t="shared" si="74"/>
        <v>-25632</v>
      </c>
      <c r="H3709" s="1152"/>
    </row>
    <row r="3710" spans="1:8" x14ac:dyDescent="0.25">
      <c r="A3710" s="112">
        <v>45416</v>
      </c>
      <c r="B3710" s="21" t="s">
        <v>12776</v>
      </c>
      <c r="C3710" s="13" t="s">
        <v>8384</v>
      </c>
      <c r="D3710" s="764"/>
      <c r="E3710" s="781"/>
      <c r="F3710" s="141">
        <v>153139</v>
      </c>
      <c r="G3710" s="782">
        <f t="shared" si="74"/>
        <v>-153139</v>
      </c>
      <c r="H3710" s="1152"/>
    </row>
    <row r="3711" spans="1:8" ht="16.5" thickBot="1" x14ac:dyDescent="0.3">
      <c r="A3711" s="112">
        <v>45416</v>
      </c>
      <c r="B3711" s="21" t="s">
        <v>11707</v>
      </c>
      <c r="C3711" s="13" t="s">
        <v>8384</v>
      </c>
      <c r="D3711" s="764"/>
      <c r="E3711" s="781"/>
      <c r="F3711" s="784">
        <v>56962</v>
      </c>
      <c r="G3711" s="782">
        <f t="shared" si="74"/>
        <v>-56962</v>
      </c>
      <c r="H3711" s="1151"/>
    </row>
    <row r="3712" spans="1:8" x14ac:dyDescent="0.25">
      <c r="A3712" s="112">
        <v>45418</v>
      </c>
      <c r="B3712" s="21" t="s">
        <v>11864</v>
      </c>
      <c r="C3712" s="13" t="s">
        <v>7465</v>
      </c>
      <c r="D3712" s="764"/>
      <c r="E3712" s="22"/>
      <c r="F3712" s="111">
        <v>900000</v>
      </c>
      <c r="G3712" s="14">
        <f t="shared" si="73"/>
        <v>-900000</v>
      </c>
      <c r="H3712" s="13" t="s">
        <v>12937</v>
      </c>
    </row>
    <row r="3713" spans="1:8" ht="16.5" thickBot="1" x14ac:dyDescent="0.3">
      <c r="A3713" s="112">
        <v>45418</v>
      </c>
      <c r="B3713" s="21" t="s">
        <v>11864</v>
      </c>
      <c r="C3713" s="13" t="s">
        <v>7465</v>
      </c>
      <c r="D3713" s="764"/>
      <c r="E3713" s="22"/>
      <c r="F3713" s="109">
        <v>924000</v>
      </c>
      <c r="G3713" s="14">
        <f t="shared" si="73"/>
        <v>-924000</v>
      </c>
      <c r="H3713" s="13" t="s">
        <v>12937</v>
      </c>
    </row>
    <row r="3714" spans="1:8" x14ac:dyDescent="0.25">
      <c r="A3714" s="112">
        <v>45418</v>
      </c>
      <c r="B3714" s="21" t="s">
        <v>9955</v>
      </c>
      <c r="C3714" s="13" t="s">
        <v>169</v>
      </c>
      <c r="D3714" s="764"/>
      <c r="E3714" s="781"/>
      <c r="F3714" s="783">
        <v>15350</v>
      </c>
      <c r="G3714" s="782">
        <f t="shared" si="73"/>
        <v>-15350</v>
      </c>
      <c r="H3714" s="1168" t="s">
        <v>13011</v>
      </c>
    </row>
    <row r="3715" spans="1:8" x14ac:dyDescent="0.25">
      <c r="A3715" s="112">
        <v>45418</v>
      </c>
      <c r="B3715" s="21" t="s">
        <v>10564</v>
      </c>
      <c r="C3715" s="13" t="s">
        <v>169</v>
      </c>
      <c r="D3715" s="764"/>
      <c r="E3715" s="781"/>
      <c r="F3715" s="141">
        <v>46500</v>
      </c>
      <c r="G3715" s="782">
        <f t="shared" si="73"/>
        <v>-46500</v>
      </c>
      <c r="H3715" s="1172"/>
    </row>
    <row r="3716" spans="1:8" x14ac:dyDescent="0.25">
      <c r="A3716" s="112">
        <v>45418</v>
      </c>
      <c r="B3716" s="21" t="s">
        <v>10890</v>
      </c>
      <c r="C3716" s="13" t="s">
        <v>169</v>
      </c>
      <c r="D3716" s="764"/>
      <c r="E3716" s="781"/>
      <c r="F3716" s="141">
        <v>80500</v>
      </c>
      <c r="G3716" s="782">
        <f t="shared" si="73"/>
        <v>-80500</v>
      </c>
      <c r="H3716" s="1172"/>
    </row>
    <row r="3717" spans="1:8" ht="16.5" thickBot="1" x14ac:dyDescent="0.3">
      <c r="A3717" s="112">
        <v>45418</v>
      </c>
      <c r="B3717" s="21" t="s">
        <v>11864</v>
      </c>
      <c r="C3717" s="13" t="s">
        <v>169</v>
      </c>
      <c r="D3717" s="764"/>
      <c r="E3717" s="781"/>
      <c r="F3717" s="784">
        <v>157650</v>
      </c>
      <c r="G3717" s="782">
        <f t="shared" si="73"/>
        <v>-157650</v>
      </c>
      <c r="H3717" s="1169"/>
    </row>
    <row r="3718" spans="1:8" x14ac:dyDescent="0.25">
      <c r="A3718" s="112">
        <v>45419</v>
      </c>
      <c r="B3718" s="21" t="s">
        <v>11488</v>
      </c>
      <c r="C3718" s="13" t="s">
        <v>164</v>
      </c>
      <c r="D3718" s="764" t="s">
        <v>12951</v>
      </c>
      <c r="E3718" s="22">
        <v>864</v>
      </c>
      <c r="F3718" s="111"/>
      <c r="G3718" s="14">
        <f t="shared" si="73"/>
        <v>864</v>
      </c>
      <c r="H3718" s="13"/>
    </row>
    <row r="3719" spans="1:8" x14ac:dyDescent="0.25">
      <c r="A3719" s="112">
        <v>45419</v>
      </c>
      <c r="B3719" s="21" t="s">
        <v>9820</v>
      </c>
      <c r="C3719" s="13" t="s">
        <v>8384</v>
      </c>
      <c r="D3719" s="764" t="s">
        <v>13158</v>
      </c>
      <c r="E3719" s="22">
        <v>32064</v>
      </c>
      <c r="F3719" s="111"/>
      <c r="G3719" s="14">
        <f t="shared" si="73"/>
        <v>32064</v>
      </c>
      <c r="H3719" s="13"/>
    </row>
    <row r="3720" spans="1:8" x14ac:dyDescent="0.25">
      <c r="A3720" s="112">
        <v>45421</v>
      </c>
      <c r="B3720" s="21" t="s">
        <v>6503</v>
      </c>
      <c r="C3720" s="13" t="s">
        <v>164</v>
      </c>
      <c r="D3720" s="764" t="s">
        <v>12954</v>
      </c>
      <c r="E3720" s="22">
        <v>9034</v>
      </c>
      <c r="F3720" s="19"/>
      <c r="G3720" s="14">
        <f t="shared" si="73"/>
        <v>9034</v>
      </c>
      <c r="H3720" s="13"/>
    </row>
    <row r="3721" spans="1:8" x14ac:dyDescent="0.25">
      <c r="A3721" s="112">
        <v>45421</v>
      </c>
      <c r="B3721" s="21" t="s">
        <v>8645</v>
      </c>
      <c r="C3721" s="13" t="s">
        <v>5186</v>
      </c>
      <c r="D3721" s="764"/>
      <c r="E3721" s="22"/>
      <c r="F3721" s="19">
        <v>57548</v>
      </c>
      <c r="G3721" s="14">
        <f t="shared" si="73"/>
        <v>-57548</v>
      </c>
      <c r="H3721" s="13" t="s">
        <v>13017</v>
      </c>
    </row>
    <row r="3722" spans="1:8" x14ac:dyDescent="0.25">
      <c r="A3722" s="112">
        <v>45421</v>
      </c>
      <c r="B3722" s="21" t="s">
        <v>8856</v>
      </c>
      <c r="C3722" s="13" t="s">
        <v>5186</v>
      </c>
      <c r="D3722" s="764"/>
      <c r="E3722" s="22"/>
      <c r="F3722" s="19">
        <v>6816</v>
      </c>
      <c r="G3722" s="14">
        <f t="shared" si="73"/>
        <v>-6816</v>
      </c>
      <c r="H3722" s="13" t="s">
        <v>13017</v>
      </c>
    </row>
    <row r="3723" spans="1:8" x14ac:dyDescent="0.25">
      <c r="A3723" s="112">
        <v>45421</v>
      </c>
      <c r="B3723" s="21" t="s">
        <v>8864</v>
      </c>
      <c r="C3723" s="13" t="s">
        <v>5186</v>
      </c>
      <c r="D3723" s="764"/>
      <c r="E3723" s="22"/>
      <c r="F3723" s="19">
        <v>78114</v>
      </c>
      <c r="G3723" s="14">
        <f t="shared" si="73"/>
        <v>-78114</v>
      </c>
      <c r="H3723" s="13" t="s">
        <v>13017</v>
      </c>
    </row>
    <row r="3724" spans="1:8" x14ac:dyDescent="0.25">
      <c r="A3724" s="112">
        <v>45421</v>
      </c>
      <c r="B3724" s="21" t="s">
        <v>9649</v>
      </c>
      <c r="C3724" s="13" t="s">
        <v>5186</v>
      </c>
      <c r="D3724" s="764"/>
      <c r="E3724" s="22"/>
      <c r="F3724" s="19">
        <v>180880</v>
      </c>
      <c r="G3724" s="14">
        <f t="shared" si="73"/>
        <v>-180880</v>
      </c>
      <c r="H3724" s="13" t="s">
        <v>13017</v>
      </c>
    </row>
    <row r="3725" spans="1:8" x14ac:dyDescent="0.25">
      <c r="A3725" s="112">
        <v>45421</v>
      </c>
      <c r="B3725" s="21" t="s">
        <v>9757</v>
      </c>
      <c r="C3725" s="13" t="s">
        <v>5186</v>
      </c>
      <c r="D3725" s="764"/>
      <c r="E3725" s="22"/>
      <c r="F3725" s="19">
        <v>113647</v>
      </c>
      <c r="G3725" s="14">
        <f t="shared" si="73"/>
        <v>-113647</v>
      </c>
      <c r="H3725" s="13" t="s">
        <v>13017</v>
      </c>
    </row>
    <row r="3726" spans="1:8" x14ac:dyDescent="0.25">
      <c r="A3726" s="112">
        <v>45421</v>
      </c>
      <c r="B3726" s="21" t="s">
        <v>10284</v>
      </c>
      <c r="C3726" s="13" t="s">
        <v>5186</v>
      </c>
      <c r="D3726" s="764"/>
      <c r="E3726" s="22"/>
      <c r="F3726" s="19">
        <v>68588</v>
      </c>
      <c r="G3726" s="14">
        <f t="shared" si="73"/>
        <v>-68588</v>
      </c>
      <c r="H3726" s="13" t="s">
        <v>13017</v>
      </c>
    </row>
    <row r="3727" spans="1:8" x14ac:dyDescent="0.25">
      <c r="A3727" s="112">
        <v>45421</v>
      </c>
      <c r="B3727" s="21" t="s">
        <v>10892</v>
      </c>
      <c r="C3727" s="13" t="s">
        <v>5186</v>
      </c>
      <c r="D3727" s="764"/>
      <c r="E3727" s="22"/>
      <c r="F3727" s="19">
        <v>15000</v>
      </c>
      <c r="G3727" s="14">
        <f t="shared" si="73"/>
        <v>-15000</v>
      </c>
      <c r="H3727" s="13" t="s">
        <v>13017</v>
      </c>
    </row>
    <row r="3728" spans="1:8" x14ac:dyDescent="0.25">
      <c r="A3728" s="112">
        <v>45421</v>
      </c>
      <c r="B3728" s="21" t="s">
        <v>10890</v>
      </c>
      <c r="C3728" s="13" t="s">
        <v>5186</v>
      </c>
      <c r="D3728" s="764"/>
      <c r="E3728" s="22"/>
      <c r="F3728" s="19">
        <v>227885.49999999988</v>
      </c>
      <c r="G3728" s="14">
        <f t="shared" si="73"/>
        <v>-227885.49999999988</v>
      </c>
      <c r="H3728" s="13" t="s">
        <v>13017</v>
      </c>
    </row>
    <row r="3729" spans="1:8" x14ac:dyDescent="0.25">
      <c r="A3729" s="112">
        <v>45421</v>
      </c>
      <c r="B3729" s="21" t="s">
        <v>10890</v>
      </c>
      <c r="C3729" s="13" t="s">
        <v>5186</v>
      </c>
      <c r="D3729" s="764"/>
      <c r="E3729" s="22">
        <v>250000</v>
      </c>
      <c r="F3729" s="19"/>
      <c r="G3729" s="14">
        <f t="shared" si="73"/>
        <v>250000</v>
      </c>
      <c r="H3729" s="13" t="s">
        <v>13018</v>
      </c>
    </row>
    <row r="3730" spans="1:8" x14ac:dyDescent="0.25">
      <c r="A3730" s="112">
        <v>45422</v>
      </c>
      <c r="B3730" s="21" t="s">
        <v>12172</v>
      </c>
      <c r="C3730" s="13" t="s">
        <v>166</v>
      </c>
      <c r="D3730" s="764" t="s">
        <v>13239</v>
      </c>
      <c r="E3730" s="781">
        <v>31400</v>
      </c>
      <c r="F3730" s="213"/>
      <c r="G3730" s="782">
        <f t="shared" ref="G3730:G3731" si="75">E3730-F3730</f>
        <v>31400</v>
      </c>
      <c r="H3730" s="53"/>
    </row>
    <row r="3731" spans="1:8" x14ac:dyDescent="0.25">
      <c r="A3731" s="112">
        <v>45423</v>
      </c>
      <c r="B3731" s="21" t="s">
        <v>12389</v>
      </c>
      <c r="C3731" s="13" t="s">
        <v>7240</v>
      </c>
      <c r="D3731" s="764"/>
      <c r="E3731" s="781"/>
      <c r="F3731" s="213">
        <v>1500000</v>
      </c>
      <c r="G3731" s="782">
        <f t="shared" si="75"/>
        <v>-1500000</v>
      </c>
      <c r="H3731" s="53" t="s">
        <v>13044</v>
      </c>
    </row>
    <row r="3732" spans="1:8" x14ac:dyDescent="0.25">
      <c r="A3732" s="112">
        <v>45425</v>
      </c>
      <c r="B3732" s="21" t="s">
        <v>12673</v>
      </c>
      <c r="C3732" s="13" t="s">
        <v>12351</v>
      </c>
      <c r="D3732" s="764" t="s">
        <v>13074</v>
      </c>
      <c r="E3732" s="22">
        <v>12000</v>
      </c>
      <c r="F3732" s="19"/>
      <c r="G3732" s="14">
        <f t="shared" si="73"/>
        <v>12000</v>
      </c>
      <c r="H3732" s="13"/>
    </row>
    <row r="3733" spans="1:8" x14ac:dyDescent="0.25">
      <c r="A3733" s="112">
        <v>45425</v>
      </c>
      <c r="B3733" s="21" t="s">
        <v>11864</v>
      </c>
      <c r="C3733" s="13" t="s">
        <v>6845</v>
      </c>
      <c r="D3733" s="764"/>
      <c r="E3733" s="22"/>
      <c r="F3733" s="19">
        <v>403164</v>
      </c>
      <c r="G3733" s="14">
        <f t="shared" si="73"/>
        <v>-403164</v>
      </c>
      <c r="H3733" s="13" t="s">
        <v>7869</v>
      </c>
    </row>
    <row r="3734" spans="1:8" ht="16.5" customHeight="1" x14ac:dyDescent="0.25">
      <c r="A3734" s="112">
        <v>45425</v>
      </c>
      <c r="B3734" s="21" t="s">
        <v>11864</v>
      </c>
      <c r="C3734" s="13" t="s">
        <v>4724</v>
      </c>
      <c r="D3734" s="764"/>
      <c r="E3734" s="22"/>
      <c r="F3734" s="19">
        <v>530000</v>
      </c>
      <c r="G3734" s="14">
        <f t="shared" si="73"/>
        <v>-530000</v>
      </c>
      <c r="H3734" s="13" t="s">
        <v>7869</v>
      </c>
    </row>
    <row r="3735" spans="1:8" x14ac:dyDescent="0.25">
      <c r="A3735" s="112">
        <v>45425</v>
      </c>
      <c r="B3735" s="21" t="s">
        <v>11864</v>
      </c>
      <c r="C3735" s="13" t="s">
        <v>12005</v>
      </c>
      <c r="D3735" s="764"/>
      <c r="E3735" s="22"/>
      <c r="F3735" s="19">
        <v>394000</v>
      </c>
      <c r="G3735" s="14">
        <f t="shared" si="73"/>
        <v>-394000</v>
      </c>
      <c r="H3735" s="13" t="s">
        <v>7869</v>
      </c>
    </row>
    <row r="3736" spans="1:8" x14ac:dyDescent="0.25">
      <c r="A3736" s="112">
        <v>45425</v>
      </c>
      <c r="B3736" s="21" t="s">
        <v>40</v>
      </c>
      <c r="C3736" s="13" t="s">
        <v>161</v>
      </c>
      <c r="D3736" s="764"/>
      <c r="E3736" s="22">
        <v>17519</v>
      </c>
      <c r="F3736" s="19"/>
      <c r="G3736" s="14">
        <f t="shared" si="73"/>
        <v>17519</v>
      </c>
      <c r="H3736" s="13"/>
    </row>
    <row r="3737" spans="1:8" x14ac:dyDescent="0.25">
      <c r="A3737" s="112">
        <v>45426</v>
      </c>
      <c r="B3737" s="21" t="s">
        <v>11488</v>
      </c>
      <c r="C3737" s="13" t="s">
        <v>8384</v>
      </c>
      <c r="D3737" s="764" t="s">
        <v>13159</v>
      </c>
      <c r="E3737" s="22">
        <v>339606</v>
      </c>
      <c r="F3737" s="111"/>
      <c r="G3737" s="14">
        <f t="shared" ref="G3737" si="76">E3737-F3737</f>
        <v>339606</v>
      </c>
      <c r="H3737" s="13"/>
    </row>
    <row r="3738" spans="1:8" x14ac:dyDescent="0.25">
      <c r="A3738" s="112">
        <v>45427</v>
      </c>
      <c r="B3738" s="21" t="s">
        <v>11488</v>
      </c>
      <c r="C3738" s="13" t="s">
        <v>164</v>
      </c>
      <c r="D3738" s="764" t="s">
        <v>13156</v>
      </c>
      <c r="E3738" s="22">
        <v>2106</v>
      </c>
      <c r="F3738" s="19"/>
      <c r="G3738" s="14">
        <f t="shared" ref="G3738" si="77">E3738-F3738</f>
        <v>2106</v>
      </c>
      <c r="H3738" s="53"/>
    </row>
    <row r="3739" spans="1:8" x14ac:dyDescent="0.25">
      <c r="A3739" s="112">
        <v>45430</v>
      </c>
      <c r="B3739" s="21" t="s">
        <v>10890</v>
      </c>
      <c r="C3739" s="13" t="s">
        <v>164</v>
      </c>
      <c r="D3739" s="764" t="s">
        <v>13154</v>
      </c>
      <c r="E3739" s="22">
        <v>4678</v>
      </c>
      <c r="F3739" s="19"/>
      <c r="G3739" s="14">
        <f t="shared" si="73"/>
        <v>4678</v>
      </c>
      <c r="H3739" s="53"/>
    </row>
    <row r="3740" spans="1:8" x14ac:dyDescent="0.25">
      <c r="A3740" s="112">
        <v>45432</v>
      </c>
      <c r="B3740" s="21" t="s">
        <v>9820</v>
      </c>
      <c r="C3740" s="13" t="s">
        <v>180</v>
      </c>
      <c r="D3740" s="764"/>
      <c r="E3740" s="22"/>
      <c r="F3740" s="19">
        <v>135900</v>
      </c>
      <c r="G3740" s="14">
        <f t="shared" si="73"/>
        <v>-135900</v>
      </c>
      <c r="H3740" s="1150" t="s">
        <v>13279</v>
      </c>
    </row>
    <row r="3741" spans="1:8" x14ac:dyDescent="0.25">
      <c r="A3741" s="112">
        <v>45432</v>
      </c>
      <c r="B3741" s="21" t="s">
        <v>11864</v>
      </c>
      <c r="C3741" s="13" t="s">
        <v>180</v>
      </c>
      <c r="D3741" s="764"/>
      <c r="E3741" s="22"/>
      <c r="F3741" s="19">
        <v>48390</v>
      </c>
      <c r="G3741" s="14">
        <f t="shared" si="73"/>
        <v>-48390</v>
      </c>
      <c r="H3741" s="1152"/>
    </row>
    <row r="3742" spans="1:8" x14ac:dyDescent="0.25">
      <c r="A3742" s="112">
        <v>45432</v>
      </c>
      <c r="B3742" s="21" t="s">
        <v>12172</v>
      </c>
      <c r="C3742" s="13" t="s">
        <v>180</v>
      </c>
      <c r="D3742" s="764"/>
      <c r="E3742" s="22"/>
      <c r="F3742" s="19">
        <v>90710</v>
      </c>
      <c r="G3742" s="14">
        <f t="shared" si="73"/>
        <v>-90710</v>
      </c>
      <c r="H3742" s="1151"/>
    </row>
    <row r="3743" spans="1:8" x14ac:dyDescent="0.25">
      <c r="A3743" s="112">
        <v>45436</v>
      </c>
      <c r="B3743" s="21" t="s">
        <v>9820</v>
      </c>
      <c r="C3743" s="13" t="s">
        <v>166</v>
      </c>
      <c r="D3743" s="764"/>
      <c r="E3743" s="22"/>
      <c r="F3743" s="19">
        <v>90000</v>
      </c>
      <c r="G3743" s="14">
        <f t="shared" si="73"/>
        <v>-90000</v>
      </c>
      <c r="H3743" s="1150" t="s">
        <v>13141</v>
      </c>
    </row>
    <row r="3744" spans="1:8" x14ac:dyDescent="0.25">
      <c r="A3744" s="112">
        <v>45436</v>
      </c>
      <c r="B3744" s="21" t="s">
        <v>11488</v>
      </c>
      <c r="C3744" s="13" t="s">
        <v>166</v>
      </c>
      <c r="D3744" s="764"/>
      <c r="E3744" s="22"/>
      <c r="F3744" s="19">
        <v>10000</v>
      </c>
      <c r="G3744" s="14">
        <f t="shared" si="73"/>
        <v>-10000</v>
      </c>
      <c r="H3744" s="1152"/>
    </row>
    <row r="3745" spans="1:8" x14ac:dyDescent="0.25">
      <c r="A3745" s="112">
        <v>45436</v>
      </c>
      <c r="B3745" s="21" t="s">
        <v>13282</v>
      </c>
      <c r="C3745" s="13" t="s">
        <v>166</v>
      </c>
      <c r="D3745" s="764"/>
      <c r="E3745" s="22"/>
      <c r="F3745" s="19">
        <v>200000</v>
      </c>
      <c r="G3745" s="14">
        <f t="shared" si="73"/>
        <v>-200000</v>
      </c>
      <c r="H3745" s="1151"/>
    </row>
    <row r="3746" spans="1:8" x14ac:dyDescent="0.25">
      <c r="A3746" s="112">
        <v>45436</v>
      </c>
      <c r="B3746" s="21" t="s">
        <v>12673</v>
      </c>
      <c r="C3746" s="13" t="s">
        <v>1062</v>
      </c>
      <c r="D3746" s="764" t="s">
        <v>13230</v>
      </c>
      <c r="E3746" s="22">
        <v>17185</v>
      </c>
      <c r="F3746" s="19"/>
      <c r="G3746" s="14">
        <f t="shared" si="73"/>
        <v>17185</v>
      </c>
      <c r="H3746" s="1081"/>
    </row>
    <row r="3747" spans="1:8" x14ac:dyDescent="0.25">
      <c r="A3747" s="112">
        <v>45439</v>
      </c>
      <c r="B3747" s="21" t="s">
        <v>10220</v>
      </c>
      <c r="C3747" s="13" t="s">
        <v>164</v>
      </c>
      <c r="D3747" s="764" t="s">
        <v>13157</v>
      </c>
      <c r="E3747" s="22">
        <v>14301</v>
      </c>
      <c r="F3747" s="19"/>
      <c r="G3747" s="14">
        <f t="shared" ref="G3747:G3749" si="78">E3747-F3747</f>
        <v>14301</v>
      </c>
      <c r="H3747" s="53"/>
    </row>
    <row r="3748" spans="1:8" x14ac:dyDescent="0.25">
      <c r="A3748" s="112">
        <v>45439</v>
      </c>
      <c r="B3748" s="21" t="s">
        <v>12172</v>
      </c>
      <c r="C3748" s="13" t="s">
        <v>8384</v>
      </c>
      <c r="D3748" s="764" t="s">
        <v>13224</v>
      </c>
      <c r="E3748" s="22">
        <v>600551</v>
      </c>
      <c r="F3748" s="111"/>
      <c r="G3748" s="14">
        <f t="shared" si="78"/>
        <v>600551</v>
      </c>
      <c r="H3748" s="13"/>
    </row>
    <row r="3749" spans="1:8" x14ac:dyDescent="0.25">
      <c r="A3749" s="112">
        <v>45439</v>
      </c>
      <c r="B3749" s="21" t="s">
        <v>12172</v>
      </c>
      <c r="C3749" s="13" t="s">
        <v>166</v>
      </c>
      <c r="D3749" s="764" t="s">
        <v>13240</v>
      </c>
      <c r="E3749" s="781">
        <v>18500</v>
      </c>
      <c r="F3749" s="213"/>
      <c r="G3749" s="782">
        <f t="shared" si="78"/>
        <v>18500</v>
      </c>
      <c r="H3749" s="53"/>
    </row>
    <row r="3750" spans="1:8" x14ac:dyDescent="0.25">
      <c r="A3750" s="112">
        <v>45441</v>
      </c>
      <c r="B3750" s="21" t="s">
        <v>12172</v>
      </c>
      <c r="C3750" s="13" t="s">
        <v>164</v>
      </c>
      <c r="D3750" s="764" t="s">
        <v>13155</v>
      </c>
      <c r="E3750" s="22">
        <v>2016</v>
      </c>
      <c r="F3750" s="111"/>
      <c r="G3750" s="14">
        <f t="shared" si="73"/>
        <v>2016</v>
      </c>
      <c r="H3750" s="342"/>
    </row>
    <row r="3751" spans="1:8" x14ac:dyDescent="0.25">
      <c r="A3751" s="112">
        <v>45441</v>
      </c>
      <c r="B3751" s="21" t="s">
        <v>11864</v>
      </c>
      <c r="C3751" s="13" t="s">
        <v>13118</v>
      </c>
      <c r="D3751" s="1042"/>
      <c r="E3751" s="22">
        <v>320000</v>
      </c>
      <c r="F3751" s="111"/>
      <c r="G3751" s="20">
        <f t="shared" si="73"/>
        <v>320000</v>
      </c>
      <c r="H3751" s="13"/>
    </row>
    <row r="3752" spans="1:8" x14ac:dyDescent="0.25">
      <c r="A3752" s="112">
        <v>45441</v>
      </c>
      <c r="B3752" s="21" t="s">
        <v>10559</v>
      </c>
      <c r="C3752" s="13" t="s">
        <v>13118</v>
      </c>
      <c r="D3752" s="1042"/>
      <c r="E3752" s="22">
        <v>62000</v>
      </c>
      <c r="F3752" s="111"/>
      <c r="G3752" s="20">
        <f t="shared" si="73"/>
        <v>62000</v>
      </c>
      <c r="H3752" s="13"/>
    </row>
    <row r="3753" spans="1:8" x14ac:dyDescent="0.25">
      <c r="A3753" s="112">
        <v>45441</v>
      </c>
      <c r="B3753" s="21" t="s">
        <v>12776</v>
      </c>
      <c r="C3753" s="13" t="s">
        <v>13118</v>
      </c>
      <c r="D3753" s="1042"/>
      <c r="E3753" s="22">
        <v>83000</v>
      </c>
      <c r="F3753" s="111"/>
      <c r="G3753" s="20">
        <f t="shared" si="73"/>
        <v>83000</v>
      </c>
      <c r="H3753" s="13"/>
    </row>
    <row r="3754" spans="1:8" x14ac:dyDescent="0.25">
      <c r="A3754" s="112">
        <v>45441</v>
      </c>
      <c r="B3754" s="21" t="s">
        <v>9820</v>
      </c>
      <c r="C3754" s="13" t="s">
        <v>13118</v>
      </c>
      <c r="D3754" s="1042"/>
      <c r="E3754" s="22">
        <v>21000</v>
      </c>
      <c r="F3754" s="111"/>
      <c r="G3754" s="20">
        <f t="shared" si="73"/>
        <v>21000</v>
      </c>
      <c r="H3754" s="13"/>
    </row>
    <row r="3755" spans="1:8" x14ac:dyDescent="0.25">
      <c r="A3755" s="112">
        <v>45441</v>
      </c>
      <c r="B3755" s="21" t="s">
        <v>13282</v>
      </c>
      <c r="C3755" s="13" t="s">
        <v>13118</v>
      </c>
      <c r="D3755" s="1042"/>
      <c r="E3755" s="22">
        <v>40000</v>
      </c>
      <c r="F3755" s="111"/>
      <c r="G3755" s="20">
        <f t="shared" si="73"/>
        <v>40000</v>
      </c>
      <c r="H3755" s="13"/>
    </row>
    <row r="3756" spans="1:8" x14ac:dyDescent="0.25">
      <c r="A3756" s="112">
        <v>45441</v>
      </c>
      <c r="B3756" s="21" t="s">
        <v>12172</v>
      </c>
      <c r="C3756" s="13" t="s">
        <v>8384</v>
      </c>
      <c r="D3756" s="764"/>
      <c r="E3756" s="22"/>
      <c r="F3756" s="19">
        <v>500000</v>
      </c>
      <c r="G3756" s="14">
        <f t="shared" si="73"/>
        <v>-500000</v>
      </c>
      <c r="H3756" s="13" t="s">
        <v>13015</v>
      </c>
    </row>
    <row r="3757" spans="1:8" x14ac:dyDescent="0.25">
      <c r="A3757" s="112">
        <v>45444</v>
      </c>
      <c r="B3757" s="21" t="s">
        <v>12389</v>
      </c>
      <c r="C3757" s="13" t="s">
        <v>1062</v>
      </c>
      <c r="D3757" s="764" t="s">
        <v>13232</v>
      </c>
      <c r="E3757" s="22">
        <v>133650</v>
      </c>
      <c r="F3757" s="19"/>
      <c r="G3757" s="14">
        <f t="shared" si="73"/>
        <v>133650</v>
      </c>
      <c r="H3757" s="53"/>
    </row>
    <row r="3758" spans="1:8" x14ac:dyDescent="0.25">
      <c r="A3758" s="112">
        <v>45444</v>
      </c>
      <c r="B3758" s="21" t="s">
        <v>12673</v>
      </c>
      <c r="C3758" s="13" t="s">
        <v>1062</v>
      </c>
      <c r="D3758" s="764" t="s">
        <v>13233</v>
      </c>
      <c r="E3758" s="22">
        <v>7632</v>
      </c>
      <c r="F3758" s="19"/>
      <c r="G3758" s="14">
        <f t="shared" si="73"/>
        <v>7632</v>
      </c>
      <c r="H3758" s="53"/>
    </row>
    <row r="3759" spans="1:8" x14ac:dyDescent="0.25">
      <c r="A3759" s="112">
        <v>45444</v>
      </c>
      <c r="B3759" s="21" t="s">
        <v>9820</v>
      </c>
      <c r="C3759" s="13" t="s">
        <v>1062</v>
      </c>
      <c r="D3759" s="764" t="s">
        <v>13234</v>
      </c>
      <c r="E3759" s="22">
        <v>3412</v>
      </c>
      <c r="F3759" s="19"/>
      <c r="G3759" s="14">
        <f t="shared" si="73"/>
        <v>3412</v>
      </c>
      <c r="H3759" s="53"/>
    </row>
    <row r="3760" spans="1:8" x14ac:dyDescent="0.25">
      <c r="A3760" s="112">
        <v>45446</v>
      </c>
      <c r="B3760" s="21" t="s">
        <v>12172</v>
      </c>
      <c r="C3760" s="13" t="s">
        <v>8384</v>
      </c>
      <c r="D3760" s="764" t="s">
        <v>13225</v>
      </c>
      <c r="E3760" s="22">
        <v>33474</v>
      </c>
      <c r="F3760" s="19"/>
      <c r="G3760" s="14">
        <f t="shared" si="73"/>
        <v>33474</v>
      </c>
      <c r="H3760" s="53"/>
    </row>
    <row r="3761" spans="1:8" x14ac:dyDescent="0.25">
      <c r="A3761" s="112">
        <v>45446</v>
      </c>
      <c r="B3761" s="21" t="s">
        <v>12172</v>
      </c>
      <c r="C3761" s="13" t="s">
        <v>166</v>
      </c>
      <c r="D3761" s="764" t="s">
        <v>13241</v>
      </c>
      <c r="E3761" s="781">
        <v>18500</v>
      </c>
      <c r="F3761" s="213"/>
      <c r="G3761" s="782">
        <f t="shared" si="73"/>
        <v>18500</v>
      </c>
      <c r="H3761" s="53"/>
    </row>
    <row r="3762" spans="1:8" x14ac:dyDescent="0.25">
      <c r="A3762" s="112">
        <v>45447</v>
      </c>
      <c r="B3762" s="21" t="s">
        <v>10890</v>
      </c>
      <c r="C3762" s="13" t="s">
        <v>5186</v>
      </c>
      <c r="D3762" s="764"/>
      <c r="E3762" s="22"/>
      <c r="F3762" s="19">
        <v>250000</v>
      </c>
      <c r="G3762" s="14">
        <f t="shared" si="73"/>
        <v>-250000</v>
      </c>
      <c r="H3762" s="1168" t="s">
        <v>13190</v>
      </c>
    </row>
    <row r="3763" spans="1:8" x14ac:dyDescent="0.25">
      <c r="A3763" s="112">
        <v>45447</v>
      </c>
      <c r="B3763" s="21" t="s">
        <v>13100</v>
      </c>
      <c r="C3763" s="13" t="s">
        <v>5186</v>
      </c>
      <c r="D3763" s="764"/>
      <c r="E3763" s="22"/>
      <c r="F3763" s="19">
        <v>250000</v>
      </c>
      <c r="G3763" s="14">
        <f t="shared" si="73"/>
        <v>-250000</v>
      </c>
      <c r="H3763" s="1169"/>
    </row>
    <row r="3764" spans="1:8" x14ac:dyDescent="0.25">
      <c r="A3764" s="112">
        <v>45453</v>
      </c>
      <c r="B3764" s="21" t="s">
        <v>9820</v>
      </c>
      <c r="C3764" s="13" t="s">
        <v>8384</v>
      </c>
      <c r="D3764" s="764"/>
      <c r="E3764" s="22"/>
      <c r="F3764" s="19">
        <v>250000</v>
      </c>
      <c r="G3764" s="14">
        <f t="shared" si="73"/>
        <v>-250000</v>
      </c>
      <c r="H3764" s="1150" t="s">
        <v>13015</v>
      </c>
    </row>
    <row r="3765" spans="1:8" x14ac:dyDescent="0.25">
      <c r="A3765" s="112">
        <v>45453</v>
      </c>
      <c r="B3765" s="21" t="s">
        <v>11488</v>
      </c>
      <c r="C3765" s="13" t="s">
        <v>8384</v>
      </c>
      <c r="D3765" s="764"/>
      <c r="E3765" s="22"/>
      <c r="F3765" s="19">
        <v>250000</v>
      </c>
      <c r="G3765" s="14">
        <f t="shared" si="73"/>
        <v>-250000</v>
      </c>
      <c r="H3765" s="1151"/>
    </row>
    <row r="3766" spans="1:8" x14ac:dyDescent="0.25">
      <c r="A3766" s="112">
        <v>45453</v>
      </c>
      <c r="B3766" s="21" t="s">
        <v>12172</v>
      </c>
      <c r="C3766" s="13" t="s">
        <v>166</v>
      </c>
      <c r="D3766" s="764" t="s">
        <v>13242</v>
      </c>
      <c r="E3766" s="781">
        <v>20211</v>
      </c>
      <c r="F3766" s="213"/>
      <c r="G3766" s="782">
        <f t="shared" ref="G3766:G3800" si="79">E3766-F3766</f>
        <v>20211</v>
      </c>
      <c r="H3766" s="53"/>
    </row>
    <row r="3767" spans="1:8" x14ac:dyDescent="0.25">
      <c r="A3767" s="112">
        <v>45455</v>
      </c>
      <c r="B3767" s="21" t="s">
        <v>12389</v>
      </c>
      <c r="C3767" s="13" t="s">
        <v>164</v>
      </c>
      <c r="D3767" s="764" t="s">
        <v>13265</v>
      </c>
      <c r="E3767" s="781">
        <v>1008</v>
      </c>
      <c r="F3767" s="213"/>
      <c r="G3767" s="782">
        <f t="shared" si="79"/>
        <v>1008</v>
      </c>
      <c r="H3767" s="53"/>
    </row>
    <row r="3768" spans="1:8" x14ac:dyDescent="0.25">
      <c r="A3768" s="112">
        <v>45455</v>
      </c>
      <c r="B3768" s="21" t="s">
        <v>9820</v>
      </c>
      <c r="C3768" s="13" t="s">
        <v>12351</v>
      </c>
      <c r="D3768" s="764" t="s">
        <v>13298</v>
      </c>
      <c r="E3768" s="22">
        <v>78900</v>
      </c>
      <c r="F3768" s="19"/>
      <c r="G3768" s="782">
        <f t="shared" ref="G3768:G3769" si="80">E3768-F3768</f>
        <v>78900</v>
      </c>
      <c r="H3768" s="13"/>
    </row>
    <row r="3769" spans="1:8" x14ac:dyDescent="0.25">
      <c r="A3769" s="112">
        <v>45455</v>
      </c>
      <c r="B3769" s="21" t="s">
        <v>12389</v>
      </c>
      <c r="C3769" s="13" t="s">
        <v>7240</v>
      </c>
      <c r="D3769" s="764"/>
      <c r="E3769" s="22"/>
      <c r="F3769" s="19">
        <v>300000</v>
      </c>
      <c r="G3769" s="782">
        <f t="shared" si="80"/>
        <v>-300000</v>
      </c>
      <c r="H3769" s="13" t="s">
        <v>13335</v>
      </c>
    </row>
    <row r="3770" spans="1:8" x14ac:dyDescent="0.25">
      <c r="A3770" s="112">
        <v>45456</v>
      </c>
      <c r="B3770" s="21" t="s">
        <v>11864</v>
      </c>
      <c r="C3770" s="13" t="s">
        <v>7465</v>
      </c>
      <c r="D3770" s="764"/>
      <c r="E3770" s="22"/>
      <c r="F3770" s="19">
        <v>500000</v>
      </c>
      <c r="G3770" s="782">
        <f t="shared" si="79"/>
        <v>-500000</v>
      </c>
      <c r="H3770" s="13" t="s">
        <v>13264</v>
      </c>
    </row>
    <row r="3771" spans="1:8" x14ac:dyDescent="0.25">
      <c r="A3771" s="112">
        <v>45456</v>
      </c>
      <c r="B3771" s="21" t="s">
        <v>10167</v>
      </c>
      <c r="C3771" s="13" t="s">
        <v>164</v>
      </c>
      <c r="D3771" s="764"/>
      <c r="E3771" s="22"/>
      <c r="F3771" s="19">
        <v>7183</v>
      </c>
      <c r="G3771" s="782">
        <f t="shared" si="79"/>
        <v>-7183</v>
      </c>
      <c r="H3771" s="1182" t="s">
        <v>13266</v>
      </c>
    </row>
    <row r="3772" spans="1:8" x14ac:dyDescent="0.25">
      <c r="A3772" s="112">
        <v>45456</v>
      </c>
      <c r="B3772" s="21" t="s">
        <v>6503</v>
      </c>
      <c r="C3772" s="13" t="s">
        <v>164</v>
      </c>
      <c r="D3772" s="764"/>
      <c r="E3772" s="22"/>
      <c r="F3772" s="19">
        <v>9034</v>
      </c>
      <c r="G3772" s="782">
        <f t="shared" si="79"/>
        <v>-9034</v>
      </c>
      <c r="H3772" s="1229"/>
    </row>
    <row r="3773" spans="1:8" x14ac:dyDescent="0.25">
      <c r="A3773" s="112">
        <v>45456</v>
      </c>
      <c r="B3773" s="21" t="s">
        <v>8547</v>
      </c>
      <c r="C3773" s="13" t="s">
        <v>164</v>
      </c>
      <c r="D3773" s="764"/>
      <c r="E3773" s="22"/>
      <c r="F3773" s="19">
        <v>5194</v>
      </c>
      <c r="G3773" s="782">
        <f t="shared" si="79"/>
        <v>-5194</v>
      </c>
      <c r="H3773" s="1229"/>
    </row>
    <row r="3774" spans="1:8" x14ac:dyDescent="0.25">
      <c r="A3774" s="112">
        <v>45456</v>
      </c>
      <c r="B3774" s="21" t="s">
        <v>11068</v>
      </c>
      <c r="C3774" s="13" t="s">
        <v>164</v>
      </c>
      <c r="D3774" s="764"/>
      <c r="E3774" s="22"/>
      <c r="F3774" s="19">
        <v>81179</v>
      </c>
      <c r="G3774" s="782">
        <f t="shared" si="79"/>
        <v>-81179</v>
      </c>
      <c r="H3774" s="1229"/>
    </row>
    <row r="3775" spans="1:8" x14ac:dyDescent="0.25">
      <c r="A3775" s="112">
        <v>45456</v>
      </c>
      <c r="B3775" s="21" t="s">
        <v>10220</v>
      </c>
      <c r="C3775" s="13" t="s">
        <v>164</v>
      </c>
      <c r="D3775" s="764"/>
      <c r="E3775" s="22"/>
      <c r="F3775" s="19">
        <v>21030</v>
      </c>
      <c r="G3775" s="782">
        <f t="shared" si="79"/>
        <v>-21030</v>
      </c>
      <c r="H3775" s="1229"/>
    </row>
    <row r="3776" spans="1:8" x14ac:dyDescent="0.25">
      <c r="A3776" s="112">
        <v>45456</v>
      </c>
      <c r="B3776" s="21" t="s">
        <v>10890</v>
      </c>
      <c r="C3776" s="13" t="s">
        <v>164</v>
      </c>
      <c r="D3776" s="764"/>
      <c r="E3776" s="22"/>
      <c r="F3776" s="19">
        <v>5434</v>
      </c>
      <c r="G3776" s="782">
        <f t="shared" si="79"/>
        <v>-5434</v>
      </c>
      <c r="H3776" s="1229"/>
    </row>
    <row r="3777" spans="1:8" x14ac:dyDescent="0.25">
      <c r="A3777" s="112">
        <v>45456</v>
      </c>
      <c r="B3777" s="21" t="s">
        <v>11586</v>
      </c>
      <c r="C3777" s="13" t="s">
        <v>164</v>
      </c>
      <c r="D3777" s="764"/>
      <c r="E3777" s="22"/>
      <c r="F3777" s="19">
        <v>10407</v>
      </c>
      <c r="G3777" s="782">
        <f t="shared" si="79"/>
        <v>-10407</v>
      </c>
      <c r="H3777" s="1229"/>
    </row>
    <row r="3778" spans="1:8" x14ac:dyDescent="0.25">
      <c r="A3778" s="112">
        <v>45456</v>
      </c>
      <c r="B3778" s="21" t="s">
        <v>11488</v>
      </c>
      <c r="C3778" s="13" t="s">
        <v>164</v>
      </c>
      <c r="D3778" s="764"/>
      <c r="E3778" s="22"/>
      <c r="F3778" s="19">
        <v>43136</v>
      </c>
      <c r="G3778" s="782">
        <f t="shared" si="79"/>
        <v>-43136</v>
      </c>
      <c r="H3778" s="1229"/>
    </row>
    <row r="3779" spans="1:8" x14ac:dyDescent="0.25">
      <c r="A3779" s="112">
        <v>45456</v>
      </c>
      <c r="B3779" s="21" t="s">
        <v>12172</v>
      </c>
      <c r="C3779" s="13" t="s">
        <v>164</v>
      </c>
      <c r="D3779" s="764"/>
      <c r="E3779" s="22"/>
      <c r="F3779" s="19">
        <v>2016</v>
      </c>
      <c r="G3779" s="782">
        <f t="shared" si="79"/>
        <v>-2016</v>
      </c>
      <c r="H3779" s="1229"/>
    </row>
    <row r="3780" spans="1:8" x14ac:dyDescent="0.25">
      <c r="A3780" s="112">
        <v>45456</v>
      </c>
      <c r="B3780" s="21" t="s">
        <v>12389</v>
      </c>
      <c r="C3780" s="13" t="s">
        <v>164</v>
      </c>
      <c r="D3780" s="764"/>
      <c r="E3780" s="22"/>
      <c r="F3780" s="19">
        <v>387</v>
      </c>
      <c r="G3780" s="782">
        <f t="shared" si="79"/>
        <v>-387</v>
      </c>
      <c r="H3780" s="1183"/>
    </row>
    <row r="3781" spans="1:8" ht="18.75" x14ac:dyDescent="0.25">
      <c r="A3781" s="112">
        <v>45456</v>
      </c>
      <c r="B3781" s="21" t="s">
        <v>12389</v>
      </c>
      <c r="C3781" s="13" t="s">
        <v>1062</v>
      </c>
      <c r="D3781" s="764" t="s">
        <v>13288</v>
      </c>
      <c r="E3781" s="22">
        <v>90306</v>
      </c>
      <c r="F3781" s="19"/>
      <c r="G3781" s="782">
        <f t="shared" si="79"/>
        <v>90306</v>
      </c>
      <c r="H3781" s="1057"/>
    </row>
    <row r="3782" spans="1:8" x14ac:dyDescent="0.25">
      <c r="A3782" s="112">
        <v>45457</v>
      </c>
      <c r="B3782" s="21" t="s">
        <v>13100</v>
      </c>
      <c r="C3782" s="13" t="s">
        <v>13280</v>
      </c>
      <c r="D3782" s="764" t="s">
        <v>13281</v>
      </c>
      <c r="E3782" s="22">
        <v>85478</v>
      </c>
      <c r="F3782" s="19"/>
      <c r="G3782" s="782">
        <f t="shared" si="79"/>
        <v>85478</v>
      </c>
      <c r="H3782" s="13"/>
    </row>
    <row r="3783" spans="1:8" x14ac:dyDescent="0.25">
      <c r="A3783" s="112">
        <v>45458</v>
      </c>
      <c r="B3783" s="21" t="s">
        <v>13100</v>
      </c>
      <c r="C3783" s="13" t="s">
        <v>12351</v>
      </c>
      <c r="D3783" s="764" t="s">
        <v>13287</v>
      </c>
      <c r="E3783" s="22">
        <v>18639</v>
      </c>
      <c r="F3783" s="19"/>
      <c r="G3783" s="782">
        <f t="shared" si="79"/>
        <v>18639</v>
      </c>
      <c r="H3783" s="13"/>
    </row>
    <row r="3784" spans="1:8" x14ac:dyDescent="0.25">
      <c r="A3784" s="112">
        <v>45467</v>
      </c>
      <c r="B3784" s="21" t="s">
        <v>12785</v>
      </c>
      <c r="C3784" s="13" t="s">
        <v>10472</v>
      </c>
      <c r="D3784" s="764" t="s">
        <v>13599</v>
      </c>
      <c r="E3784" s="22">
        <v>392048</v>
      </c>
      <c r="F3784" s="19"/>
      <c r="G3784" s="782">
        <f t="shared" si="79"/>
        <v>392048</v>
      </c>
      <c r="H3784" s="13"/>
    </row>
    <row r="3785" spans="1:8" x14ac:dyDescent="0.25">
      <c r="A3785" s="112">
        <v>45469</v>
      </c>
      <c r="B3785" s="21" t="s">
        <v>12389</v>
      </c>
      <c r="C3785" s="13" t="s">
        <v>7240</v>
      </c>
      <c r="D3785" s="764"/>
      <c r="E3785" s="22"/>
      <c r="F3785" s="19">
        <v>500000</v>
      </c>
      <c r="G3785" s="782">
        <f t="shared" si="79"/>
        <v>-500000</v>
      </c>
      <c r="H3785" s="13" t="s">
        <v>13335</v>
      </c>
    </row>
    <row r="3786" spans="1:8" x14ac:dyDescent="0.25">
      <c r="A3786" s="112">
        <v>45469</v>
      </c>
      <c r="B3786" s="21" t="s">
        <v>13100</v>
      </c>
      <c r="C3786" s="13" t="s">
        <v>8384</v>
      </c>
      <c r="D3786" s="764" t="s">
        <v>13397</v>
      </c>
      <c r="E3786" s="22">
        <v>69112</v>
      </c>
      <c r="F3786" s="19"/>
      <c r="G3786" s="14">
        <f>E3786-F3786</f>
        <v>69112</v>
      </c>
      <c r="H3786" s="53"/>
    </row>
    <row r="3787" spans="1:8" x14ac:dyDescent="0.25">
      <c r="A3787" s="112">
        <v>45469</v>
      </c>
      <c r="B3787" s="21" t="s">
        <v>12172</v>
      </c>
      <c r="C3787" s="13" t="s">
        <v>166</v>
      </c>
      <c r="D3787" s="764" t="s">
        <v>13401</v>
      </c>
      <c r="E3787" s="22">
        <v>130000</v>
      </c>
      <c r="F3787" s="19"/>
      <c r="G3787" s="782">
        <f>E3787-F3787</f>
        <v>130000</v>
      </c>
      <c r="H3787" s="53"/>
    </row>
    <row r="3788" spans="1:8" x14ac:dyDescent="0.25">
      <c r="A3788" s="112">
        <v>45470</v>
      </c>
      <c r="B3788" s="21" t="s">
        <v>12389</v>
      </c>
      <c r="C3788" s="13" t="s">
        <v>12351</v>
      </c>
      <c r="D3788" s="764" t="s">
        <v>13337</v>
      </c>
      <c r="E3788" s="22">
        <v>40223</v>
      </c>
      <c r="F3788" s="19"/>
      <c r="G3788" s="782">
        <f t="shared" si="79"/>
        <v>40223</v>
      </c>
      <c r="H3788" s="13"/>
    </row>
    <row r="3789" spans="1:8" x14ac:dyDescent="0.25">
      <c r="A3789" s="112">
        <v>45470</v>
      </c>
      <c r="B3789" s="21" t="s">
        <v>13100</v>
      </c>
      <c r="C3789" s="13" t="s">
        <v>12351</v>
      </c>
      <c r="D3789" s="764" t="s">
        <v>13338</v>
      </c>
      <c r="E3789" s="22">
        <v>10403</v>
      </c>
      <c r="F3789" s="19"/>
      <c r="G3789" s="782">
        <f t="shared" si="79"/>
        <v>10403</v>
      </c>
      <c r="H3789" s="13"/>
    </row>
    <row r="3790" spans="1:8" x14ac:dyDescent="0.25">
      <c r="A3790" s="112">
        <v>45470</v>
      </c>
      <c r="B3790" s="21" t="s">
        <v>12049</v>
      </c>
      <c r="C3790" s="13" t="s">
        <v>164</v>
      </c>
      <c r="D3790" s="764" t="s">
        <v>13339</v>
      </c>
      <c r="E3790" s="22">
        <v>70329</v>
      </c>
      <c r="F3790" s="19"/>
      <c r="G3790" s="14">
        <f t="shared" si="79"/>
        <v>70329</v>
      </c>
      <c r="H3790" s="13"/>
    </row>
    <row r="3791" spans="1:8" x14ac:dyDescent="0.25">
      <c r="A3791" s="112">
        <v>45470</v>
      </c>
      <c r="B3791" s="21" t="s">
        <v>11488</v>
      </c>
      <c r="C3791" s="13" t="s">
        <v>8384</v>
      </c>
      <c r="D3791" s="764"/>
      <c r="E3791" s="22"/>
      <c r="F3791" s="19">
        <v>54293</v>
      </c>
      <c r="G3791" s="14">
        <f t="shared" si="79"/>
        <v>-54293</v>
      </c>
      <c r="H3791" s="1150" t="s">
        <v>13343</v>
      </c>
    </row>
    <row r="3792" spans="1:8" x14ac:dyDescent="0.25">
      <c r="A3792" s="112">
        <v>45470</v>
      </c>
      <c r="B3792" s="21" t="s">
        <v>11864</v>
      </c>
      <c r="C3792" s="13" t="s">
        <v>8384</v>
      </c>
      <c r="D3792" s="764"/>
      <c r="E3792" s="22"/>
      <c r="F3792" s="19">
        <v>214017</v>
      </c>
      <c r="G3792" s="14">
        <f t="shared" si="79"/>
        <v>-214017</v>
      </c>
      <c r="H3792" s="1152"/>
    </row>
    <row r="3793" spans="1:8" ht="16.5" thickBot="1" x14ac:dyDescent="0.3">
      <c r="A3793" s="112">
        <v>45470</v>
      </c>
      <c r="B3793" s="21" t="s">
        <v>12172</v>
      </c>
      <c r="C3793" s="13" t="s">
        <v>8384</v>
      </c>
      <c r="D3793" s="764"/>
      <c r="E3793" s="22"/>
      <c r="F3793" s="109">
        <v>231690</v>
      </c>
      <c r="G3793" s="14">
        <f t="shared" si="79"/>
        <v>-231690</v>
      </c>
      <c r="H3793" s="1151"/>
    </row>
    <row r="3794" spans="1:8" x14ac:dyDescent="0.25">
      <c r="A3794" s="112">
        <v>45471</v>
      </c>
      <c r="B3794" s="21" t="s">
        <v>8547</v>
      </c>
      <c r="C3794" s="13" t="s">
        <v>7465</v>
      </c>
      <c r="D3794" s="764"/>
      <c r="E3794" s="781"/>
      <c r="F3794" s="783">
        <v>197307</v>
      </c>
      <c r="G3794" s="782">
        <f t="shared" si="79"/>
        <v>-197307</v>
      </c>
      <c r="H3794" s="1168" t="s">
        <v>13348</v>
      </c>
    </row>
    <row r="3795" spans="1:8" x14ac:dyDescent="0.25">
      <c r="A3795" s="112">
        <v>45471</v>
      </c>
      <c r="B3795" s="21" t="s">
        <v>11068</v>
      </c>
      <c r="C3795" s="13" t="s">
        <v>7465</v>
      </c>
      <c r="D3795" s="764"/>
      <c r="E3795" s="781"/>
      <c r="F3795" s="141">
        <v>43808</v>
      </c>
      <c r="G3795" s="782">
        <f t="shared" si="79"/>
        <v>-43808</v>
      </c>
      <c r="H3795" s="1172"/>
    </row>
    <row r="3796" spans="1:8" x14ac:dyDescent="0.25">
      <c r="A3796" s="112">
        <v>45471</v>
      </c>
      <c r="B3796" s="21" t="s">
        <v>10220</v>
      </c>
      <c r="C3796" s="13" t="s">
        <v>7465</v>
      </c>
      <c r="D3796" s="764"/>
      <c r="E3796" s="781"/>
      <c r="F3796" s="141">
        <v>203105</v>
      </c>
      <c r="G3796" s="782">
        <f t="shared" si="79"/>
        <v>-203105</v>
      </c>
      <c r="H3796" s="1172"/>
    </row>
    <row r="3797" spans="1:8" x14ac:dyDescent="0.25">
      <c r="A3797" s="112">
        <v>45471</v>
      </c>
      <c r="B3797" s="21" t="s">
        <v>12785</v>
      </c>
      <c r="C3797" s="13" t="s">
        <v>7465</v>
      </c>
      <c r="D3797" s="764"/>
      <c r="E3797" s="781"/>
      <c r="F3797" s="141">
        <v>49280</v>
      </c>
      <c r="G3797" s="782">
        <f t="shared" si="79"/>
        <v>-49280</v>
      </c>
      <c r="H3797" s="1172"/>
    </row>
    <row r="3798" spans="1:8" ht="16.5" thickBot="1" x14ac:dyDescent="0.3">
      <c r="A3798" s="112">
        <v>45471</v>
      </c>
      <c r="B3798" s="21" t="s">
        <v>13215</v>
      </c>
      <c r="C3798" s="13" t="s">
        <v>7465</v>
      </c>
      <c r="D3798" s="764"/>
      <c r="E3798" s="781"/>
      <c r="F3798" s="784">
        <v>6500</v>
      </c>
      <c r="G3798" s="782">
        <f t="shared" si="79"/>
        <v>-6500</v>
      </c>
      <c r="H3798" s="1172"/>
    </row>
    <row r="3799" spans="1:8" x14ac:dyDescent="0.25">
      <c r="A3799" s="112">
        <v>45472</v>
      </c>
      <c r="B3799" s="21" t="s">
        <v>9344</v>
      </c>
      <c r="C3799" s="13" t="s">
        <v>1062</v>
      </c>
      <c r="D3799" s="764"/>
      <c r="E3799" s="22"/>
      <c r="F3799" s="111">
        <v>100000</v>
      </c>
      <c r="G3799" s="14">
        <f t="shared" si="79"/>
        <v>-100000</v>
      </c>
      <c r="H3799" s="1150" t="s">
        <v>13009</v>
      </c>
    </row>
    <row r="3800" spans="1:8" x14ac:dyDescent="0.25">
      <c r="A3800" s="112">
        <v>45472</v>
      </c>
      <c r="B3800" s="21" t="s">
        <v>12389</v>
      </c>
      <c r="C3800" s="13" t="s">
        <v>1062</v>
      </c>
      <c r="D3800" s="764"/>
      <c r="E3800" s="22"/>
      <c r="F3800" s="19">
        <v>200000</v>
      </c>
      <c r="G3800" s="14">
        <f t="shared" si="79"/>
        <v>-200000</v>
      </c>
      <c r="H3800" s="1151"/>
    </row>
    <row r="3801" spans="1:8" x14ac:dyDescent="0.25">
      <c r="A3801" s="112">
        <v>45472</v>
      </c>
      <c r="B3801" s="21" t="s">
        <v>12172</v>
      </c>
      <c r="C3801" s="13" t="s">
        <v>8384</v>
      </c>
      <c r="D3801" s="764" t="s">
        <v>13398</v>
      </c>
      <c r="E3801" s="22">
        <v>261620</v>
      </c>
      <c r="F3801" s="19"/>
      <c r="G3801" s="14">
        <f t="shared" ref="G3801:G3813" si="81">E3801-F3801</f>
        <v>261620</v>
      </c>
      <c r="H3801" s="53"/>
    </row>
    <row r="3802" spans="1:8" x14ac:dyDescent="0.25">
      <c r="A3802" s="112">
        <v>45472</v>
      </c>
      <c r="B3802" s="21" t="s">
        <v>6503</v>
      </c>
      <c r="C3802" s="13" t="s">
        <v>8384</v>
      </c>
      <c r="D3802" s="764" t="s">
        <v>13399</v>
      </c>
      <c r="E3802" s="22">
        <v>255098</v>
      </c>
      <c r="F3802" s="19"/>
      <c r="G3802" s="14">
        <f t="shared" si="81"/>
        <v>255098</v>
      </c>
      <c r="H3802" s="53"/>
    </row>
    <row r="3803" spans="1:8" x14ac:dyDescent="0.25">
      <c r="A3803" s="112">
        <v>45472</v>
      </c>
      <c r="B3803" s="21" t="s">
        <v>13243</v>
      </c>
      <c r="C3803" s="13" t="s">
        <v>8384</v>
      </c>
      <c r="D3803" s="764" t="s">
        <v>13400</v>
      </c>
      <c r="E3803" s="22">
        <v>195823</v>
      </c>
      <c r="F3803" s="19"/>
      <c r="G3803" s="14">
        <f t="shared" si="81"/>
        <v>195823</v>
      </c>
      <c r="H3803" s="13"/>
    </row>
    <row r="3804" spans="1:8" x14ac:dyDescent="0.25">
      <c r="A3804" s="112">
        <v>45472</v>
      </c>
      <c r="B3804" s="21" t="s">
        <v>9820</v>
      </c>
      <c r="C3804" s="13" t="s">
        <v>12351</v>
      </c>
      <c r="D3804" s="764" t="s">
        <v>13484</v>
      </c>
      <c r="E3804" s="22">
        <v>746304</v>
      </c>
      <c r="F3804" s="19"/>
      <c r="G3804" s="14">
        <f t="shared" si="81"/>
        <v>746304</v>
      </c>
      <c r="H3804" s="13"/>
    </row>
    <row r="3805" spans="1:8" x14ac:dyDescent="0.25">
      <c r="A3805" s="112">
        <v>45475</v>
      </c>
      <c r="B3805" s="21" t="s">
        <v>13100</v>
      </c>
      <c r="C3805" s="13" t="s">
        <v>12005</v>
      </c>
      <c r="D3805" s="764"/>
      <c r="E3805" s="22"/>
      <c r="F3805" s="19">
        <v>500000</v>
      </c>
      <c r="G3805" s="14">
        <f t="shared" si="81"/>
        <v>-500000</v>
      </c>
      <c r="H3805" s="13" t="s">
        <v>13385</v>
      </c>
    </row>
    <row r="3806" spans="1:8" x14ac:dyDescent="0.25">
      <c r="A3806" s="112">
        <v>45476</v>
      </c>
      <c r="B3806" s="21" t="s">
        <v>13100</v>
      </c>
      <c r="C3806" s="13" t="s">
        <v>1062</v>
      </c>
      <c r="D3806" s="764">
        <v>15113</v>
      </c>
      <c r="E3806" s="22">
        <v>58320</v>
      </c>
      <c r="F3806" s="19"/>
      <c r="G3806" s="14">
        <f t="shared" si="81"/>
        <v>58320</v>
      </c>
      <c r="H3806" s="13"/>
    </row>
    <row r="3807" spans="1:8" x14ac:dyDescent="0.25">
      <c r="A3807" s="112">
        <v>45476</v>
      </c>
      <c r="B3807" s="21" t="s">
        <v>13215</v>
      </c>
      <c r="C3807" s="13" t="s">
        <v>1062</v>
      </c>
      <c r="D3807" s="764">
        <v>15114</v>
      </c>
      <c r="E3807" s="22">
        <v>3240</v>
      </c>
      <c r="F3807" s="19"/>
      <c r="G3807" s="14">
        <f t="shared" si="81"/>
        <v>3240</v>
      </c>
      <c r="H3807" s="13"/>
    </row>
    <row r="3808" spans="1:8" x14ac:dyDescent="0.25">
      <c r="A3808" s="112">
        <v>45476</v>
      </c>
      <c r="B3808" s="21" t="s">
        <v>13100</v>
      </c>
      <c r="C3808" s="13" t="s">
        <v>1062</v>
      </c>
      <c r="D3808" s="764">
        <v>15117</v>
      </c>
      <c r="E3808" s="22">
        <v>2340</v>
      </c>
      <c r="F3808" s="19"/>
      <c r="G3808" s="14">
        <f t="shared" si="81"/>
        <v>2340</v>
      </c>
      <c r="H3808" s="13"/>
    </row>
    <row r="3809" spans="1:8" x14ac:dyDescent="0.25">
      <c r="A3809" s="112">
        <v>45476</v>
      </c>
      <c r="B3809" s="21" t="s">
        <v>13215</v>
      </c>
      <c r="C3809" s="13" t="s">
        <v>1062</v>
      </c>
      <c r="D3809" s="764" t="s">
        <v>13563</v>
      </c>
      <c r="E3809" s="22">
        <v>6480</v>
      </c>
      <c r="F3809" s="19"/>
      <c r="G3809" s="14">
        <f t="shared" si="81"/>
        <v>6480</v>
      </c>
      <c r="H3809" s="13"/>
    </row>
    <row r="3810" spans="1:8" x14ac:dyDescent="0.25">
      <c r="A3810" s="112">
        <v>45477</v>
      </c>
      <c r="B3810" s="21" t="s">
        <v>13426</v>
      </c>
      <c r="C3810" s="13" t="s">
        <v>164</v>
      </c>
      <c r="D3810" s="764" t="s">
        <v>13498</v>
      </c>
      <c r="E3810" s="22">
        <v>28585</v>
      </c>
      <c r="F3810" s="19"/>
      <c r="G3810" s="14">
        <f t="shared" si="81"/>
        <v>28585</v>
      </c>
      <c r="H3810" s="13"/>
    </row>
    <row r="3811" spans="1:8" x14ac:dyDescent="0.25">
      <c r="A3811" s="112">
        <v>45477</v>
      </c>
      <c r="B3811" s="21" t="s">
        <v>9820</v>
      </c>
      <c r="C3811" s="13" t="s">
        <v>166</v>
      </c>
      <c r="D3811" s="764" t="s">
        <v>13502</v>
      </c>
      <c r="E3811" s="22">
        <v>27284</v>
      </c>
      <c r="F3811" s="19"/>
      <c r="G3811" s="14">
        <f t="shared" si="81"/>
        <v>27284</v>
      </c>
      <c r="H3811" s="13"/>
    </row>
    <row r="3812" spans="1:8" x14ac:dyDescent="0.25">
      <c r="A3812" s="112">
        <v>45478</v>
      </c>
      <c r="B3812" s="21" t="s">
        <v>13100</v>
      </c>
      <c r="C3812" s="13" t="s">
        <v>1197</v>
      </c>
      <c r="D3812" s="764"/>
      <c r="E3812" s="22"/>
      <c r="F3812" s="19">
        <v>1000000</v>
      </c>
      <c r="G3812" s="14">
        <f t="shared" si="81"/>
        <v>-1000000</v>
      </c>
      <c r="H3812" s="13" t="s">
        <v>13428</v>
      </c>
    </row>
    <row r="3813" spans="1:8" ht="16.5" thickBot="1" x14ac:dyDescent="0.3">
      <c r="A3813" s="112">
        <v>45478</v>
      </c>
      <c r="B3813" s="21" t="s">
        <v>13215</v>
      </c>
      <c r="C3813" s="13" t="s">
        <v>1197</v>
      </c>
      <c r="D3813" s="764"/>
      <c r="E3813" s="22"/>
      <c r="F3813" s="109">
        <v>500000</v>
      </c>
      <c r="G3813" s="14">
        <f t="shared" si="81"/>
        <v>-500000</v>
      </c>
      <c r="H3813" s="13" t="s">
        <v>13429</v>
      </c>
    </row>
    <row r="3814" spans="1:8" x14ac:dyDescent="0.25">
      <c r="A3814" s="112">
        <v>45478</v>
      </c>
      <c r="B3814" s="21" t="s">
        <v>6503</v>
      </c>
      <c r="C3814" s="13" t="s">
        <v>8384</v>
      </c>
      <c r="D3814" s="764"/>
      <c r="E3814" s="781"/>
      <c r="F3814" s="783">
        <v>255098</v>
      </c>
      <c r="G3814" s="782">
        <f t="shared" ref="G3814:G3825" si="82">E3814-F3814</f>
        <v>-255098</v>
      </c>
      <c r="H3814" s="1168" t="s">
        <v>13430</v>
      </c>
    </row>
    <row r="3815" spans="1:8" x14ac:dyDescent="0.25">
      <c r="A3815" s="112">
        <v>45478</v>
      </c>
      <c r="B3815" s="21" t="s">
        <v>11068</v>
      </c>
      <c r="C3815" s="13" t="s">
        <v>8384</v>
      </c>
      <c r="D3815" s="764"/>
      <c r="E3815" s="781"/>
      <c r="F3815" s="141">
        <v>24451</v>
      </c>
      <c r="G3815" s="782">
        <f t="shared" si="82"/>
        <v>-24451</v>
      </c>
      <c r="H3815" s="1172"/>
    </row>
    <row r="3816" spans="1:8" x14ac:dyDescent="0.25">
      <c r="A3816" s="112">
        <v>45478</v>
      </c>
      <c r="B3816" s="21" t="s">
        <v>11488</v>
      </c>
      <c r="C3816" s="13" t="s">
        <v>8384</v>
      </c>
      <c r="D3816" s="764"/>
      <c r="E3816" s="781"/>
      <c r="F3816" s="141">
        <v>37853</v>
      </c>
      <c r="G3816" s="782">
        <f t="shared" si="82"/>
        <v>-37853</v>
      </c>
      <c r="H3816" s="1172"/>
    </row>
    <row r="3817" spans="1:8" x14ac:dyDescent="0.25">
      <c r="A3817" s="112">
        <v>45478</v>
      </c>
      <c r="B3817" s="21" t="s">
        <v>12172</v>
      </c>
      <c r="C3817" s="13" t="s">
        <v>8384</v>
      </c>
      <c r="D3817" s="764"/>
      <c r="E3817" s="781"/>
      <c r="F3817" s="141">
        <v>261620</v>
      </c>
      <c r="G3817" s="782">
        <f t="shared" si="82"/>
        <v>-261620</v>
      </c>
      <c r="H3817" s="1172"/>
    </row>
    <row r="3818" spans="1:8" x14ac:dyDescent="0.25">
      <c r="A3818" s="112">
        <v>45478</v>
      </c>
      <c r="B3818" s="21" t="s">
        <v>13100</v>
      </c>
      <c r="C3818" s="13" t="s">
        <v>8384</v>
      </c>
      <c r="D3818" s="764"/>
      <c r="E3818" s="781"/>
      <c r="F3818" s="141">
        <v>69112</v>
      </c>
      <c r="G3818" s="782">
        <f t="shared" si="82"/>
        <v>-69112</v>
      </c>
      <c r="H3818" s="1172"/>
    </row>
    <row r="3819" spans="1:8" x14ac:dyDescent="0.25">
      <c r="A3819" s="112">
        <v>45478</v>
      </c>
      <c r="B3819" s="21" t="s">
        <v>13243</v>
      </c>
      <c r="C3819" s="13" t="s">
        <v>8384</v>
      </c>
      <c r="D3819" s="764"/>
      <c r="E3819" s="781"/>
      <c r="F3819" s="141">
        <v>195823</v>
      </c>
      <c r="G3819" s="782">
        <f t="shared" si="82"/>
        <v>-195823</v>
      </c>
      <c r="H3819" s="1172"/>
    </row>
    <row r="3820" spans="1:8" ht="16.5" thickBot="1" x14ac:dyDescent="0.3">
      <c r="A3820" s="112">
        <v>45478</v>
      </c>
      <c r="B3820" s="40" t="s">
        <v>13100</v>
      </c>
      <c r="C3820" s="13" t="s">
        <v>8384</v>
      </c>
      <c r="D3820" s="764"/>
      <c r="E3820" s="781"/>
      <c r="F3820" s="784">
        <v>331043</v>
      </c>
      <c r="G3820" s="782">
        <f t="shared" si="82"/>
        <v>-331043</v>
      </c>
      <c r="H3820" s="1169"/>
    </row>
    <row r="3821" spans="1:8" x14ac:dyDescent="0.25">
      <c r="A3821" s="112">
        <v>45479</v>
      </c>
      <c r="B3821" s="21" t="s">
        <v>12172</v>
      </c>
      <c r="C3821" s="13" t="s">
        <v>8384</v>
      </c>
      <c r="D3821" s="764"/>
      <c r="E3821" s="781"/>
      <c r="F3821" s="783">
        <v>235968</v>
      </c>
      <c r="G3821" s="782">
        <f t="shared" si="82"/>
        <v>-235968</v>
      </c>
      <c r="H3821" s="1168" t="s">
        <v>13431</v>
      </c>
    </row>
    <row r="3822" spans="1:8" x14ac:dyDescent="0.25">
      <c r="A3822" s="112">
        <v>45479</v>
      </c>
      <c r="B3822" s="21" t="s">
        <v>13100</v>
      </c>
      <c r="C3822" s="13" t="s">
        <v>8384</v>
      </c>
      <c r="D3822" s="764"/>
      <c r="E3822" s="781"/>
      <c r="F3822" s="141">
        <v>319738</v>
      </c>
      <c r="G3822" s="782">
        <f t="shared" si="82"/>
        <v>-319738</v>
      </c>
      <c r="H3822" s="1172"/>
    </row>
    <row r="3823" spans="1:8" x14ac:dyDescent="0.25">
      <c r="A3823" s="112">
        <v>45479</v>
      </c>
      <c r="B3823" s="21" t="s">
        <v>13167</v>
      </c>
      <c r="C3823" s="13" t="s">
        <v>8384</v>
      </c>
      <c r="D3823" s="764"/>
      <c r="E3823" s="781"/>
      <c r="F3823" s="141">
        <v>120070</v>
      </c>
      <c r="G3823" s="782">
        <f t="shared" si="82"/>
        <v>-120070</v>
      </c>
      <c r="H3823" s="1172"/>
    </row>
    <row r="3824" spans="1:8" x14ac:dyDescent="0.25">
      <c r="A3824" s="112">
        <v>45479</v>
      </c>
      <c r="B3824" s="21" t="s">
        <v>13463</v>
      </c>
      <c r="C3824" s="13" t="s">
        <v>8384</v>
      </c>
      <c r="D3824" s="764"/>
      <c r="E3824" s="781"/>
      <c r="F3824" s="141">
        <v>260520</v>
      </c>
      <c r="G3824" s="782">
        <f t="shared" si="82"/>
        <v>-260520</v>
      </c>
      <c r="H3824" s="1172"/>
    </row>
    <row r="3825" spans="1:8" ht="16.5" thickBot="1" x14ac:dyDescent="0.3">
      <c r="A3825" s="112">
        <v>45479</v>
      </c>
      <c r="B3825" s="21" t="s">
        <v>12172</v>
      </c>
      <c r="C3825" s="13" t="s">
        <v>8384</v>
      </c>
      <c r="D3825" s="764"/>
      <c r="E3825" s="781"/>
      <c r="F3825" s="784">
        <v>13344</v>
      </c>
      <c r="G3825" s="782">
        <f t="shared" si="82"/>
        <v>-13344</v>
      </c>
      <c r="H3825" s="1169"/>
    </row>
    <row r="3826" spans="1:8" x14ac:dyDescent="0.25">
      <c r="A3826" s="112">
        <v>45481</v>
      </c>
      <c r="B3826" s="21" t="s">
        <v>12172</v>
      </c>
      <c r="C3826" s="13" t="s">
        <v>8384</v>
      </c>
      <c r="D3826" s="764" t="s">
        <v>13460</v>
      </c>
      <c r="E3826" s="22">
        <v>235968</v>
      </c>
      <c r="F3826" s="111"/>
      <c r="G3826" s="14">
        <f t="shared" ref="G3826:G3842" si="83">E3826-F3826</f>
        <v>235968</v>
      </c>
      <c r="H3826" s="13"/>
    </row>
    <row r="3827" spans="1:8" x14ac:dyDescent="0.25">
      <c r="A3827" s="112">
        <v>45481</v>
      </c>
      <c r="B3827" s="21" t="s">
        <v>13485</v>
      </c>
      <c r="C3827" s="13" t="s">
        <v>12351</v>
      </c>
      <c r="D3827" s="764" t="s">
        <v>13486</v>
      </c>
      <c r="E3827" s="22">
        <v>48550</v>
      </c>
      <c r="F3827" s="111"/>
      <c r="G3827" s="14">
        <f t="shared" si="83"/>
        <v>48550</v>
      </c>
      <c r="H3827" s="13"/>
    </row>
    <row r="3828" spans="1:8" ht="17.25" customHeight="1" x14ac:dyDescent="0.25">
      <c r="A3828" s="112">
        <v>45481</v>
      </c>
      <c r="B3828" s="21" t="s">
        <v>12389</v>
      </c>
      <c r="C3828" s="13" t="s">
        <v>164</v>
      </c>
      <c r="D3828" s="764" t="s">
        <v>11239</v>
      </c>
      <c r="E3828" s="22">
        <v>14272</v>
      </c>
      <c r="F3828" s="111"/>
      <c r="G3828" s="14">
        <f t="shared" si="83"/>
        <v>14272</v>
      </c>
      <c r="H3828" s="13"/>
    </row>
    <row r="3829" spans="1:8" ht="17.25" customHeight="1" x14ac:dyDescent="0.25">
      <c r="A3829" s="112">
        <v>45481</v>
      </c>
      <c r="B3829" s="21" t="s">
        <v>13215</v>
      </c>
      <c r="C3829" s="13" t="s">
        <v>1062</v>
      </c>
      <c r="D3829" s="764" t="s">
        <v>13564</v>
      </c>
      <c r="E3829" s="22">
        <v>35776</v>
      </c>
      <c r="F3829" s="111"/>
      <c r="G3829" s="14">
        <f t="shared" si="83"/>
        <v>35776</v>
      </c>
      <c r="H3829" s="13"/>
    </row>
    <row r="3830" spans="1:8" ht="17.25" customHeight="1" x14ac:dyDescent="0.25">
      <c r="A3830" s="112">
        <v>45481</v>
      </c>
      <c r="B3830" s="21" t="s">
        <v>13426</v>
      </c>
      <c r="C3830" s="13" t="s">
        <v>1062</v>
      </c>
      <c r="D3830" s="764" t="s">
        <v>13566</v>
      </c>
      <c r="E3830" s="22">
        <v>57150</v>
      </c>
      <c r="F3830" s="111"/>
      <c r="G3830" s="14">
        <f t="shared" si="83"/>
        <v>57150</v>
      </c>
      <c r="H3830" s="13"/>
    </row>
    <row r="3831" spans="1:8" ht="17.25" customHeight="1" x14ac:dyDescent="0.25">
      <c r="A3831" s="112">
        <v>45481</v>
      </c>
      <c r="B3831" s="21" t="s">
        <v>13167</v>
      </c>
      <c r="C3831" s="13" t="s">
        <v>1062</v>
      </c>
      <c r="D3831" s="764" t="s">
        <v>13567</v>
      </c>
      <c r="E3831" s="22">
        <v>92800</v>
      </c>
      <c r="F3831" s="111"/>
      <c r="G3831" s="14">
        <f t="shared" si="83"/>
        <v>92800</v>
      </c>
      <c r="H3831" s="13"/>
    </row>
    <row r="3832" spans="1:8" ht="17.25" customHeight="1" x14ac:dyDescent="0.25">
      <c r="A3832" s="112">
        <v>45481</v>
      </c>
      <c r="B3832" s="21" t="s">
        <v>13167</v>
      </c>
      <c r="C3832" s="13" t="s">
        <v>1062</v>
      </c>
      <c r="D3832" s="764" t="s">
        <v>13568</v>
      </c>
      <c r="E3832" s="22">
        <v>57664</v>
      </c>
      <c r="F3832" s="111"/>
      <c r="G3832" s="14">
        <f t="shared" si="83"/>
        <v>57664</v>
      </c>
      <c r="H3832" s="13"/>
    </row>
    <row r="3833" spans="1:8" ht="17.25" customHeight="1" x14ac:dyDescent="0.25">
      <c r="A3833" s="112">
        <v>45481</v>
      </c>
      <c r="B3833" s="21" t="s">
        <v>13167</v>
      </c>
      <c r="C3833" s="13" t="s">
        <v>1062</v>
      </c>
      <c r="D3833" s="764" t="s">
        <v>13569</v>
      </c>
      <c r="E3833" s="22">
        <v>89600</v>
      </c>
      <c r="F3833" s="111"/>
      <c r="G3833" s="14">
        <f t="shared" si="83"/>
        <v>89600</v>
      </c>
      <c r="H3833" s="13"/>
    </row>
    <row r="3834" spans="1:8" ht="17.25" customHeight="1" x14ac:dyDescent="0.25">
      <c r="A3834" s="112">
        <v>45481</v>
      </c>
      <c r="B3834" s="21" t="s">
        <v>13100</v>
      </c>
      <c r="C3834" s="13" t="s">
        <v>1062</v>
      </c>
      <c r="D3834" s="764" t="s">
        <v>13570</v>
      </c>
      <c r="E3834" s="22">
        <v>16320</v>
      </c>
      <c r="F3834" s="111"/>
      <c r="G3834" s="14">
        <f t="shared" si="83"/>
        <v>16320</v>
      </c>
      <c r="H3834" s="13"/>
    </row>
    <row r="3835" spans="1:8" ht="17.25" customHeight="1" x14ac:dyDescent="0.25">
      <c r="A3835" s="112">
        <v>45481</v>
      </c>
      <c r="B3835" s="21" t="s">
        <v>13100</v>
      </c>
      <c r="C3835" s="13" t="s">
        <v>1062</v>
      </c>
      <c r="D3835" s="764" t="s">
        <v>13565</v>
      </c>
      <c r="E3835" s="22">
        <v>1650</v>
      </c>
      <c r="F3835" s="111"/>
      <c r="G3835" s="14">
        <f t="shared" si="83"/>
        <v>1650</v>
      </c>
      <c r="H3835" s="13"/>
    </row>
    <row r="3836" spans="1:8" ht="17.25" customHeight="1" x14ac:dyDescent="0.25">
      <c r="A3836" s="112">
        <v>45481</v>
      </c>
      <c r="B3836" s="21" t="s">
        <v>13243</v>
      </c>
      <c r="C3836" s="13" t="s">
        <v>1062</v>
      </c>
      <c r="D3836" s="764" t="s">
        <v>13571</v>
      </c>
      <c r="E3836" s="22">
        <v>17915</v>
      </c>
      <c r="F3836" s="111"/>
      <c r="G3836" s="14">
        <f t="shared" si="83"/>
        <v>17915</v>
      </c>
      <c r="H3836" s="13"/>
    </row>
    <row r="3837" spans="1:8" ht="17.25" customHeight="1" x14ac:dyDescent="0.25">
      <c r="A3837" s="112">
        <v>45488</v>
      </c>
      <c r="B3837" s="21" t="s">
        <v>13167</v>
      </c>
      <c r="C3837" s="13" t="s">
        <v>1062</v>
      </c>
      <c r="D3837" s="764" t="s">
        <v>13594</v>
      </c>
      <c r="E3837" s="22">
        <v>9000</v>
      </c>
      <c r="F3837" s="111"/>
      <c r="G3837" s="14">
        <f t="shared" si="83"/>
        <v>9000</v>
      </c>
      <c r="H3837" s="13"/>
    </row>
    <row r="3838" spans="1:8" ht="17.25" customHeight="1" x14ac:dyDescent="0.25">
      <c r="A3838" s="112">
        <v>45488</v>
      </c>
      <c r="B3838" s="21" t="s">
        <v>13100</v>
      </c>
      <c r="C3838" s="13" t="s">
        <v>1062</v>
      </c>
      <c r="D3838" s="764" t="s">
        <v>13595</v>
      </c>
      <c r="E3838" s="22">
        <v>83430</v>
      </c>
      <c r="F3838" s="111">
        <v>0</v>
      </c>
      <c r="G3838" s="14">
        <f t="shared" si="83"/>
        <v>83430</v>
      </c>
      <c r="H3838" s="13"/>
    </row>
    <row r="3839" spans="1:8" ht="17.25" customHeight="1" x14ac:dyDescent="0.25">
      <c r="A3839" s="112">
        <v>45488</v>
      </c>
      <c r="B3839" s="21" t="s">
        <v>13426</v>
      </c>
      <c r="C3839" s="13" t="s">
        <v>1062</v>
      </c>
      <c r="D3839" s="764" t="s">
        <v>13596</v>
      </c>
      <c r="E3839" s="22">
        <v>1620</v>
      </c>
      <c r="F3839" s="111"/>
      <c r="G3839" s="14">
        <f t="shared" si="83"/>
        <v>1620</v>
      </c>
      <c r="H3839" s="13"/>
    </row>
    <row r="3840" spans="1:8" ht="17.25" customHeight="1" x14ac:dyDescent="0.25">
      <c r="A3840" s="112">
        <v>45488</v>
      </c>
      <c r="B3840" s="21" t="s">
        <v>13100</v>
      </c>
      <c r="C3840" s="13" t="s">
        <v>1062</v>
      </c>
      <c r="D3840" s="764" t="s">
        <v>13597</v>
      </c>
      <c r="E3840" s="22">
        <v>14580</v>
      </c>
      <c r="F3840" s="111"/>
      <c r="G3840" s="14">
        <f t="shared" si="83"/>
        <v>14580</v>
      </c>
      <c r="H3840" s="13"/>
    </row>
    <row r="3841" spans="1:8" x14ac:dyDescent="0.25">
      <c r="A3841" s="112">
        <v>45482</v>
      </c>
      <c r="B3841" s="21" t="s">
        <v>13167</v>
      </c>
      <c r="C3841" s="13" t="s">
        <v>8384</v>
      </c>
      <c r="D3841" s="764" t="s">
        <v>13461</v>
      </c>
      <c r="E3841" s="22">
        <v>120070</v>
      </c>
      <c r="F3841" s="19"/>
      <c r="G3841" s="14">
        <f t="shared" si="83"/>
        <v>120070</v>
      </c>
      <c r="H3841" s="13"/>
    </row>
    <row r="3842" spans="1:8" x14ac:dyDescent="0.25">
      <c r="A3842" s="112">
        <v>45482</v>
      </c>
      <c r="B3842" s="21" t="s">
        <v>13463</v>
      </c>
      <c r="C3842" s="13" t="s">
        <v>8384</v>
      </c>
      <c r="D3842" s="764" t="s">
        <v>13462</v>
      </c>
      <c r="E3842" s="22">
        <v>260520</v>
      </c>
      <c r="F3842" s="19"/>
      <c r="G3842" s="14">
        <f t="shared" si="83"/>
        <v>260520</v>
      </c>
      <c r="H3842" s="13"/>
    </row>
    <row r="3843" spans="1:8" x14ac:dyDescent="0.25">
      <c r="A3843" s="112">
        <v>45482</v>
      </c>
      <c r="B3843" s="21" t="s">
        <v>12049</v>
      </c>
      <c r="C3843" s="13" t="s">
        <v>164</v>
      </c>
      <c r="D3843" s="764" t="s">
        <v>13499</v>
      </c>
      <c r="E3843" s="22">
        <v>25073</v>
      </c>
      <c r="F3843" s="19"/>
      <c r="G3843" s="14">
        <f t="shared" ref="G3843" si="84">E3843-F3843</f>
        <v>25073</v>
      </c>
      <c r="H3843" s="13"/>
    </row>
    <row r="3844" spans="1:8" x14ac:dyDescent="0.25">
      <c r="A3844" s="112">
        <v>45483</v>
      </c>
      <c r="B3844" s="21" t="s">
        <v>13100</v>
      </c>
      <c r="C3844" s="13" t="s">
        <v>8384</v>
      </c>
      <c r="D3844" s="764" t="s">
        <v>13464</v>
      </c>
      <c r="E3844" s="22">
        <v>650781</v>
      </c>
      <c r="F3844" s="19"/>
      <c r="G3844" s="14">
        <f t="shared" ref="G3844:G3890" si="85">E3844-F3844</f>
        <v>650781</v>
      </c>
      <c r="H3844" s="13"/>
    </row>
    <row r="3845" spans="1:8" x14ac:dyDescent="0.25">
      <c r="A3845" s="112">
        <v>45483</v>
      </c>
      <c r="B3845" s="21" t="s">
        <v>13426</v>
      </c>
      <c r="C3845" s="13" t="s">
        <v>164</v>
      </c>
      <c r="D3845" s="764" t="s">
        <v>13500</v>
      </c>
      <c r="E3845" s="22">
        <v>18909</v>
      </c>
      <c r="F3845" s="19"/>
      <c r="G3845" s="14">
        <f t="shared" si="85"/>
        <v>18909</v>
      </c>
      <c r="H3845" s="13"/>
    </row>
    <row r="3846" spans="1:8" x14ac:dyDescent="0.25">
      <c r="A3846" s="112">
        <v>45483</v>
      </c>
      <c r="B3846" s="21" t="s">
        <v>13243</v>
      </c>
      <c r="C3846" s="13" t="s">
        <v>13280</v>
      </c>
      <c r="D3846" s="764" t="s">
        <v>13501</v>
      </c>
      <c r="E3846" s="22">
        <v>261774</v>
      </c>
      <c r="F3846" s="19"/>
      <c r="G3846" s="14">
        <f t="shared" si="85"/>
        <v>261774</v>
      </c>
      <c r="H3846" s="13"/>
    </row>
    <row r="3847" spans="1:8" x14ac:dyDescent="0.25">
      <c r="A3847" s="112">
        <v>45483</v>
      </c>
      <c r="B3847" s="21" t="s">
        <v>12785</v>
      </c>
      <c r="C3847" s="13" t="s">
        <v>7465</v>
      </c>
      <c r="D3847" s="764" t="s">
        <v>13604</v>
      </c>
      <c r="E3847" s="22">
        <v>18100</v>
      </c>
      <c r="F3847" s="19"/>
      <c r="G3847" s="14">
        <f t="shared" si="85"/>
        <v>18100</v>
      </c>
      <c r="H3847" s="973"/>
    </row>
    <row r="3848" spans="1:8" x14ac:dyDescent="0.25">
      <c r="A3848" s="112">
        <v>45483</v>
      </c>
      <c r="B3848" s="21" t="s">
        <v>13426</v>
      </c>
      <c r="C3848" s="13" t="s">
        <v>166</v>
      </c>
      <c r="D3848" s="764" t="s">
        <v>13636</v>
      </c>
      <c r="E3848" s="22">
        <v>18620</v>
      </c>
      <c r="F3848" s="19"/>
      <c r="G3848" s="14">
        <f t="shared" si="85"/>
        <v>18620</v>
      </c>
      <c r="H3848" s="973"/>
    </row>
    <row r="3849" spans="1:8" x14ac:dyDescent="0.25">
      <c r="A3849" s="112">
        <v>45485</v>
      </c>
      <c r="B3849" s="21" t="s">
        <v>13215</v>
      </c>
      <c r="C3849" s="13" t="s">
        <v>12351</v>
      </c>
      <c r="D3849" s="764" t="s">
        <v>13534</v>
      </c>
      <c r="E3849" s="22">
        <v>93974</v>
      </c>
      <c r="F3849" s="19"/>
      <c r="G3849" s="14">
        <f t="shared" si="85"/>
        <v>93974</v>
      </c>
      <c r="H3849" s="973"/>
    </row>
    <row r="3850" spans="1:8" x14ac:dyDescent="0.25">
      <c r="A3850" s="112">
        <v>45485</v>
      </c>
      <c r="B3850" s="21" t="s">
        <v>10890</v>
      </c>
      <c r="C3850" s="13" t="s">
        <v>12459</v>
      </c>
      <c r="D3850" s="764"/>
      <c r="E3850" s="22"/>
      <c r="F3850" s="19">
        <v>1000000</v>
      </c>
      <c r="G3850" s="14">
        <f t="shared" si="85"/>
        <v>-1000000</v>
      </c>
      <c r="H3850" s="13" t="s">
        <v>13540</v>
      </c>
    </row>
    <row r="3851" spans="1:8" x14ac:dyDescent="0.25">
      <c r="A3851" s="112">
        <v>45486</v>
      </c>
      <c r="B3851" s="21" t="s">
        <v>13215</v>
      </c>
      <c r="C3851" s="13" t="s">
        <v>12351</v>
      </c>
      <c r="D3851" s="764" t="s">
        <v>13535</v>
      </c>
      <c r="E3851" s="22">
        <v>844000</v>
      </c>
      <c r="F3851" s="19"/>
      <c r="G3851" s="14">
        <f t="shared" si="85"/>
        <v>844000</v>
      </c>
      <c r="H3851" s="13"/>
    </row>
    <row r="3852" spans="1:8" x14ac:dyDescent="0.25">
      <c r="A3852" s="112">
        <v>45486</v>
      </c>
      <c r="B3852" s="21" t="s">
        <v>13100</v>
      </c>
      <c r="C3852" s="13" t="s">
        <v>12351</v>
      </c>
      <c r="D3852" s="764" t="s">
        <v>13536</v>
      </c>
      <c r="E3852" s="22">
        <v>698035</v>
      </c>
      <c r="F3852" s="19"/>
      <c r="G3852" s="14">
        <f t="shared" si="85"/>
        <v>698035</v>
      </c>
      <c r="H3852" s="13"/>
    </row>
    <row r="3853" spans="1:8" x14ac:dyDescent="0.25">
      <c r="A3853" s="112">
        <v>45486</v>
      </c>
      <c r="B3853" s="21" t="s">
        <v>12389</v>
      </c>
      <c r="C3853" s="13" t="s">
        <v>12351</v>
      </c>
      <c r="D3853" s="764" t="s">
        <v>13537</v>
      </c>
      <c r="E3853" s="22">
        <v>2480</v>
      </c>
      <c r="F3853" s="19"/>
      <c r="G3853" s="14">
        <f t="shared" si="85"/>
        <v>2480</v>
      </c>
      <c r="H3853" s="13"/>
    </row>
    <row r="3854" spans="1:8" x14ac:dyDescent="0.25">
      <c r="A3854" s="112">
        <v>45486</v>
      </c>
      <c r="B3854" s="21" t="s">
        <v>12785</v>
      </c>
      <c r="C3854" s="13" t="s">
        <v>10472</v>
      </c>
      <c r="D3854" s="764" t="s">
        <v>13600</v>
      </c>
      <c r="E3854" s="22">
        <v>92489</v>
      </c>
      <c r="F3854" s="19"/>
      <c r="G3854" s="14">
        <f t="shared" si="85"/>
        <v>92489</v>
      </c>
      <c r="H3854" s="13"/>
    </row>
    <row r="3855" spans="1:8" x14ac:dyDescent="0.25">
      <c r="A3855" s="112">
        <v>45488</v>
      </c>
      <c r="B3855" s="21" t="s">
        <v>13215</v>
      </c>
      <c r="C3855" s="13" t="s">
        <v>12351</v>
      </c>
      <c r="D3855" s="764" t="s">
        <v>13538</v>
      </c>
      <c r="E3855" s="22">
        <v>36271</v>
      </c>
      <c r="F3855" s="19"/>
      <c r="G3855" s="14">
        <f t="shared" si="85"/>
        <v>36271</v>
      </c>
      <c r="H3855" s="13"/>
    </row>
    <row r="3856" spans="1:8" x14ac:dyDescent="0.25">
      <c r="A3856" s="112">
        <v>45491</v>
      </c>
      <c r="B3856" s="21" t="s">
        <v>13426</v>
      </c>
      <c r="C3856" s="13" t="s">
        <v>166</v>
      </c>
      <c r="D3856" s="764" t="s">
        <v>13637</v>
      </c>
      <c r="E3856" s="22">
        <v>8020</v>
      </c>
      <c r="F3856" s="19"/>
      <c r="G3856" s="14">
        <f t="shared" ref="G3856:G3858" si="86">E3856-F3856</f>
        <v>8020</v>
      </c>
      <c r="H3856" s="973"/>
    </row>
    <row r="3857" spans="1:8" x14ac:dyDescent="0.25">
      <c r="A3857" s="112">
        <v>45491</v>
      </c>
      <c r="B3857" s="21" t="s">
        <v>13100</v>
      </c>
      <c r="C3857" s="13" t="s">
        <v>8384</v>
      </c>
      <c r="D3857" s="764" t="s">
        <v>13798</v>
      </c>
      <c r="E3857" s="22">
        <v>513493</v>
      </c>
      <c r="F3857" s="19"/>
      <c r="G3857" s="14">
        <f t="shared" si="86"/>
        <v>513493</v>
      </c>
      <c r="H3857" s="973"/>
    </row>
    <row r="3858" spans="1:8" x14ac:dyDescent="0.25">
      <c r="A3858" s="112">
        <v>45491</v>
      </c>
      <c r="B3858" s="21" t="s">
        <v>12785</v>
      </c>
      <c r="C3858" s="13" t="s">
        <v>8384</v>
      </c>
      <c r="D3858" s="764" t="s">
        <v>13799</v>
      </c>
      <c r="E3858" s="22">
        <v>51131</v>
      </c>
      <c r="F3858" s="19"/>
      <c r="G3858" s="14">
        <f t="shared" si="86"/>
        <v>51131</v>
      </c>
      <c r="H3858" s="973"/>
    </row>
    <row r="3859" spans="1:8" x14ac:dyDescent="0.25">
      <c r="A3859" s="112">
        <v>45492</v>
      </c>
      <c r="B3859" s="21" t="s">
        <v>12785</v>
      </c>
      <c r="C3859" s="13" t="s">
        <v>164</v>
      </c>
      <c r="D3859" s="764" t="s">
        <v>13539</v>
      </c>
      <c r="E3859" s="22">
        <v>3196</v>
      </c>
      <c r="F3859" s="19"/>
      <c r="G3859" s="14">
        <f t="shared" si="85"/>
        <v>3196</v>
      </c>
      <c r="H3859" s="13"/>
    </row>
    <row r="3860" spans="1:8" x14ac:dyDescent="0.25">
      <c r="A3860" s="112">
        <v>45492</v>
      </c>
      <c r="B3860" s="21" t="s">
        <v>9820</v>
      </c>
      <c r="C3860" s="13" t="s">
        <v>12351</v>
      </c>
      <c r="D3860" s="764" t="s">
        <v>13602</v>
      </c>
      <c r="E3860" s="22">
        <v>544180</v>
      </c>
      <c r="F3860" s="19"/>
      <c r="G3860" s="14">
        <f t="shared" si="85"/>
        <v>544180</v>
      </c>
      <c r="H3860" s="53"/>
    </row>
    <row r="3861" spans="1:8" x14ac:dyDescent="0.25">
      <c r="A3861" s="112">
        <v>45495</v>
      </c>
      <c r="B3861" s="21" t="s">
        <v>8856</v>
      </c>
      <c r="C3861" s="13" t="s">
        <v>1062</v>
      </c>
      <c r="D3861" s="764"/>
      <c r="E3861" s="22"/>
      <c r="F3861" s="19">
        <v>7360</v>
      </c>
      <c r="G3861" s="14">
        <f t="shared" si="85"/>
        <v>-7360</v>
      </c>
      <c r="H3861" s="1150" t="s">
        <v>13598</v>
      </c>
    </row>
    <row r="3862" spans="1:8" x14ac:dyDescent="0.25">
      <c r="A3862" s="112">
        <v>45495</v>
      </c>
      <c r="B3862" s="21" t="s">
        <v>8864</v>
      </c>
      <c r="C3862" s="13" t="s">
        <v>1062</v>
      </c>
      <c r="D3862" s="764"/>
      <c r="E3862" s="22"/>
      <c r="F3862" s="19">
        <v>13000</v>
      </c>
      <c r="G3862" s="14">
        <f t="shared" si="85"/>
        <v>-13000</v>
      </c>
      <c r="H3862" s="1152"/>
    </row>
    <row r="3863" spans="1:8" x14ac:dyDescent="0.25">
      <c r="A3863" s="112">
        <v>45495</v>
      </c>
      <c r="B3863" s="21" t="s">
        <v>9344</v>
      </c>
      <c r="C3863" s="13" t="s">
        <v>1062</v>
      </c>
      <c r="D3863" s="764"/>
      <c r="E3863" s="22"/>
      <c r="F3863" s="19">
        <v>5000</v>
      </c>
      <c r="G3863" s="14">
        <f t="shared" si="85"/>
        <v>-5000</v>
      </c>
      <c r="H3863" s="1152"/>
    </row>
    <row r="3864" spans="1:8" x14ac:dyDescent="0.25">
      <c r="A3864" s="112">
        <v>45495</v>
      </c>
      <c r="B3864" s="21" t="s">
        <v>12389</v>
      </c>
      <c r="C3864" s="13" t="s">
        <v>1062</v>
      </c>
      <c r="D3864" s="764"/>
      <c r="E3864" s="22"/>
      <c r="F3864" s="19">
        <v>23956</v>
      </c>
      <c r="G3864" s="14">
        <f t="shared" si="85"/>
        <v>-23956</v>
      </c>
      <c r="H3864" s="1152"/>
    </row>
    <row r="3865" spans="1:8" x14ac:dyDescent="0.25">
      <c r="A3865" s="112">
        <v>45495</v>
      </c>
      <c r="B3865" s="21" t="s">
        <v>9820</v>
      </c>
      <c r="C3865" s="13" t="s">
        <v>1062</v>
      </c>
      <c r="D3865" s="764" t="s">
        <v>13890</v>
      </c>
      <c r="E3865" s="22"/>
      <c r="F3865" s="19">
        <v>3412</v>
      </c>
      <c r="G3865" s="14">
        <f t="shared" si="85"/>
        <v>-3412</v>
      </c>
      <c r="H3865" s="1152"/>
    </row>
    <row r="3866" spans="1:8" x14ac:dyDescent="0.25">
      <c r="A3866" s="112">
        <v>45495</v>
      </c>
      <c r="B3866" s="21" t="s">
        <v>13100</v>
      </c>
      <c r="C3866" s="13" t="s">
        <v>1062</v>
      </c>
      <c r="D3866" s="764"/>
      <c r="E3866" s="22"/>
      <c r="F3866" s="19">
        <v>1604</v>
      </c>
      <c r="G3866" s="14">
        <f t="shared" si="85"/>
        <v>-1604</v>
      </c>
      <c r="H3866" s="1152"/>
    </row>
    <row r="3867" spans="1:8" x14ac:dyDescent="0.25">
      <c r="A3867" s="112">
        <v>45495</v>
      </c>
      <c r="B3867" s="21" t="s">
        <v>12673</v>
      </c>
      <c r="C3867" s="13" t="s">
        <v>1062</v>
      </c>
      <c r="D3867" s="764"/>
      <c r="E3867" s="22"/>
      <c r="F3867" s="19">
        <v>24817</v>
      </c>
      <c r="G3867" s="14">
        <f t="shared" si="85"/>
        <v>-24817</v>
      </c>
      <c r="H3867" s="1152"/>
    </row>
    <row r="3868" spans="1:8" x14ac:dyDescent="0.25">
      <c r="A3868" s="112">
        <v>45495</v>
      </c>
      <c r="B3868" s="21" t="s">
        <v>13426</v>
      </c>
      <c r="C3868" s="13" t="s">
        <v>1062</v>
      </c>
      <c r="D3868" s="764"/>
      <c r="E3868" s="22"/>
      <c r="F3868" s="19">
        <v>58770</v>
      </c>
      <c r="G3868" s="14">
        <f t="shared" si="85"/>
        <v>-58770</v>
      </c>
      <c r="H3868" s="1152"/>
    </row>
    <row r="3869" spans="1:8" x14ac:dyDescent="0.25">
      <c r="A3869" s="112">
        <v>45495</v>
      </c>
      <c r="B3869" s="21" t="s">
        <v>13215</v>
      </c>
      <c r="C3869" s="13" t="s">
        <v>1062</v>
      </c>
      <c r="D3869" s="764"/>
      <c r="E3869" s="22"/>
      <c r="F3869" s="19">
        <v>45496</v>
      </c>
      <c r="G3869" s="14">
        <f t="shared" si="85"/>
        <v>-45496</v>
      </c>
      <c r="H3869" s="1152"/>
    </row>
    <row r="3870" spans="1:8" x14ac:dyDescent="0.25">
      <c r="A3870" s="112">
        <v>45495</v>
      </c>
      <c r="B3870" s="21" t="s">
        <v>13167</v>
      </c>
      <c r="C3870" s="13" t="s">
        <v>1062</v>
      </c>
      <c r="D3870" s="764"/>
      <c r="E3870" s="22"/>
      <c r="F3870" s="19">
        <f>400000-F3866-F3865-F3864-F3863-F3862-F3861-F3867-F3868-F3869</f>
        <v>216585</v>
      </c>
      <c r="G3870" s="14">
        <f t="shared" si="85"/>
        <v>-216585</v>
      </c>
      <c r="H3870" s="1151"/>
    </row>
    <row r="3871" spans="1:8" x14ac:dyDescent="0.25">
      <c r="A3871" s="112">
        <v>45495</v>
      </c>
      <c r="B3871" s="21" t="s">
        <v>13215</v>
      </c>
      <c r="C3871" s="13" t="s">
        <v>8384</v>
      </c>
      <c r="D3871" s="764"/>
      <c r="E3871" s="22"/>
      <c r="F3871" s="19">
        <v>1147000</v>
      </c>
      <c r="G3871" s="14">
        <f t="shared" si="85"/>
        <v>-1147000</v>
      </c>
      <c r="H3871" s="13" t="s">
        <v>11658</v>
      </c>
    </row>
    <row r="3872" spans="1:8" x14ac:dyDescent="0.25">
      <c r="A3872" s="112">
        <v>45495</v>
      </c>
      <c r="B3872" s="21" t="s">
        <v>10890</v>
      </c>
      <c r="C3872" s="13" t="s">
        <v>12459</v>
      </c>
      <c r="D3872" s="764" t="s">
        <v>9269</v>
      </c>
      <c r="E3872" s="22">
        <v>360485</v>
      </c>
      <c r="F3872" s="19"/>
      <c r="G3872" s="14">
        <f t="shared" si="85"/>
        <v>360485</v>
      </c>
      <c r="H3872" s="13"/>
    </row>
    <row r="3873" spans="1:8" x14ac:dyDescent="0.25">
      <c r="A3873" s="112">
        <v>45495</v>
      </c>
      <c r="B3873" s="21" t="s">
        <v>13243</v>
      </c>
      <c r="C3873" s="13" t="s">
        <v>13280</v>
      </c>
      <c r="D3873" s="764" t="s">
        <v>13603</v>
      </c>
      <c r="E3873" s="22">
        <v>195070</v>
      </c>
      <c r="F3873" s="19"/>
      <c r="G3873" s="14">
        <f t="shared" si="85"/>
        <v>195070</v>
      </c>
      <c r="H3873" s="13"/>
    </row>
    <row r="3874" spans="1:8" x14ac:dyDescent="0.25">
      <c r="A3874" s="112">
        <v>45495</v>
      </c>
      <c r="B3874" s="21" t="s">
        <v>12172</v>
      </c>
      <c r="C3874" s="13" t="s">
        <v>166</v>
      </c>
      <c r="D3874" s="764" t="s">
        <v>13638</v>
      </c>
      <c r="E3874" s="22">
        <v>39000</v>
      </c>
      <c r="F3874" s="19"/>
      <c r="G3874" s="14">
        <f t="shared" si="85"/>
        <v>39000</v>
      </c>
      <c r="H3874" s="13"/>
    </row>
    <row r="3875" spans="1:8" x14ac:dyDescent="0.25">
      <c r="A3875" s="112">
        <v>45495</v>
      </c>
      <c r="B3875" s="21" t="s">
        <v>12389</v>
      </c>
      <c r="C3875" s="13" t="s">
        <v>166</v>
      </c>
      <c r="D3875" s="764" t="s">
        <v>13639</v>
      </c>
      <c r="E3875" s="22">
        <v>14000</v>
      </c>
      <c r="F3875" s="19"/>
      <c r="G3875" s="14">
        <f t="shared" si="85"/>
        <v>14000</v>
      </c>
      <c r="H3875" s="13"/>
    </row>
    <row r="3876" spans="1:8" x14ac:dyDescent="0.25">
      <c r="A3876" s="112">
        <v>45496</v>
      </c>
      <c r="B3876" s="21" t="s">
        <v>12785</v>
      </c>
      <c r="C3876" s="13" t="s">
        <v>10472</v>
      </c>
      <c r="D3876" s="764" t="s">
        <v>13601</v>
      </c>
      <c r="E3876" s="22">
        <v>82589</v>
      </c>
      <c r="F3876" s="19"/>
      <c r="G3876" s="14">
        <f t="shared" si="85"/>
        <v>82589</v>
      </c>
      <c r="H3876" s="13"/>
    </row>
    <row r="3877" spans="1:8" x14ac:dyDescent="0.25">
      <c r="A3877" s="112">
        <v>45496</v>
      </c>
      <c r="B3877" s="21" t="s">
        <v>13426</v>
      </c>
      <c r="C3877" s="13" t="s">
        <v>166</v>
      </c>
      <c r="D3877" s="764" t="s">
        <v>13854</v>
      </c>
      <c r="E3877" s="22">
        <v>10417</v>
      </c>
      <c r="F3877" s="19"/>
      <c r="G3877" s="14">
        <f t="shared" si="85"/>
        <v>10417</v>
      </c>
      <c r="H3877" s="13"/>
    </row>
    <row r="3878" spans="1:8" x14ac:dyDescent="0.25">
      <c r="A3878" s="112">
        <v>45497</v>
      </c>
      <c r="B3878" s="21" t="s">
        <v>13426</v>
      </c>
      <c r="C3878" s="13" t="s">
        <v>166</v>
      </c>
      <c r="D3878" s="764" t="s">
        <v>13855</v>
      </c>
      <c r="E3878" s="22">
        <v>49567</v>
      </c>
      <c r="F3878" s="19"/>
      <c r="G3878" s="14">
        <f t="shared" si="85"/>
        <v>49567</v>
      </c>
      <c r="H3878" s="13"/>
    </row>
    <row r="3879" spans="1:8" x14ac:dyDescent="0.25">
      <c r="A3879" s="112">
        <v>45497</v>
      </c>
      <c r="B3879" s="21" t="s">
        <v>13100</v>
      </c>
      <c r="C3879" s="13" t="s">
        <v>1062</v>
      </c>
      <c r="D3879" s="764" t="s">
        <v>13641</v>
      </c>
      <c r="E3879" s="22">
        <v>18000</v>
      </c>
      <c r="F3879" s="19"/>
      <c r="G3879" s="14">
        <f t="shared" si="85"/>
        <v>18000</v>
      </c>
      <c r="H3879" s="13"/>
    </row>
    <row r="3880" spans="1:8" x14ac:dyDescent="0.25">
      <c r="A3880" s="112">
        <v>45497</v>
      </c>
      <c r="B3880" s="21" t="s">
        <v>13243</v>
      </c>
      <c r="C3880" s="13" t="s">
        <v>1062</v>
      </c>
      <c r="D3880" s="764" t="s">
        <v>13642</v>
      </c>
      <c r="E3880" s="22">
        <v>44550</v>
      </c>
      <c r="F3880" s="19"/>
      <c r="G3880" s="14">
        <f t="shared" si="85"/>
        <v>44550</v>
      </c>
      <c r="H3880" s="13"/>
    </row>
    <row r="3881" spans="1:8" x14ac:dyDescent="0.25">
      <c r="A3881" s="112">
        <v>45497</v>
      </c>
      <c r="B3881" s="21" t="s">
        <v>13215</v>
      </c>
      <c r="C3881" s="13" t="s">
        <v>1062</v>
      </c>
      <c r="D3881" s="764" t="s">
        <v>13643</v>
      </c>
      <c r="E3881" s="22">
        <v>264600</v>
      </c>
      <c r="F3881" s="19"/>
      <c r="G3881" s="14">
        <f t="shared" si="85"/>
        <v>264600</v>
      </c>
      <c r="H3881" s="13"/>
    </row>
    <row r="3882" spans="1:8" x14ac:dyDescent="0.25">
      <c r="A3882" s="112">
        <v>45497</v>
      </c>
      <c r="B3882" s="21" t="s">
        <v>13215</v>
      </c>
      <c r="C3882" s="13" t="s">
        <v>1062</v>
      </c>
      <c r="D3882" s="764" t="s">
        <v>13644</v>
      </c>
      <c r="E3882" s="22">
        <v>5826</v>
      </c>
      <c r="F3882" s="19"/>
      <c r="G3882" s="14">
        <f t="shared" si="85"/>
        <v>5826</v>
      </c>
      <c r="H3882" s="13"/>
    </row>
    <row r="3883" spans="1:8" x14ac:dyDescent="0.25">
      <c r="A3883" s="112">
        <v>45497</v>
      </c>
      <c r="B3883" s="21" t="s">
        <v>13215</v>
      </c>
      <c r="C3883" s="13" t="s">
        <v>8384</v>
      </c>
      <c r="D3883" s="764" t="s">
        <v>10666</v>
      </c>
      <c r="E3883" s="22">
        <v>1294587</v>
      </c>
      <c r="F3883" s="19"/>
      <c r="G3883" s="14">
        <f t="shared" si="85"/>
        <v>1294587</v>
      </c>
      <c r="H3883" s="13"/>
    </row>
    <row r="3884" spans="1:8" x14ac:dyDescent="0.25">
      <c r="A3884" s="112">
        <v>45497</v>
      </c>
      <c r="B3884" s="21" t="s">
        <v>12785</v>
      </c>
      <c r="C3884" s="13" t="s">
        <v>7465</v>
      </c>
      <c r="D3884" s="764" t="s">
        <v>13852</v>
      </c>
      <c r="E3884" s="22">
        <v>17000</v>
      </c>
      <c r="F3884" s="19"/>
      <c r="G3884" s="14">
        <f t="shared" si="85"/>
        <v>17000</v>
      </c>
      <c r="H3884" s="13"/>
    </row>
    <row r="3885" spans="1:8" x14ac:dyDescent="0.25">
      <c r="A3885" s="112">
        <v>45497</v>
      </c>
      <c r="B3885" s="21" t="s">
        <v>13100</v>
      </c>
      <c r="C3885" s="13" t="s">
        <v>12351</v>
      </c>
      <c r="D3885" s="764" t="s">
        <v>14039</v>
      </c>
      <c r="E3885" s="22">
        <v>956275</v>
      </c>
      <c r="F3885" s="19"/>
      <c r="G3885" s="14">
        <f t="shared" si="85"/>
        <v>956275</v>
      </c>
      <c r="H3885" s="13"/>
    </row>
    <row r="3886" spans="1:8" x14ac:dyDescent="0.25">
      <c r="A3886" s="112">
        <v>45497</v>
      </c>
      <c r="B3886" s="21" t="s">
        <v>13100</v>
      </c>
      <c r="C3886" s="13" t="s">
        <v>12351</v>
      </c>
      <c r="D3886" s="764" t="s">
        <v>14040</v>
      </c>
      <c r="E3886" s="22">
        <v>941875</v>
      </c>
      <c r="F3886" s="19"/>
      <c r="G3886" s="14">
        <f t="shared" si="85"/>
        <v>941875</v>
      </c>
      <c r="H3886" s="13"/>
    </row>
    <row r="3887" spans="1:8" x14ac:dyDescent="0.25">
      <c r="A3887" s="112">
        <v>45498</v>
      </c>
      <c r="B3887" s="21" t="s">
        <v>10890</v>
      </c>
      <c r="C3887" s="13" t="s">
        <v>12459</v>
      </c>
      <c r="D3887" s="764" t="s">
        <v>9725</v>
      </c>
      <c r="E3887" s="22">
        <v>882080</v>
      </c>
      <c r="F3887" s="19"/>
      <c r="G3887" s="14">
        <f t="shared" si="85"/>
        <v>882080</v>
      </c>
      <c r="H3887" s="13"/>
    </row>
    <row r="3888" spans="1:8" x14ac:dyDescent="0.25">
      <c r="A3888" s="112">
        <v>45498</v>
      </c>
      <c r="B3888" s="21" t="s">
        <v>13426</v>
      </c>
      <c r="C3888" s="13" t="s">
        <v>166</v>
      </c>
      <c r="D3888" s="764" t="s">
        <v>13856</v>
      </c>
      <c r="E3888" s="22">
        <v>77245</v>
      </c>
      <c r="F3888" s="19"/>
      <c r="G3888" s="14">
        <f t="shared" si="85"/>
        <v>77245</v>
      </c>
      <c r="H3888" s="13"/>
    </row>
    <row r="3889" spans="1:8" x14ac:dyDescent="0.25">
      <c r="A3889" s="112">
        <v>45498</v>
      </c>
      <c r="B3889" s="21" t="s">
        <v>13282</v>
      </c>
      <c r="C3889" s="13" t="s">
        <v>166</v>
      </c>
      <c r="D3889" s="764" t="s">
        <v>13857</v>
      </c>
      <c r="E3889" s="22">
        <v>18302</v>
      </c>
      <c r="F3889" s="19"/>
      <c r="G3889" s="14">
        <f t="shared" si="85"/>
        <v>18302</v>
      </c>
      <c r="H3889" s="13"/>
    </row>
    <row r="3890" spans="1:8" x14ac:dyDescent="0.25">
      <c r="A3890" s="112">
        <v>45499</v>
      </c>
      <c r="B3890" s="21" t="s">
        <v>13426</v>
      </c>
      <c r="C3890" s="13" t="s">
        <v>164</v>
      </c>
      <c r="D3890" s="764" t="s">
        <v>13605</v>
      </c>
      <c r="E3890" s="22">
        <v>19037</v>
      </c>
      <c r="F3890" s="19"/>
      <c r="G3890" s="14">
        <f t="shared" si="85"/>
        <v>19037</v>
      </c>
      <c r="H3890" s="13"/>
    </row>
    <row r="3891" spans="1:8" x14ac:dyDescent="0.25">
      <c r="A3891" s="112">
        <v>45500</v>
      </c>
      <c r="B3891" s="21" t="s">
        <v>13100</v>
      </c>
      <c r="C3891" s="13" t="s">
        <v>8384</v>
      </c>
      <c r="D3891" s="764"/>
      <c r="E3891" s="22"/>
      <c r="F3891" s="19">
        <v>600000</v>
      </c>
      <c r="G3891" s="14">
        <f t="shared" ref="G3891:G4007" si="87">E3891-F3891</f>
        <v>-600000</v>
      </c>
      <c r="H3891" s="13" t="s">
        <v>11658</v>
      </c>
    </row>
    <row r="3892" spans="1:8" x14ac:dyDescent="0.25">
      <c r="A3892" s="112">
        <v>45500</v>
      </c>
      <c r="B3892" s="21" t="s">
        <v>13167</v>
      </c>
      <c r="C3892" s="13" t="s">
        <v>1062</v>
      </c>
      <c r="D3892" s="764" t="s">
        <v>13645</v>
      </c>
      <c r="E3892" s="22">
        <v>208230</v>
      </c>
      <c r="F3892" s="19"/>
      <c r="G3892" s="14">
        <f t="shared" si="87"/>
        <v>208230</v>
      </c>
      <c r="H3892" s="13"/>
    </row>
    <row r="3893" spans="1:8" x14ac:dyDescent="0.25">
      <c r="A3893" s="112">
        <v>45500</v>
      </c>
      <c r="B3893" s="21" t="s">
        <v>13215</v>
      </c>
      <c r="C3893" s="13" t="s">
        <v>1062</v>
      </c>
      <c r="D3893" s="764" t="s">
        <v>13646</v>
      </c>
      <c r="E3893" s="22">
        <v>2340</v>
      </c>
      <c r="F3893" s="19"/>
      <c r="G3893" s="14">
        <f t="shared" si="87"/>
        <v>2340</v>
      </c>
      <c r="H3893" s="13"/>
    </row>
    <row r="3894" spans="1:8" x14ac:dyDescent="0.25">
      <c r="A3894" s="112">
        <v>45500</v>
      </c>
      <c r="B3894" s="21" t="s">
        <v>11586</v>
      </c>
      <c r="C3894" s="13" t="s">
        <v>1062</v>
      </c>
      <c r="D3894" s="764" t="s">
        <v>13647</v>
      </c>
      <c r="E3894" s="22">
        <v>5650</v>
      </c>
      <c r="F3894" s="19"/>
      <c r="G3894" s="14">
        <f t="shared" si="87"/>
        <v>5650</v>
      </c>
      <c r="H3894" s="13"/>
    </row>
    <row r="3895" spans="1:8" x14ac:dyDescent="0.25">
      <c r="A3895" s="112">
        <v>45500</v>
      </c>
      <c r="B3895" s="21" t="s">
        <v>13100</v>
      </c>
      <c r="C3895" s="13" t="s">
        <v>12351</v>
      </c>
      <c r="D3895" s="764" t="s">
        <v>14041</v>
      </c>
      <c r="E3895" s="22">
        <v>318500</v>
      </c>
      <c r="F3895" s="19"/>
      <c r="G3895" s="14">
        <f t="shared" si="87"/>
        <v>318500</v>
      </c>
      <c r="H3895" s="13"/>
    </row>
    <row r="3896" spans="1:8" x14ac:dyDescent="0.25">
      <c r="A3896" s="112">
        <v>45500</v>
      </c>
      <c r="B3896" s="21" t="s">
        <v>12389</v>
      </c>
      <c r="C3896" s="13" t="s">
        <v>12351</v>
      </c>
      <c r="D3896" s="764" t="s">
        <v>14042</v>
      </c>
      <c r="E3896" s="22">
        <v>88000</v>
      </c>
      <c r="F3896" s="19"/>
      <c r="G3896" s="14">
        <f t="shared" si="87"/>
        <v>88000</v>
      </c>
      <c r="H3896" s="13"/>
    </row>
    <row r="3897" spans="1:8" x14ac:dyDescent="0.25">
      <c r="A3897" s="112">
        <v>45502</v>
      </c>
      <c r="B3897" s="21" t="s">
        <v>12785</v>
      </c>
      <c r="C3897" s="13" t="s">
        <v>164</v>
      </c>
      <c r="D3897" s="764" t="s">
        <v>13690</v>
      </c>
      <c r="E3897" s="22">
        <v>5125</v>
      </c>
      <c r="F3897" s="19"/>
      <c r="G3897" s="14">
        <f t="shared" si="87"/>
        <v>5125</v>
      </c>
      <c r="H3897" s="13"/>
    </row>
    <row r="3898" spans="1:8" x14ac:dyDescent="0.25">
      <c r="A3898" s="112">
        <v>45502</v>
      </c>
      <c r="B3898" s="21" t="s">
        <v>13426</v>
      </c>
      <c r="C3898" s="13" t="s">
        <v>166</v>
      </c>
      <c r="D3898" s="764" t="s">
        <v>13858</v>
      </c>
      <c r="E3898" s="22">
        <v>40090</v>
      </c>
      <c r="F3898" s="19"/>
      <c r="G3898" s="14">
        <f t="shared" si="87"/>
        <v>40090</v>
      </c>
      <c r="H3898" s="13"/>
    </row>
    <row r="3899" spans="1:8" x14ac:dyDescent="0.25">
      <c r="A3899" s="112">
        <v>45502</v>
      </c>
      <c r="B3899" s="21" t="s">
        <v>12389</v>
      </c>
      <c r="C3899" s="13" t="s">
        <v>166</v>
      </c>
      <c r="D3899" s="764" t="s">
        <v>13859</v>
      </c>
      <c r="E3899" s="22">
        <v>10500</v>
      </c>
      <c r="F3899" s="19"/>
      <c r="G3899" s="14">
        <f t="shared" si="87"/>
        <v>10500</v>
      </c>
      <c r="H3899" s="13"/>
    </row>
    <row r="3900" spans="1:8" x14ac:dyDescent="0.25">
      <c r="A3900" s="112">
        <v>45503</v>
      </c>
      <c r="B3900" s="21" t="s">
        <v>11068</v>
      </c>
      <c r="C3900" s="13" t="s">
        <v>12351</v>
      </c>
      <c r="D3900" s="764"/>
      <c r="E3900" s="22"/>
      <c r="F3900" s="19">
        <v>1000000</v>
      </c>
      <c r="G3900" s="14">
        <f t="shared" si="87"/>
        <v>-1000000</v>
      </c>
      <c r="H3900" s="13" t="s">
        <v>13629</v>
      </c>
    </row>
    <row r="3901" spans="1:8" x14ac:dyDescent="0.25">
      <c r="A3901" s="112">
        <v>45503</v>
      </c>
      <c r="B3901" s="21" t="s">
        <v>13100</v>
      </c>
      <c r="C3901" s="13" t="s">
        <v>12351</v>
      </c>
      <c r="D3901" s="764" t="s">
        <v>13691</v>
      </c>
      <c r="E3901" s="22">
        <v>123955</v>
      </c>
      <c r="F3901" s="19"/>
      <c r="G3901" s="14">
        <f t="shared" si="87"/>
        <v>123955</v>
      </c>
      <c r="H3901" s="13"/>
    </row>
    <row r="3902" spans="1:8" x14ac:dyDescent="0.25">
      <c r="A3902" s="112">
        <v>45503</v>
      </c>
      <c r="B3902" s="21" t="s">
        <v>13426</v>
      </c>
      <c r="C3902" s="13" t="s">
        <v>12351</v>
      </c>
      <c r="D3902" s="764" t="s">
        <v>13692</v>
      </c>
      <c r="E3902" s="22">
        <v>155480</v>
      </c>
      <c r="F3902" s="19"/>
      <c r="G3902" s="14">
        <f t="shared" si="87"/>
        <v>155480</v>
      </c>
      <c r="H3902" s="13"/>
    </row>
    <row r="3903" spans="1:8" x14ac:dyDescent="0.25">
      <c r="A3903" s="112">
        <v>45503</v>
      </c>
      <c r="B3903" s="21" t="s">
        <v>13426</v>
      </c>
      <c r="C3903" s="13" t="s">
        <v>166</v>
      </c>
      <c r="D3903" s="764" t="s">
        <v>13860</v>
      </c>
      <c r="E3903" s="22">
        <v>6935</v>
      </c>
      <c r="F3903" s="19"/>
      <c r="G3903" s="14">
        <f t="shared" si="87"/>
        <v>6935</v>
      </c>
      <c r="H3903" s="13"/>
    </row>
    <row r="3904" spans="1:8" x14ac:dyDescent="0.25">
      <c r="A3904" s="112">
        <v>45503</v>
      </c>
      <c r="B3904" s="21" t="s">
        <v>13426</v>
      </c>
      <c r="C3904" s="13" t="s">
        <v>166</v>
      </c>
      <c r="D3904" s="764" t="s">
        <v>13861</v>
      </c>
      <c r="E3904" s="22">
        <v>3990</v>
      </c>
      <c r="F3904" s="19"/>
      <c r="G3904" s="14">
        <f t="shared" si="87"/>
        <v>3990</v>
      </c>
      <c r="H3904" s="13"/>
    </row>
    <row r="3905" spans="1:8" x14ac:dyDescent="0.25">
      <c r="A3905" s="112">
        <v>45504</v>
      </c>
      <c r="B3905" s="21" t="s">
        <v>13100</v>
      </c>
      <c r="C3905" s="13" t="s">
        <v>12351</v>
      </c>
      <c r="D3905" s="764" t="s">
        <v>13693</v>
      </c>
      <c r="E3905" s="22">
        <v>882480</v>
      </c>
      <c r="F3905" s="19"/>
      <c r="G3905" s="14">
        <f t="shared" si="87"/>
        <v>882480</v>
      </c>
      <c r="H3905" s="13"/>
    </row>
    <row r="3906" spans="1:8" x14ac:dyDescent="0.25">
      <c r="A3906" s="112">
        <v>45504</v>
      </c>
      <c r="B3906" s="21" t="s">
        <v>13215</v>
      </c>
      <c r="C3906" s="13" t="s">
        <v>12351</v>
      </c>
      <c r="D3906" s="764" t="s">
        <v>13694</v>
      </c>
      <c r="E3906" s="22">
        <v>82637</v>
      </c>
      <c r="F3906" s="19"/>
      <c r="G3906" s="14">
        <f t="shared" si="87"/>
        <v>82637</v>
      </c>
      <c r="H3906" s="13"/>
    </row>
    <row r="3907" spans="1:8" x14ac:dyDescent="0.25">
      <c r="A3907" s="112">
        <v>45504</v>
      </c>
      <c r="B3907" s="21" t="s">
        <v>13243</v>
      </c>
      <c r="C3907" s="13" t="s">
        <v>12351</v>
      </c>
      <c r="D3907" s="764" t="s">
        <v>13695</v>
      </c>
      <c r="E3907" s="22">
        <v>138240</v>
      </c>
      <c r="F3907" s="19"/>
      <c r="G3907" s="14">
        <f t="shared" si="87"/>
        <v>138240</v>
      </c>
      <c r="H3907" s="13"/>
    </row>
    <row r="3908" spans="1:8" x14ac:dyDescent="0.25">
      <c r="A3908" s="112">
        <v>45504</v>
      </c>
      <c r="B3908" s="21" t="s">
        <v>10890</v>
      </c>
      <c r="C3908" s="13" t="s">
        <v>12459</v>
      </c>
      <c r="D3908" s="764" t="s">
        <v>13828</v>
      </c>
      <c r="E3908" s="22">
        <v>240205</v>
      </c>
      <c r="F3908" s="19"/>
      <c r="G3908" s="14">
        <f t="shared" si="87"/>
        <v>240205</v>
      </c>
      <c r="H3908" s="13"/>
    </row>
    <row r="3909" spans="1:8" x14ac:dyDescent="0.25">
      <c r="A3909" s="112">
        <v>45505</v>
      </c>
      <c r="B3909" s="21" t="s">
        <v>12673</v>
      </c>
      <c r="C3909" s="13" t="s">
        <v>8384</v>
      </c>
      <c r="D3909" s="764" t="s">
        <v>13800</v>
      </c>
      <c r="E3909" s="22">
        <v>398152</v>
      </c>
      <c r="F3909" s="19"/>
      <c r="G3909" s="14">
        <f t="shared" si="87"/>
        <v>398152</v>
      </c>
      <c r="H3909" s="13"/>
    </row>
    <row r="3910" spans="1:8" x14ac:dyDescent="0.25">
      <c r="A3910" s="112">
        <v>45505</v>
      </c>
      <c r="B3910" s="21" t="s">
        <v>12785</v>
      </c>
      <c r="C3910" s="13" t="s">
        <v>7465</v>
      </c>
      <c r="D3910" s="764" t="s">
        <v>13853</v>
      </c>
      <c r="E3910" s="22">
        <v>32280</v>
      </c>
      <c r="F3910" s="19"/>
      <c r="G3910" s="14">
        <f t="shared" si="87"/>
        <v>32280</v>
      </c>
      <c r="H3910" s="13"/>
    </row>
    <row r="3911" spans="1:8" x14ac:dyDescent="0.25">
      <c r="A3911" s="112">
        <v>45505</v>
      </c>
      <c r="B3911" s="21" t="s">
        <v>13285</v>
      </c>
      <c r="C3911" s="13" t="s">
        <v>8384</v>
      </c>
      <c r="D3911" s="764" t="s">
        <v>13801</v>
      </c>
      <c r="E3911" s="22">
        <v>40000</v>
      </c>
      <c r="F3911" s="19"/>
      <c r="G3911" s="14">
        <f t="shared" si="87"/>
        <v>40000</v>
      </c>
      <c r="H3911" s="13"/>
    </row>
    <row r="3912" spans="1:8" x14ac:dyDescent="0.25">
      <c r="A3912" s="112">
        <v>45505</v>
      </c>
      <c r="B3912" s="21" t="s">
        <v>12785</v>
      </c>
      <c r="C3912" s="13" t="s">
        <v>8384</v>
      </c>
      <c r="D3912" s="764" t="s">
        <v>13802</v>
      </c>
      <c r="E3912" s="22">
        <v>129640</v>
      </c>
      <c r="F3912" s="19"/>
      <c r="G3912" s="14">
        <f t="shared" si="87"/>
        <v>129640</v>
      </c>
      <c r="H3912" s="13"/>
    </row>
    <row r="3913" spans="1:8" x14ac:dyDescent="0.25">
      <c r="A3913" s="112">
        <v>45505</v>
      </c>
      <c r="B3913" s="21" t="s">
        <v>13100</v>
      </c>
      <c r="C3913" s="13" t="s">
        <v>1062</v>
      </c>
      <c r="D3913" s="764" t="s">
        <v>13875</v>
      </c>
      <c r="E3913" s="22">
        <f>44550+9720</f>
        <v>54270</v>
      </c>
      <c r="F3913" s="19"/>
      <c r="G3913" s="14">
        <f t="shared" si="87"/>
        <v>54270</v>
      </c>
      <c r="H3913" s="13"/>
    </row>
    <row r="3914" spans="1:8" x14ac:dyDescent="0.25">
      <c r="A3914" s="112">
        <v>45505</v>
      </c>
      <c r="B3914" s="21" t="s">
        <v>13100</v>
      </c>
      <c r="C3914" s="13" t="s">
        <v>1062</v>
      </c>
      <c r="D3914" s="764" t="s">
        <v>13877</v>
      </c>
      <c r="E3914" s="22">
        <v>1980</v>
      </c>
      <c r="F3914" s="19"/>
      <c r="G3914" s="14">
        <f t="shared" si="87"/>
        <v>1980</v>
      </c>
      <c r="H3914" s="13"/>
    </row>
    <row r="3915" spans="1:8" x14ac:dyDescent="0.25">
      <c r="A3915" s="112">
        <v>45505</v>
      </c>
      <c r="B3915" s="21" t="s">
        <v>12389</v>
      </c>
      <c r="C3915" s="13" t="s">
        <v>1062</v>
      </c>
      <c r="D3915" s="764" t="s">
        <v>13876</v>
      </c>
      <c r="E3915" s="22">
        <v>999</v>
      </c>
      <c r="F3915" s="19"/>
      <c r="G3915" s="14">
        <f t="shared" si="87"/>
        <v>999</v>
      </c>
      <c r="H3915" s="13"/>
    </row>
    <row r="3916" spans="1:8" x14ac:dyDescent="0.25">
      <c r="A3916" s="112">
        <v>45505</v>
      </c>
      <c r="B3916" s="21" t="s">
        <v>13426</v>
      </c>
      <c r="C3916" s="13" t="s">
        <v>1062</v>
      </c>
      <c r="D3916" s="764" t="s">
        <v>13878</v>
      </c>
      <c r="E3916" s="22">
        <v>32400</v>
      </c>
      <c r="F3916" s="19"/>
      <c r="G3916" s="14">
        <f t="shared" si="87"/>
        <v>32400</v>
      </c>
      <c r="H3916" s="13"/>
    </row>
    <row r="3917" spans="1:8" x14ac:dyDescent="0.25">
      <c r="A3917" s="112">
        <v>45505</v>
      </c>
      <c r="B3917" s="21" t="s">
        <v>13100</v>
      </c>
      <c r="C3917" s="13" t="s">
        <v>1062</v>
      </c>
      <c r="D3917" s="764" t="s">
        <v>13879</v>
      </c>
      <c r="E3917" s="22">
        <v>6237</v>
      </c>
      <c r="F3917" s="19"/>
      <c r="G3917" s="14">
        <f t="shared" si="87"/>
        <v>6237</v>
      </c>
      <c r="H3917" s="13"/>
    </row>
    <row r="3918" spans="1:8" x14ac:dyDescent="0.25">
      <c r="A3918" s="112">
        <v>45506</v>
      </c>
      <c r="B3918" s="21" t="s">
        <v>13100</v>
      </c>
      <c r="C3918" s="13" t="s">
        <v>8384</v>
      </c>
      <c r="D3918" s="764" t="s">
        <v>13803</v>
      </c>
      <c r="E3918" s="22">
        <v>243283</v>
      </c>
      <c r="F3918" s="19"/>
      <c r="G3918" s="14">
        <f t="shared" si="87"/>
        <v>243283</v>
      </c>
      <c r="H3918" s="13"/>
    </row>
    <row r="3919" spans="1:8" x14ac:dyDescent="0.25">
      <c r="A3919" s="112">
        <v>45506</v>
      </c>
      <c r="B3919" s="21" t="s">
        <v>13426</v>
      </c>
      <c r="C3919" s="13" t="s">
        <v>166</v>
      </c>
      <c r="D3919" s="764" t="s">
        <v>13862</v>
      </c>
      <c r="E3919" s="22">
        <v>31061</v>
      </c>
      <c r="F3919" s="19"/>
      <c r="G3919" s="14">
        <f t="shared" si="87"/>
        <v>31061</v>
      </c>
      <c r="H3919" s="13"/>
    </row>
    <row r="3920" spans="1:8" x14ac:dyDescent="0.25">
      <c r="A3920" s="112">
        <v>45506</v>
      </c>
      <c r="B3920" s="21" t="s">
        <v>12389</v>
      </c>
      <c r="C3920" s="13" t="s">
        <v>166</v>
      </c>
      <c r="D3920" s="764" t="s">
        <v>13863</v>
      </c>
      <c r="E3920" s="22">
        <v>7000</v>
      </c>
      <c r="F3920" s="19"/>
      <c r="G3920" s="14">
        <f t="shared" si="87"/>
        <v>7000</v>
      </c>
      <c r="H3920" s="13"/>
    </row>
    <row r="3921" spans="1:8" x14ac:dyDescent="0.25">
      <c r="A3921" s="112">
        <v>45507</v>
      </c>
      <c r="B3921" s="21" t="s">
        <v>12673</v>
      </c>
      <c r="C3921" s="13" t="s">
        <v>1062</v>
      </c>
      <c r="D3921" s="764" t="s">
        <v>13880</v>
      </c>
      <c r="E3921" s="22">
        <v>51300</v>
      </c>
      <c r="F3921" s="19"/>
      <c r="G3921" s="14">
        <f t="shared" si="87"/>
        <v>51300</v>
      </c>
      <c r="H3921" s="13"/>
    </row>
    <row r="3922" spans="1:8" x14ac:dyDescent="0.25">
      <c r="A3922" s="112">
        <v>45507</v>
      </c>
      <c r="B3922" s="21" t="s">
        <v>8864</v>
      </c>
      <c r="C3922" s="13" t="s">
        <v>8384</v>
      </c>
      <c r="D3922" s="764" t="s">
        <v>13804</v>
      </c>
      <c r="E3922" s="22">
        <v>10256</v>
      </c>
      <c r="F3922" s="19"/>
      <c r="G3922" s="14">
        <f t="shared" si="87"/>
        <v>10256</v>
      </c>
      <c r="H3922" s="13"/>
    </row>
    <row r="3923" spans="1:8" x14ac:dyDescent="0.25">
      <c r="A3923" s="112">
        <v>45507</v>
      </c>
      <c r="B3923" s="21" t="s">
        <v>13215</v>
      </c>
      <c r="C3923" s="13" t="s">
        <v>8384</v>
      </c>
      <c r="D3923" s="764" t="s">
        <v>13805</v>
      </c>
      <c r="E3923" s="22">
        <v>649354</v>
      </c>
      <c r="F3923" s="19"/>
      <c r="G3923" s="14">
        <f t="shared" si="87"/>
        <v>649354</v>
      </c>
      <c r="H3923" s="13"/>
    </row>
    <row r="3924" spans="1:8" x14ac:dyDescent="0.25">
      <c r="A3924" s="112">
        <v>45507</v>
      </c>
      <c r="B3924" s="21" t="s">
        <v>12172</v>
      </c>
      <c r="C3924" s="13" t="s">
        <v>8384</v>
      </c>
      <c r="D3924" s="764" t="s">
        <v>10561</v>
      </c>
      <c r="E3924" s="22">
        <v>19539</v>
      </c>
      <c r="F3924" s="19"/>
      <c r="G3924" s="14">
        <f t="shared" si="87"/>
        <v>19539</v>
      </c>
      <c r="H3924" s="13"/>
    </row>
    <row r="3925" spans="1:8" x14ac:dyDescent="0.25">
      <c r="A3925" s="112">
        <v>45507</v>
      </c>
      <c r="B3925" s="21" t="s">
        <v>12785</v>
      </c>
      <c r="C3925" s="13" t="s">
        <v>8384</v>
      </c>
      <c r="D3925" s="764" t="s">
        <v>13806</v>
      </c>
      <c r="E3925" s="22">
        <v>168385</v>
      </c>
      <c r="F3925" s="19"/>
      <c r="G3925" s="14">
        <f t="shared" si="87"/>
        <v>168385</v>
      </c>
      <c r="H3925" s="13"/>
    </row>
    <row r="3926" spans="1:8" x14ac:dyDescent="0.25">
      <c r="A3926" s="112">
        <v>45507</v>
      </c>
      <c r="B3926" s="21" t="s">
        <v>13215</v>
      </c>
      <c r="C3926" s="13" t="s">
        <v>8384</v>
      </c>
      <c r="D3926" s="764" t="s">
        <v>13807</v>
      </c>
      <c r="E3926" s="22">
        <v>170358</v>
      </c>
      <c r="F3926" s="19"/>
      <c r="G3926" s="14">
        <f t="shared" si="87"/>
        <v>170358</v>
      </c>
      <c r="H3926" s="13"/>
    </row>
    <row r="3927" spans="1:8" x14ac:dyDescent="0.25">
      <c r="A3927" s="112">
        <v>45507</v>
      </c>
      <c r="B3927" s="21" t="s">
        <v>13215</v>
      </c>
      <c r="C3927" s="13" t="s">
        <v>1197</v>
      </c>
      <c r="D3927" s="764" t="s">
        <v>13808</v>
      </c>
      <c r="E3927" s="22">
        <v>192500</v>
      </c>
      <c r="F3927" s="19"/>
      <c r="G3927" s="14">
        <f t="shared" si="87"/>
        <v>192500</v>
      </c>
      <c r="H3927" s="13"/>
    </row>
    <row r="3928" spans="1:8" x14ac:dyDescent="0.25">
      <c r="A3928" s="112">
        <v>45507</v>
      </c>
      <c r="B3928" s="21" t="s">
        <v>13426</v>
      </c>
      <c r="C3928" s="13" t="s">
        <v>1197</v>
      </c>
      <c r="D3928" s="764" t="s">
        <v>13809</v>
      </c>
      <c r="E3928" s="22">
        <v>86000</v>
      </c>
      <c r="F3928" s="19"/>
      <c r="G3928" s="14">
        <f t="shared" si="87"/>
        <v>86000</v>
      </c>
      <c r="H3928" s="13"/>
    </row>
    <row r="3929" spans="1:8" x14ac:dyDescent="0.25">
      <c r="A3929" s="112">
        <v>45507</v>
      </c>
      <c r="B3929" s="21" t="s">
        <v>10890</v>
      </c>
      <c r="C3929" s="13" t="s">
        <v>12459</v>
      </c>
      <c r="D3929" s="764" t="s">
        <v>13829</v>
      </c>
      <c r="E3929" s="22">
        <v>240205</v>
      </c>
      <c r="F3929" s="19"/>
      <c r="G3929" s="14">
        <f>E3929-F3929</f>
        <v>240205</v>
      </c>
      <c r="H3929" s="13"/>
    </row>
    <row r="3930" spans="1:8" x14ac:dyDescent="0.25">
      <c r="A3930" s="112">
        <v>45509</v>
      </c>
      <c r="B3930" s="21" t="s">
        <v>12785</v>
      </c>
      <c r="C3930" s="13" t="s">
        <v>8384</v>
      </c>
      <c r="D3930" s="764"/>
      <c r="E3930" s="22"/>
      <c r="F3930" s="19">
        <v>250000</v>
      </c>
      <c r="G3930" s="14">
        <f t="shared" si="87"/>
        <v>-250000</v>
      </c>
      <c r="H3930" s="1150" t="s">
        <v>13822</v>
      </c>
    </row>
    <row r="3931" spans="1:8" ht="16.5" thickBot="1" x14ac:dyDescent="0.3">
      <c r="A3931" s="112">
        <v>45509</v>
      </c>
      <c r="B3931" s="21" t="s">
        <v>12673</v>
      </c>
      <c r="C3931" s="13" t="s">
        <v>8384</v>
      </c>
      <c r="D3931" s="764"/>
      <c r="E3931" s="22"/>
      <c r="F3931" s="109">
        <v>250000</v>
      </c>
      <c r="G3931" s="14">
        <f t="shared" si="87"/>
        <v>-250000</v>
      </c>
      <c r="H3931" s="1151"/>
    </row>
    <row r="3932" spans="1:8" x14ac:dyDescent="0.25">
      <c r="A3932" s="112">
        <v>45509</v>
      </c>
      <c r="B3932" s="21" t="s">
        <v>8329</v>
      </c>
      <c r="C3932" s="13" t="s">
        <v>1062</v>
      </c>
      <c r="D3932" s="764"/>
      <c r="E3932" s="22"/>
      <c r="F3932" s="783">
        <v>16040</v>
      </c>
      <c r="G3932" s="782">
        <f t="shared" si="87"/>
        <v>-16040</v>
      </c>
      <c r="H3932" s="1150" t="s">
        <v>13889</v>
      </c>
    </row>
    <row r="3933" spans="1:8" x14ac:dyDescent="0.25">
      <c r="A3933" s="112">
        <v>45509</v>
      </c>
      <c r="B3933" s="21" t="s">
        <v>11068</v>
      </c>
      <c r="C3933" s="13" t="s">
        <v>1062</v>
      </c>
      <c r="D3933" s="764"/>
      <c r="E3933" s="22"/>
      <c r="F3933" s="141">
        <v>8865</v>
      </c>
      <c r="G3933" s="782">
        <f t="shared" si="87"/>
        <v>-8865</v>
      </c>
      <c r="H3933" s="1152"/>
    </row>
    <row r="3934" spans="1:8" x14ac:dyDescent="0.25">
      <c r="A3934" s="112">
        <v>45509</v>
      </c>
      <c r="B3934" s="21" t="s">
        <v>11586</v>
      </c>
      <c r="C3934" s="13" t="s">
        <v>1062</v>
      </c>
      <c r="D3934" s="764"/>
      <c r="E3934" s="22"/>
      <c r="F3934" s="141">
        <v>5650</v>
      </c>
      <c r="G3934" s="782">
        <f t="shared" si="87"/>
        <v>-5650</v>
      </c>
      <c r="H3934" s="1152"/>
    </row>
    <row r="3935" spans="1:8" x14ac:dyDescent="0.25">
      <c r="A3935" s="112">
        <v>45509</v>
      </c>
      <c r="B3935" s="21" t="s">
        <v>12596</v>
      </c>
      <c r="C3935" s="13" t="s">
        <v>1062</v>
      </c>
      <c r="D3935" s="764"/>
      <c r="E3935" s="22"/>
      <c r="F3935" s="141">
        <v>54460</v>
      </c>
      <c r="G3935" s="782">
        <f t="shared" si="87"/>
        <v>-54460</v>
      </c>
      <c r="H3935" s="1152"/>
    </row>
    <row r="3936" spans="1:8" x14ac:dyDescent="0.25">
      <c r="A3936" s="112">
        <v>45509</v>
      </c>
      <c r="B3936" s="21" t="s">
        <v>12389</v>
      </c>
      <c r="C3936" s="13" t="s">
        <v>1062</v>
      </c>
      <c r="D3936" s="764" t="s">
        <v>13891</v>
      </c>
      <c r="E3936" s="22"/>
      <c r="F3936" s="141">
        <v>24884</v>
      </c>
      <c r="G3936" s="782">
        <f t="shared" si="87"/>
        <v>-24884</v>
      </c>
      <c r="H3936" s="1152"/>
    </row>
    <row r="3937" spans="1:8" x14ac:dyDescent="0.25">
      <c r="A3937" s="112">
        <v>45509</v>
      </c>
      <c r="B3937" s="21" t="s">
        <v>12673</v>
      </c>
      <c r="C3937" s="13" t="s">
        <v>1062</v>
      </c>
      <c r="D3937" s="764"/>
      <c r="E3937" s="22"/>
      <c r="F3937" s="141">
        <v>51300</v>
      </c>
      <c r="G3937" s="782">
        <f t="shared" si="87"/>
        <v>-51300</v>
      </c>
      <c r="H3937" s="1152"/>
    </row>
    <row r="3938" spans="1:8" x14ac:dyDescent="0.25">
      <c r="A3938" s="112">
        <v>45509</v>
      </c>
      <c r="B3938" s="21" t="s">
        <v>13243</v>
      </c>
      <c r="C3938" s="13" t="s">
        <v>1062</v>
      </c>
      <c r="D3938" s="764"/>
      <c r="E3938" s="22"/>
      <c r="F3938" s="141">
        <v>62465</v>
      </c>
      <c r="G3938" s="782">
        <f t="shared" si="87"/>
        <v>-62465</v>
      </c>
      <c r="H3938" s="1152"/>
    </row>
    <row r="3939" spans="1:8" x14ac:dyDescent="0.25">
      <c r="A3939" s="112">
        <v>45509</v>
      </c>
      <c r="B3939" s="21" t="s">
        <v>13426</v>
      </c>
      <c r="C3939" s="13" t="s">
        <v>1062</v>
      </c>
      <c r="D3939" s="764"/>
      <c r="E3939" s="22"/>
      <c r="F3939" s="141">
        <v>32400</v>
      </c>
      <c r="G3939" s="782">
        <f t="shared" si="87"/>
        <v>-32400</v>
      </c>
      <c r="H3939" s="1152"/>
    </row>
    <row r="3940" spans="1:8" ht="16.5" thickBot="1" x14ac:dyDescent="0.3">
      <c r="A3940" s="112">
        <v>45509</v>
      </c>
      <c r="B3940" s="21" t="s">
        <v>13215</v>
      </c>
      <c r="C3940" s="13" t="s">
        <v>1062</v>
      </c>
      <c r="D3940" s="764"/>
      <c r="E3940" s="22"/>
      <c r="F3940" s="784">
        <v>43936</v>
      </c>
      <c r="G3940" s="782">
        <f t="shared" si="87"/>
        <v>-43936</v>
      </c>
      <c r="H3940" s="1151"/>
    </row>
    <row r="3941" spans="1:8" x14ac:dyDescent="0.25">
      <c r="A3941" s="112">
        <v>45509</v>
      </c>
      <c r="B3941" s="21" t="s">
        <v>11068</v>
      </c>
      <c r="C3941" s="13" t="s">
        <v>12351</v>
      </c>
      <c r="D3941" s="764"/>
      <c r="E3941" s="22"/>
      <c r="F3941" s="151">
        <v>256037</v>
      </c>
      <c r="G3941" s="782">
        <f t="shared" si="87"/>
        <v>-256037</v>
      </c>
      <c r="H3941" s="1153" t="s">
        <v>13825</v>
      </c>
    </row>
    <row r="3942" spans="1:8" x14ac:dyDescent="0.25">
      <c r="A3942" s="112">
        <v>45509</v>
      </c>
      <c r="B3942" s="21" t="s">
        <v>10220</v>
      </c>
      <c r="C3942" s="13" t="s">
        <v>12351</v>
      </c>
      <c r="D3942" s="764"/>
      <c r="E3942" s="781"/>
      <c r="F3942" s="141">
        <v>31000</v>
      </c>
      <c r="G3942" s="782">
        <f t="shared" si="87"/>
        <v>-31000</v>
      </c>
      <c r="H3942" s="1154"/>
    </row>
    <row r="3943" spans="1:8" x14ac:dyDescent="0.25">
      <c r="A3943" s="112">
        <v>45509</v>
      </c>
      <c r="B3943" s="21" t="s">
        <v>10559</v>
      </c>
      <c r="C3943" s="13" t="s">
        <v>12351</v>
      </c>
      <c r="D3943" s="764"/>
      <c r="E3943" s="781"/>
      <c r="F3943" s="141">
        <v>33000</v>
      </c>
      <c r="G3943" s="782">
        <f t="shared" si="87"/>
        <v>-33000</v>
      </c>
      <c r="H3943" s="1154"/>
    </row>
    <row r="3944" spans="1:8" x14ac:dyDescent="0.25">
      <c r="A3944" s="112">
        <v>45509</v>
      </c>
      <c r="B3944" s="21" t="s">
        <v>12212</v>
      </c>
      <c r="C3944" s="13" t="s">
        <v>12351</v>
      </c>
      <c r="D3944" s="764"/>
      <c r="E3944" s="781"/>
      <c r="F3944" s="141">
        <v>27500</v>
      </c>
      <c r="G3944" s="782">
        <f t="shared" si="87"/>
        <v>-27500</v>
      </c>
      <c r="H3944" s="1154"/>
    </row>
    <row r="3945" spans="1:8" x14ac:dyDescent="0.25">
      <c r="A3945" s="112">
        <v>45509</v>
      </c>
      <c r="B3945" s="21" t="s">
        <v>12776</v>
      </c>
      <c r="C3945" s="13" t="s">
        <v>12351</v>
      </c>
      <c r="D3945" s="764"/>
      <c r="E3945" s="781"/>
      <c r="F3945" s="141">
        <v>38500</v>
      </c>
      <c r="G3945" s="782">
        <f t="shared" si="87"/>
        <v>-38500</v>
      </c>
      <c r="H3945" s="1154"/>
    </row>
    <row r="3946" spans="1:8" x14ac:dyDescent="0.25">
      <c r="A3946" s="112">
        <v>45509</v>
      </c>
      <c r="B3946" s="21" t="s">
        <v>12673</v>
      </c>
      <c r="C3946" s="13" t="s">
        <v>12351</v>
      </c>
      <c r="D3946" s="764"/>
      <c r="E3946" s="781"/>
      <c r="F3946" s="141">
        <v>12000</v>
      </c>
      <c r="G3946" s="782">
        <f t="shared" si="87"/>
        <v>-12000</v>
      </c>
      <c r="H3946" s="1154"/>
    </row>
    <row r="3947" spans="1:8" ht="16.5" thickBot="1" x14ac:dyDescent="0.3">
      <c r="A3947" s="112">
        <v>45509</v>
      </c>
      <c r="B3947" s="21" t="s">
        <v>11864</v>
      </c>
      <c r="C3947" s="13" t="s">
        <v>12351</v>
      </c>
      <c r="D3947" s="764"/>
      <c r="E3947" s="781"/>
      <c r="F3947" s="784">
        <v>1963</v>
      </c>
      <c r="G3947" s="782">
        <f t="shared" si="87"/>
        <v>-1963</v>
      </c>
      <c r="H3947" s="1155"/>
    </row>
    <row r="3948" spans="1:8" x14ac:dyDescent="0.25">
      <c r="A3948" s="112">
        <v>45509</v>
      </c>
      <c r="B3948" s="21" t="s">
        <v>11864</v>
      </c>
      <c r="C3948" s="13" t="s">
        <v>12351</v>
      </c>
      <c r="D3948" s="764"/>
      <c r="E3948" s="781"/>
      <c r="F3948" s="783">
        <v>167156</v>
      </c>
      <c r="G3948" s="782">
        <f t="shared" si="87"/>
        <v>-167156</v>
      </c>
      <c r="H3948" s="1153" t="s">
        <v>13827</v>
      </c>
    </row>
    <row r="3949" spans="1:8" x14ac:dyDescent="0.25">
      <c r="A3949" s="112">
        <v>45509</v>
      </c>
      <c r="B3949" s="21" t="s">
        <v>12785</v>
      </c>
      <c r="C3949" s="13" t="s">
        <v>12351</v>
      </c>
      <c r="D3949" s="764"/>
      <c r="E3949" s="781"/>
      <c r="F3949" s="151">
        <v>19000</v>
      </c>
      <c r="G3949" s="782">
        <f t="shared" si="87"/>
        <v>-19000</v>
      </c>
      <c r="H3949" s="1154"/>
    </row>
    <row r="3950" spans="1:8" x14ac:dyDescent="0.25">
      <c r="A3950" s="112">
        <v>45509</v>
      </c>
      <c r="B3950" s="21" t="s">
        <v>12389</v>
      </c>
      <c r="C3950" s="13" t="s">
        <v>12351</v>
      </c>
      <c r="D3950" s="764"/>
      <c r="E3950" s="781"/>
      <c r="F3950" s="151">
        <v>42703</v>
      </c>
      <c r="G3950" s="782">
        <f t="shared" si="87"/>
        <v>-42703</v>
      </c>
      <c r="H3950" s="1154"/>
    </row>
    <row r="3951" spans="1:8" x14ac:dyDescent="0.25">
      <c r="A3951" s="112">
        <v>45509</v>
      </c>
      <c r="B3951" s="21" t="s">
        <v>13243</v>
      </c>
      <c r="C3951" s="13" t="s">
        <v>12351</v>
      </c>
      <c r="D3951" s="764"/>
      <c r="E3951" s="781"/>
      <c r="F3951" s="151">
        <v>171005</v>
      </c>
      <c r="G3951" s="782">
        <f t="shared" si="87"/>
        <v>-171005</v>
      </c>
      <c r="H3951" s="1154"/>
    </row>
    <row r="3952" spans="1:8" x14ac:dyDescent="0.25">
      <c r="A3952" s="112">
        <v>45509</v>
      </c>
      <c r="B3952" s="21" t="s">
        <v>13485</v>
      </c>
      <c r="C3952" s="13" t="s">
        <v>12351</v>
      </c>
      <c r="D3952" s="764"/>
      <c r="E3952" s="781"/>
      <c r="F3952" s="151">
        <v>48550</v>
      </c>
      <c r="G3952" s="782">
        <f t="shared" si="87"/>
        <v>-48550</v>
      </c>
      <c r="H3952" s="1154"/>
    </row>
    <row r="3953" spans="1:8" x14ac:dyDescent="0.25">
      <c r="A3953" s="112">
        <v>45509</v>
      </c>
      <c r="B3953" s="21" t="s">
        <v>13648</v>
      </c>
      <c r="C3953" s="13" t="s">
        <v>12351</v>
      </c>
      <c r="D3953" s="764"/>
      <c r="E3953" s="781"/>
      <c r="F3953" s="151">
        <v>25000</v>
      </c>
      <c r="G3953" s="782">
        <f t="shared" si="87"/>
        <v>-25000</v>
      </c>
      <c r="H3953" s="1154"/>
    </row>
    <row r="3954" spans="1:8" ht="16.5" thickBot="1" x14ac:dyDescent="0.3">
      <c r="A3954" s="112">
        <v>45509</v>
      </c>
      <c r="B3954" s="21" t="s">
        <v>13215</v>
      </c>
      <c r="C3954" s="13" t="s">
        <v>12351</v>
      </c>
      <c r="D3954" s="764"/>
      <c r="E3954" s="781"/>
      <c r="F3954" s="295">
        <v>206586</v>
      </c>
      <c r="G3954" s="782">
        <f t="shared" si="87"/>
        <v>-206586</v>
      </c>
      <c r="H3954" s="1155"/>
    </row>
    <row r="3955" spans="1:8" x14ac:dyDescent="0.25">
      <c r="A3955" s="112">
        <v>45509</v>
      </c>
      <c r="B3955" s="21" t="s">
        <v>10890</v>
      </c>
      <c r="C3955" s="13" t="s">
        <v>12459</v>
      </c>
      <c r="D3955" s="764"/>
      <c r="E3955" s="22"/>
      <c r="F3955" s="19">
        <v>730000</v>
      </c>
      <c r="G3955" s="14">
        <f t="shared" si="87"/>
        <v>-730000</v>
      </c>
      <c r="H3955" s="13" t="s">
        <v>13717</v>
      </c>
    </row>
    <row r="3956" spans="1:8" x14ac:dyDescent="0.25">
      <c r="A3956" s="112">
        <v>45509</v>
      </c>
      <c r="B3956" s="21" t="s">
        <v>11604</v>
      </c>
      <c r="C3956" s="13" t="s">
        <v>7465</v>
      </c>
      <c r="D3956" s="764"/>
      <c r="E3956" s="22"/>
      <c r="F3956" s="19">
        <v>93755</v>
      </c>
      <c r="G3956" s="14">
        <f t="shared" si="87"/>
        <v>-93755</v>
      </c>
      <c r="H3956" s="1150" t="s">
        <v>13823</v>
      </c>
    </row>
    <row r="3957" spans="1:8" x14ac:dyDescent="0.25">
      <c r="A3957" s="112">
        <v>45509</v>
      </c>
      <c r="B3957" s="21" t="s">
        <v>12596</v>
      </c>
      <c r="C3957" s="13" t="s">
        <v>7465</v>
      </c>
      <c r="D3957" s="764"/>
      <c r="E3957" s="22"/>
      <c r="F3957" s="19">
        <v>45459</v>
      </c>
      <c r="G3957" s="14">
        <f t="shared" si="87"/>
        <v>-45459</v>
      </c>
      <c r="H3957" s="1152"/>
    </row>
    <row r="3958" spans="1:8" x14ac:dyDescent="0.25">
      <c r="A3958" s="112">
        <v>45509</v>
      </c>
      <c r="B3958" s="21" t="s">
        <v>11864</v>
      </c>
      <c r="C3958" s="13" t="s">
        <v>7465</v>
      </c>
      <c r="D3958" s="764"/>
      <c r="E3958" s="22"/>
      <c r="F3958" s="19">
        <v>306006</v>
      </c>
      <c r="G3958" s="14">
        <f t="shared" si="87"/>
        <v>-306006</v>
      </c>
      <c r="H3958" s="1152"/>
    </row>
    <row r="3959" spans="1:8" x14ac:dyDescent="0.25">
      <c r="A3959" s="112">
        <v>45509</v>
      </c>
      <c r="B3959" s="21" t="s">
        <v>10889</v>
      </c>
      <c r="C3959" s="13" t="s">
        <v>7465</v>
      </c>
      <c r="D3959" s="764"/>
      <c r="E3959" s="22"/>
      <c r="F3959" s="19">
        <v>32600</v>
      </c>
      <c r="G3959" s="14">
        <f t="shared" si="87"/>
        <v>-32600</v>
      </c>
      <c r="H3959" s="1152"/>
    </row>
    <row r="3960" spans="1:8" x14ac:dyDescent="0.25">
      <c r="A3960" s="112">
        <v>45509</v>
      </c>
      <c r="B3960" s="21" t="s">
        <v>9344</v>
      </c>
      <c r="C3960" s="13" t="s">
        <v>7465</v>
      </c>
      <c r="D3960" s="764"/>
      <c r="E3960" s="22"/>
      <c r="F3960" s="19">
        <v>33559</v>
      </c>
      <c r="G3960" s="14">
        <f t="shared" si="87"/>
        <v>-33559</v>
      </c>
      <c r="H3960" s="1152"/>
    </row>
    <row r="3961" spans="1:8" x14ac:dyDescent="0.25">
      <c r="A3961" s="112">
        <v>45509</v>
      </c>
      <c r="B3961" s="21" t="s">
        <v>10284</v>
      </c>
      <c r="C3961" s="13" t="s">
        <v>7465</v>
      </c>
      <c r="D3961" s="764"/>
      <c r="E3961" s="22"/>
      <c r="F3961" s="19">
        <v>43900</v>
      </c>
      <c r="G3961" s="14">
        <f t="shared" si="87"/>
        <v>-43900</v>
      </c>
      <c r="H3961" s="1152"/>
    </row>
    <row r="3962" spans="1:8" x14ac:dyDescent="0.25">
      <c r="A3962" s="112">
        <v>45509</v>
      </c>
      <c r="B3962" s="21" t="s">
        <v>12785</v>
      </c>
      <c r="C3962" s="13" t="s">
        <v>7465</v>
      </c>
      <c r="D3962" s="764"/>
      <c r="E3962" s="22"/>
      <c r="F3962" s="19">
        <v>105607</v>
      </c>
      <c r="G3962" s="14">
        <f t="shared" si="87"/>
        <v>-105607</v>
      </c>
      <c r="H3962" s="1152"/>
    </row>
    <row r="3963" spans="1:8" x14ac:dyDescent="0.25">
      <c r="A3963" s="112">
        <v>45509</v>
      </c>
      <c r="B3963" s="21" t="s">
        <v>8547</v>
      </c>
      <c r="C3963" s="13" t="s">
        <v>7465</v>
      </c>
      <c r="D3963" s="764"/>
      <c r="E3963" s="22"/>
      <c r="F3963" s="19">
        <v>29114</v>
      </c>
      <c r="G3963" s="14">
        <f t="shared" si="87"/>
        <v>-29114</v>
      </c>
      <c r="H3963" s="1151"/>
    </row>
    <row r="3964" spans="1:8" x14ac:dyDescent="0.25">
      <c r="A3964" s="112">
        <v>45509</v>
      </c>
      <c r="B3964" s="21" t="s">
        <v>10890</v>
      </c>
      <c r="C3964" s="13" t="s">
        <v>12459</v>
      </c>
      <c r="D3964" s="764" t="s">
        <v>13830</v>
      </c>
      <c r="E3964" s="22">
        <v>358785</v>
      </c>
      <c r="F3964" s="19"/>
      <c r="G3964" s="14">
        <f t="shared" si="87"/>
        <v>358785</v>
      </c>
      <c r="H3964" s="342"/>
    </row>
    <row r="3965" spans="1:8" x14ac:dyDescent="0.25">
      <c r="A3965" s="112">
        <v>45509</v>
      </c>
      <c r="B3965" s="21" t="s">
        <v>13100</v>
      </c>
      <c r="C3965" s="13" t="s">
        <v>5186</v>
      </c>
      <c r="D3965" s="764"/>
      <c r="E3965" s="22"/>
      <c r="F3965" s="19">
        <v>250000</v>
      </c>
      <c r="G3965" s="14">
        <f t="shared" si="87"/>
        <v>-250000</v>
      </c>
      <c r="H3965" s="342" t="s">
        <v>13716</v>
      </c>
    </row>
    <row r="3966" spans="1:8" x14ac:dyDescent="0.25">
      <c r="A3966" s="112">
        <v>45509</v>
      </c>
      <c r="B3966" s="21" t="s">
        <v>13100</v>
      </c>
      <c r="C3966" s="13" t="s">
        <v>5186</v>
      </c>
      <c r="D3966" s="764" t="s">
        <v>13847</v>
      </c>
      <c r="E3966" s="22">
        <v>675914</v>
      </c>
      <c r="F3966" s="19"/>
      <c r="G3966" s="14">
        <f t="shared" si="87"/>
        <v>675914</v>
      </c>
      <c r="H3966" s="342"/>
    </row>
    <row r="3967" spans="1:8" x14ac:dyDescent="0.25">
      <c r="A3967" s="112">
        <v>45509</v>
      </c>
      <c r="B3967" s="21" t="s">
        <v>13100</v>
      </c>
      <c r="C3967" s="13" t="s">
        <v>13280</v>
      </c>
      <c r="D3967" s="764" t="s">
        <v>13850</v>
      </c>
      <c r="E3967" s="22">
        <v>322825</v>
      </c>
      <c r="F3967" s="19"/>
      <c r="G3967" s="14">
        <f t="shared" si="87"/>
        <v>322825</v>
      </c>
      <c r="H3967" s="342"/>
    </row>
    <row r="3968" spans="1:8" x14ac:dyDescent="0.25">
      <c r="A3968" s="112">
        <v>45509</v>
      </c>
      <c r="B3968" s="21" t="s">
        <v>13100</v>
      </c>
      <c r="C3968" s="13" t="s">
        <v>13280</v>
      </c>
      <c r="D3968" s="764" t="s">
        <v>13851</v>
      </c>
      <c r="E3968" s="22">
        <v>45600</v>
      </c>
      <c r="F3968" s="19"/>
      <c r="G3968" s="14">
        <f t="shared" si="87"/>
        <v>45600</v>
      </c>
      <c r="H3968" s="342"/>
    </row>
    <row r="3969" spans="1:8" x14ac:dyDescent="0.25">
      <c r="A3969" s="112">
        <v>45509</v>
      </c>
      <c r="B3969" s="21" t="s">
        <v>12389</v>
      </c>
      <c r="C3969" s="13" t="s">
        <v>166</v>
      </c>
      <c r="D3969" s="764" t="s">
        <v>14066</v>
      </c>
      <c r="E3969" s="22">
        <v>24417</v>
      </c>
      <c r="F3969" s="19"/>
      <c r="G3969" s="14">
        <f t="shared" si="87"/>
        <v>24417</v>
      </c>
      <c r="H3969" s="342"/>
    </row>
    <row r="3970" spans="1:8" x14ac:dyDescent="0.25">
      <c r="A3970" s="112">
        <v>45510</v>
      </c>
      <c r="B3970" s="21" t="s">
        <v>13426</v>
      </c>
      <c r="C3970" s="13" t="s">
        <v>166</v>
      </c>
      <c r="D3970" s="764" t="s">
        <v>13156</v>
      </c>
      <c r="E3970" s="22">
        <v>36000</v>
      </c>
      <c r="F3970" s="19"/>
      <c r="G3970" s="14">
        <f>E3970-F3970</f>
        <v>36000</v>
      </c>
      <c r="H3970" s="342"/>
    </row>
    <row r="3971" spans="1:8" x14ac:dyDescent="0.25">
      <c r="A3971" s="112">
        <v>45509</v>
      </c>
      <c r="B3971" s="21" t="s">
        <v>13426</v>
      </c>
      <c r="C3971" s="13" t="s">
        <v>166</v>
      </c>
      <c r="D3971" s="764" t="s">
        <v>14067</v>
      </c>
      <c r="E3971" s="22">
        <v>10500</v>
      </c>
      <c r="F3971" s="19"/>
      <c r="G3971" s="14">
        <f t="shared" si="87"/>
        <v>10500</v>
      </c>
      <c r="H3971" s="342"/>
    </row>
    <row r="3972" spans="1:8" x14ac:dyDescent="0.25">
      <c r="A3972" s="112">
        <v>45511</v>
      </c>
      <c r="B3972" s="21" t="s">
        <v>12389</v>
      </c>
      <c r="C3972" s="13" t="s">
        <v>166</v>
      </c>
      <c r="D3972" s="764" t="s">
        <v>14068</v>
      </c>
      <c r="E3972" s="22">
        <v>15438</v>
      </c>
      <c r="F3972" s="19"/>
      <c r="G3972" s="14">
        <f t="shared" si="87"/>
        <v>15438</v>
      </c>
      <c r="H3972" s="342"/>
    </row>
    <row r="3973" spans="1:8" x14ac:dyDescent="0.25">
      <c r="A3973" s="112">
        <v>45511</v>
      </c>
      <c r="B3973" s="21" t="s">
        <v>12785</v>
      </c>
      <c r="C3973" s="13" t="s">
        <v>5680</v>
      </c>
      <c r="D3973" s="764"/>
      <c r="E3973" s="22">
        <v>67300</v>
      </c>
      <c r="F3973" s="19"/>
      <c r="G3973" s="14">
        <f t="shared" si="87"/>
        <v>67300</v>
      </c>
      <c r="H3973" s="13"/>
    </row>
    <row r="3974" spans="1:8" x14ac:dyDescent="0.25">
      <c r="A3974" s="112">
        <v>45511</v>
      </c>
      <c r="B3974" s="21" t="s">
        <v>13426</v>
      </c>
      <c r="C3974" s="13" t="s">
        <v>12351</v>
      </c>
      <c r="D3974" s="764" t="s">
        <v>13811</v>
      </c>
      <c r="E3974" s="781">
        <v>42900</v>
      </c>
      <c r="F3974" s="19"/>
      <c r="G3974" s="14">
        <f t="shared" si="87"/>
        <v>42900</v>
      </c>
      <c r="H3974" s="13"/>
    </row>
    <row r="3975" spans="1:8" x14ac:dyDescent="0.25">
      <c r="A3975" s="112">
        <v>45511</v>
      </c>
      <c r="B3975" s="21" t="s">
        <v>12389</v>
      </c>
      <c r="C3975" s="13" t="s">
        <v>1062</v>
      </c>
      <c r="D3975" s="764" t="s">
        <v>13884</v>
      </c>
      <c r="E3975" s="781">
        <v>17900</v>
      </c>
      <c r="F3975" s="109"/>
      <c r="G3975" s="14">
        <f t="shared" si="87"/>
        <v>17900</v>
      </c>
      <c r="H3975" s="13"/>
    </row>
    <row r="3976" spans="1:8" x14ac:dyDescent="0.25">
      <c r="A3976" s="112">
        <v>45511</v>
      </c>
      <c r="B3976" s="21" t="s">
        <v>13530</v>
      </c>
      <c r="C3976" s="13" t="s">
        <v>1062</v>
      </c>
      <c r="D3976" s="764" t="s">
        <v>13883</v>
      </c>
      <c r="E3976" s="781">
        <v>121500</v>
      </c>
      <c r="F3976" s="19"/>
      <c r="G3976" s="14">
        <f t="shared" si="87"/>
        <v>121500</v>
      </c>
      <c r="H3976" s="13"/>
    </row>
    <row r="3977" spans="1:8" x14ac:dyDescent="0.25">
      <c r="A3977" s="112">
        <v>45511</v>
      </c>
      <c r="B3977" s="21" t="s">
        <v>12596</v>
      </c>
      <c r="C3977" s="13" t="s">
        <v>1062</v>
      </c>
      <c r="D3977" s="764" t="s">
        <v>13882</v>
      </c>
      <c r="E3977" s="781">
        <v>54460</v>
      </c>
      <c r="F3977" s="19"/>
      <c r="G3977" s="14">
        <f t="shared" si="87"/>
        <v>54460</v>
      </c>
      <c r="H3977" s="13"/>
    </row>
    <row r="3978" spans="1:8" x14ac:dyDescent="0.25">
      <c r="A3978" s="112">
        <v>45511</v>
      </c>
      <c r="B3978" s="21" t="s">
        <v>12389</v>
      </c>
      <c r="C3978" s="13" t="s">
        <v>1062</v>
      </c>
      <c r="D3978" s="764" t="s">
        <v>13881</v>
      </c>
      <c r="E3978" s="781">
        <v>3150</v>
      </c>
      <c r="F3978" s="19"/>
      <c r="G3978" s="14">
        <f t="shared" si="87"/>
        <v>3150</v>
      </c>
      <c r="H3978" s="13"/>
    </row>
    <row r="3979" spans="1:8" x14ac:dyDescent="0.25">
      <c r="A3979" s="112">
        <v>45511</v>
      </c>
      <c r="B3979" s="21" t="s">
        <v>13648</v>
      </c>
      <c r="C3979" s="13" t="s">
        <v>8384</v>
      </c>
      <c r="D3979" s="764" t="s">
        <v>13955</v>
      </c>
      <c r="E3979" s="781">
        <v>20550</v>
      </c>
      <c r="F3979" s="111"/>
      <c r="G3979" s="14">
        <f t="shared" si="87"/>
        <v>20550</v>
      </c>
      <c r="H3979" s="13"/>
    </row>
    <row r="3980" spans="1:8" x14ac:dyDescent="0.25">
      <c r="A3980" s="112">
        <v>45511</v>
      </c>
      <c r="B3980" s="21" t="s">
        <v>13100</v>
      </c>
      <c r="C3980" s="13" t="s">
        <v>8384</v>
      </c>
      <c r="D3980" s="764" t="s">
        <v>13956</v>
      </c>
      <c r="E3980" s="781">
        <v>12179</v>
      </c>
      <c r="F3980" s="111"/>
      <c r="G3980" s="14">
        <f t="shared" si="87"/>
        <v>12179</v>
      </c>
      <c r="H3980" s="13"/>
    </row>
    <row r="3981" spans="1:8" x14ac:dyDescent="0.25">
      <c r="A3981" s="112">
        <v>45511</v>
      </c>
      <c r="B3981" s="21" t="s">
        <v>13215</v>
      </c>
      <c r="C3981" s="13" t="s">
        <v>8384</v>
      </c>
      <c r="D3981" s="764" t="s">
        <v>13957</v>
      </c>
      <c r="E3981" s="781">
        <v>309747</v>
      </c>
      <c r="F3981" s="111"/>
      <c r="G3981" s="14">
        <f t="shared" si="87"/>
        <v>309747</v>
      </c>
      <c r="H3981" s="13"/>
    </row>
    <row r="3982" spans="1:8" x14ac:dyDescent="0.25">
      <c r="A3982" s="112">
        <v>45512</v>
      </c>
      <c r="B3982" s="21" t="s">
        <v>12673</v>
      </c>
      <c r="C3982" s="13" t="s">
        <v>8384</v>
      </c>
      <c r="D3982" s="764" t="s">
        <v>13958</v>
      </c>
      <c r="E3982" s="781">
        <v>273498</v>
      </c>
      <c r="F3982" s="111"/>
      <c r="G3982" s="14">
        <f t="shared" si="87"/>
        <v>273498</v>
      </c>
      <c r="H3982" s="13"/>
    </row>
    <row r="3983" spans="1:8" x14ac:dyDescent="0.25">
      <c r="A3983" s="112">
        <v>45512</v>
      </c>
      <c r="B3983" s="21" t="s">
        <v>13485</v>
      </c>
      <c r="C3983" s="13" t="s">
        <v>8384</v>
      </c>
      <c r="D3983" s="764" t="s">
        <v>13959</v>
      </c>
      <c r="E3983" s="781">
        <v>15601</v>
      </c>
      <c r="F3983" s="111"/>
      <c r="G3983" s="14">
        <f t="shared" si="87"/>
        <v>15601</v>
      </c>
      <c r="H3983" s="13"/>
    </row>
    <row r="3984" spans="1:8" x14ac:dyDescent="0.25">
      <c r="A3984" s="112">
        <v>45512</v>
      </c>
      <c r="B3984" s="21" t="s">
        <v>12785</v>
      </c>
      <c r="C3984" s="13" t="s">
        <v>12351</v>
      </c>
      <c r="D3984" s="764" t="s">
        <v>13810</v>
      </c>
      <c r="E3984" s="781">
        <v>19000</v>
      </c>
      <c r="F3984" s="111"/>
      <c r="G3984" s="14">
        <f t="shared" si="87"/>
        <v>19000</v>
      </c>
      <c r="H3984" s="13"/>
    </row>
    <row r="3985" spans="1:8" x14ac:dyDescent="0.25">
      <c r="A3985" s="112">
        <v>45512</v>
      </c>
      <c r="B3985" s="21" t="s">
        <v>8856</v>
      </c>
      <c r="C3985" s="13" t="s">
        <v>5680</v>
      </c>
      <c r="D3985" s="764"/>
      <c r="E3985" s="781"/>
      <c r="F3985" s="19">
        <v>15600</v>
      </c>
      <c r="G3985" s="14">
        <f t="shared" si="87"/>
        <v>-15600</v>
      </c>
      <c r="H3985" s="1168" t="s">
        <v>13865</v>
      </c>
    </row>
    <row r="3986" spans="1:8" x14ac:dyDescent="0.25">
      <c r="A3986" s="112">
        <v>45512</v>
      </c>
      <c r="B3986" s="21" t="s">
        <v>10459</v>
      </c>
      <c r="C3986" s="13" t="s">
        <v>5680</v>
      </c>
      <c r="D3986" s="764"/>
      <c r="E3986" s="781"/>
      <c r="F3986" s="19">
        <v>4500</v>
      </c>
      <c r="G3986" s="14">
        <f t="shared" si="87"/>
        <v>-4500</v>
      </c>
      <c r="H3986" s="1172"/>
    </row>
    <row r="3987" spans="1:8" x14ac:dyDescent="0.25">
      <c r="A3987" s="112">
        <v>45512</v>
      </c>
      <c r="B3987" s="21" t="s">
        <v>10220</v>
      </c>
      <c r="C3987" s="13" t="s">
        <v>5680</v>
      </c>
      <c r="D3987" s="764"/>
      <c r="E3987" s="781"/>
      <c r="F3987" s="19">
        <v>86852</v>
      </c>
      <c r="G3987" s="14">
        <f t="shared" si="87"/>
        <v>-86852</v>
      </c>
      <c r="H3987" s="1172"/>
    </row>
    <row r="3988" spans="1:8" x14ac:dyDescent="0.25">
      <c r="A3988" s="112">
        <v>45512</v>
      </c>
      <c r="B3988" s="21" t="s">
        <v>10559</v>
      </c>
      <c r="C3988" s="13" t="s">
        <v>5680</v>
      </c>
      <c r="D3988" s="764"/>
      <c r="E3988" s="781"/>
      <c r="F3988" s="19">
        <v>33900</v>
      </c>
      <c r="G3988" s="14">
        <f t="shared" si="87"/>
        <v>-33900</v>
      </c>
      <c r="H3988" s="1172"/>
    </row>
    <row r="3989" spans="1:8" x14ac:dyDescent="0.25">
      <c r="A3989" s="112">
        <v>45512</v>
      </c>
      <c r="B3989" s="21" t="s">
        <v>9344</v>
      </c>
      <c r="C3989" s="13" t="s">
        <v>5680</v>
      </c>
      <c r="D3989" s="764"/>
      <c r="E3989" s="781"/>
      <c r="F3989" s="19">
        <v>29000</v>
      </c>
      <c r="G3989" s="14">
        <f t="shared" si="87"/>
        <v>-29000</v>
      </c>
      <c r="H3989" s="1172"/>
    </row>
    <row r="3990" spans="1:8" x14ac:dyDescent="0.25">
      <c r="A3990" s="112">
        <v>45512</v>
      </c>
      <c r="B3990" s="21" t="s">
        <v>11488</v>
      </c>
      <c r="C3990" s="13" t="s">
        <v>5680</v>
      </c>
      <c r="D3990" s="764"/>
      <c r="E3990" s="781"/>
      <c r="F3990" s="19">
        <v>30148</v>
      </c>
      <c r="G3990" s="14">
        <f t="shared" si="87"/>
        <v>-30148</v>
      </c>
      <c r="H3990" s="1169"/>
    </row>
    <row r="3991" spans="1:8" x14ac:dyDescent="0.25">
      <c r="A3991" s="112">
        <v>45512</v>
      </c>
      <c r="B3991" s="21" t="s">
        <v>13243</v>
      </c>
      <c r="C3991" s="13" t="s">
        <v>1197</v>
      </c>
      <c r="D3991" s="764"/>
      <c r="E3991" s="781">
        <v>515900</v>
      </c>
      <c r="F3991" s="19"/>
      <c r="G3991" s="14">
        <f t="shared" si="87"/>
        <v>515900</v>
      </c>
      <c r="H3991" s="954" t="s">
        <v>12109</v>
      </c>
    </row>
    <row r="3992" spans="1:8" x14ac:dyDescent="0.25">
      <c r="A3992" s="112">
        <v>45513</v>
      </c>
      <c r="B3992" s="21" t="s">
        <v>12389</v>
      </c>
      <c r="C3992" s="13" t="s">
        <v>1062</v>
      </c>
      <c r="D3992" s="764" t="s">
        <v>13885</v>
      </c>
      <c r="E3992" s="781">
        <v>2835</v>
      </c>
      <c r="F3992" s="19"/>
      <c r="G3992" s="14">
        <f t="shared" si="87"/>
        <v>2835</v>
      </c>
      <c r="H3992" s="954"/>
    </row>
    <row r="3993" spans="1:8" x14ac:dyDescent="0.25">
      <c r="A3993" s="112">
        <v>45514</v>
      </c>
      <c r="B3993" s="21" t="s">
        <v>13243</v>
      </c>
      <c r="C3993" s="13" t="s">
        <v>12351</v>
      </c>
      <c r="D3993" s="764" t="s">
        <v>13815</v>
      </c>
      <c r="E3993" s="781">
        <v>32765</v>
      </c>
      <c r="F3993" s="19"/>
      <c r="G3993" s="14">
        <f t="shared" si="87"/>
        <v>32765</v>
      </c>
      <c r="H3993" s="13"/>
    </row>
    <row r="3994" spans="1:8" x14ac:dyDescent="0.25">
      <c r="A3994" s="112">
        <v>45514</v>
      </c>
      <c r="B3994" s="21" t="s">
        <v>13426</v>
      </c>
      <c r="C3994" s="13" t="s">
        <v>12351</v>
      </c>
      <c r="D3994" s="764" t="s">
        <v>13814</v>
      </c>
      <c r="E3994" s="781">
        <v>28995</v>
      </c>
      <c r="F3994" s="19"/>
      <c r="G3994" s="14">
        <f t="shared" si="87"/>
        <v>28995</v>
      </c>
      <c r="H3994" s="13"/>
    </row>
    <row r="3995" spans="1:8" x14ac:dyDescent="0.25">
      <c r="A3995" s="112">
        <v>45514</v>
      </c>
      <c r="B3995" s="21" t="s">
        <v>12389</v>
      </c>
      <c r="C3995" s="13" t="s">
        <v>7240</v>
      </c>
      <c r="D3995" s="764"/>
      <c r="E3995" s="781">
        <v>1772879</v>
      </c>
      <c r="F3995" s="19"/>
      <c r="G3995" s="14">
        <f t="shared" si="87"/>
        <v>1772879</v>
      </c>
      <c r="H3995" s="13"/>
    </row>
    <row r="3996" spans="1:8" x14ac:dyDescent="0.25">
      <c r="A3996" s="112">
        <v>45514</v>
      </c>
      <c r="B3996" s="21" t="s">
        <v>12596</v>
      </c>
      <c r="C3996" s="13" t="s">
        <v>8384</v>
      </c>
      <c r="D3996" s="764" t="s">
        <v>13943</v>
      </c>
      <c r="E3996" s="781">
        <v>170080</v>
      </c>
      <c r="F3996" s="19"/>
      <c r="G3996" s="14">
        <f t="shared" si="87"/>
        <v>170080</v>
      </c>
      <c r="H3996" s="13"/>
    </row>
    <row r="3997" spans="1:8" x14ac:dyDescent="0.25">
      <c r="A3997" s="112">
        <v>45514</v>
      </c>
      <c r="B3997" s="21" t="s">
        <v>12785</v>
      </c>
      <c r="C3997" s="13" t="s">
        <v>8384</v>
      </c>
      <c r="D3997" s="764" t="s">
        <v>13944</v>
      </c>
      <c r="E3997" s="781">
        <v>14563</v>
      </c>
      <c r="F3997" s="19"/>
      <c r="G3997" s="14">
        <f t="shared" si="87"/>
        <v>14563</v>
      </c>
      <c r="H3997" s="13"/>
    </row>
    <row r="3998" spans="1:8" x14ac:dyDescent="0.25">
      <c r="A3998" s="112">
        <v>45514</v>
      </c>
      <c r="B3998" s="21" t="s">
        <v>13215</v>
      </c>
      <c r="C3998" s="13" t="s">
        <v>8384</v>
      </c>
      <c r="D3998" s="764" t="s">
        <v>13945</v>
      </c>
      <c r="E3998" s="781">
        <v>85207</v>
      </c>
      <c r="F3998" s="19"/>
      <c r="G3998" s="14">
        <f t="shared" si="87"/>
        <v>85207</v>
      </c>
      <c r="H3998" s="13"/>
    </row>
    <row r="3999" spans="1:8" x14ac:dyDescent="0.25">
      <c r="A3999" s="112">
        <v>45516</v>
      </c>
      <c r="B3999" s="21" t="s">
        <v>11068</v>
      </c>
      <c r="C3999" s="13" t="s">
        <v>166</v>
      </c>
      <c r="D3999" s="764" t="s">
        <v>14015</v>
      </c>
      <c r="E3999" s="781">
        <v>2100</v>
      </c>
      <c r="F3999" s="19"/>
      <c r="G3999" s="14">
        <f t="shared" si="87"/>
        <v>2100</v>
      </c>
      <c r="H3999" s="13"/>
    </row>
    <row r="4000" spans="1:8" x14ac:dyDescent="0.25">
      <c r="A4000" s="112">
        <v>45516</v>
      </c>
      <c r="B4000" s="21" t="s">
        <v>13426</v>
      </c>
      <c r="C4000" s="13" t="s">
        <v>12351</v>
      </c>
      <c r="D4000" s="764" t="s">
        <v>13813</v>
      </c>
      <c r="E4000" s="781">
        <v>121000</v>
      </c>
      <c r="F4000" s="19"/>
      <c r="G4000" s="14">
        <f t="shared" si="87"/>
        <v>121000</v>
      </c>
      <c r="H4000" s="13"/>
    </row>
    <row r="4001" spans="1:8" x14ac:dyDescent="0.25">
      <c r="A4001" s="112">
        <v>45516</v>
      </c>
      <c r="B4001" s="21" t="s">
        <v>13648</v>
      </c>
      <c r="C4001" s="13" t="s">
        <v>12351</v>
      </c>
      <c r="D4001" s="764" t="s">
        <v>13812</v>
      </c>
      <c r="E4001" s="781">
        <v>25000</v>
      </c>
      <c r="F4001" s="19"/>
      <c r="G4001" s="14">
        <f t="shared" si="87"/>
        <v>25000</v>
      </c>
      <c r="H4001" s="13"/>
    </row>
    <row r="4002" spans="1:8" x14ac:dyDescent="0.25">
      <c r="A4002" s="112">
        <v>45516</v>
      </c>
      <c r="B4002" s="21" t="s">
        <v>13100</v>
      </c>
      <c r="C4002" s="13" t="s">
        <v>13280</v>
      </c>
      <c r="D4002" s="764" t="s">
        <v>13849</v>
      </c>
      <c r="E4002" s="781">
        <v>213200</v>
      </c>
      <c r="F4002" s="19"/>
      <c r="G4002" s="14">
        <f t="shared" si="87"/>
        <v>213200</v>
      </c>
      <c r="H4002" s="13"/>
    </row>
    <row r="4003" spans="1:8" x14ac:dyDescent="0.25">
      <c r="A4003" s="112">
        <v>45516</v>
      </c>
      <c r="B4003" s="21" t="s">
        <v>13215</v>
      </c>
      <c r="C4003" s="13" t="s">
        <v>1062</v>
      </c>
      <c r="D4003" s="764" t="s">
        <v>13888</v>
      </c>
      <c r="E4003" s="781">
        <v>44550</v>
      </c>
      <c r="F4003" s="19"/>
      <c r="G4003" s="14">
        <f t="shared" si="87"/>
        <v>44550</v>
      </c>
      <c r="H4003" s="53"/>
    </row>
    <row r="4004" spans="1:8" x14ac:dyDescent="0.25">
      <c r="A4004" s="112">
        <v>45516</v>
      </c>
      <c r="B4004" s="21" t="s">
        <v>11068</v>
      </c>
      <c r="C4004" s="13" t="s">
        <v>1062</v>
      </c>
      <c r="D4004" s="764" t="s">
        <v>13887</v>
      </c>
      <c r="E4004" s="781">
        <v>8865</v>
      </c>
      <c r="F4004" s="19"/>
      <c r="G4004" s="14">
        <f t="shared" si="87"/>
        <v>8865</v>
      </c>
      <c r="H4004" s="53"/>
    </row>
    <row r="4005" spans="1:8" x14ac:dyDescent="0.25">
      <c r="A4005" s="112">
        <v>45517</v>
      </c>
      <c r="B4005" s="21" t="s">
        <v>13215</v>
      </c>
      <c r="C4005" s="13" t="s">
        <v>1062</v>
      </c>
      <c r="D4005" s="764" t="s">
        <v>13886</v>
      </c>
      <c r="E4005" s="781">
        <v>23425</v>
      </c>
      <c r="F4005" s="19"/>
      <c r="G4005" s="14">
        <f t="shared" si="87"/>
        <v>23425</v>
      </c>
      <c r="H4005" s="53"/>
    </row>
    <row r="4006" spans="1:8" ht="16.5" thickBot="1" x14ac:dyDescent="0.3">
      <c r="A4006" s="112">
        <v>45517</v>
      </c>
      <c r="B4006" s="21" t="s">
        <v>13215</v>
      </c>
      <c r="C4006" s="13" t="s">
        <v>8384</v>
      </c>
      <c r="D4006" s="764" t="s">
        <v>13946</v>
      </c>
      <c r="E4006" s="781">
        <v>205587</v>
      </c>
      <c r="F4006" s="109"/>
      <c r="G4006" s="14">
        <f t="shared" si="87"/>
        <v>205587</v>
      </c>
      <c r="H4006" s="53"/>
    </row>
    <row r="4007" spans="1:8" x14ac:dyDescent="0.25">
      <c r="A4007" s="112">
        <v>45519</v>
      </c>
      <c r="B4007" s="21" t="s">
        <v>8547</v>
      </c>
      <c r="C4007" s="13" t="s">
        <v>166</v>
      </c>
      <c r="D4007" s="764"/>
      <c r="E4007" s="781"/>
      <c r="F4007" s="783">
        <v>3390</v>
      </c>
      <c r="G4007" s="782">
        <f t="shared" si="87"/>
        <v>-3390</v>
      </c>
      <c r="H4007" s="1150" t="s">
        <v>13867</v>
      </c>
    </row>
    <row r="4008" spans="1:8" x14ac:dyDescent="0.25">
      <c r="A4008" s="112">
        <v>45519</v>
      </c>
      <c r="B4008" s="21" t="s">
        <v>11068</v>
      </c>
      <c r="C4008" s="13" t="s">
        <v>166</v>
      </c>
      <c r="D4008" s="764"/>
      <c r="E4008" s="781"/>
      <c r="F4008" s="141">
        <v>31324</v>
      </c>
      <c r="G4008" s="782">
        <f t="shared" ref="G4008:G4099" si="88">E4008-F4008</f>
        <v>-31324</v>
      </c>
      <c r="H4008" s="1152"/>
    </row>
    <row r="4009" spans="1:8" x14ac:dyDescent="0.25">
      <c r="A4009" s="112">
        <v>45519</v>
      </c>
      <c r="B4009" s="21" t="s">
        <v>11488</v>
      </c>
      <c r="C4009" s="13" t="s">
        <v>166</v>
      </c>
      <c r="D4009" s="764"/>
      <c r="E4009" s="781"/>
      <c r="F4009" s="141">
        <v>8000</v>
      </c>
      <c r="G4009" s="782">
        <f t="shared" si="88"/>
        <v>-8000</v>
      </c>
      <c r="H4009" s="1152"/>
    </row>
    <row r="4010" spans="1:8" x14ac:dyDescent="0.25">
      <c r="A4010" s="112">
        <v>45519</v>
      </c>
      <c r="B4010" s="21" t="s">
        <v>12172</v>
      </c>
      <c r="C4010" s="13" t="s">
        <v>166</v>
      </c>
      <c r="D4010" s="764"/>
      <c r="E4010" s="781"/>
      <c r="F4010" s="141">
        <v>351969</v>
      </c>
      <c r="G4010" s="782">
        <f t="shared" si="88"/>
        <v>-351969</v>
      </c>
      <c r="H4010" s="1152"/>
    </row>
    <row r="4011" spans="1:8" x14ac:dyDescent="0.25">
      <c r="A4011" s="112">
        <v>45519</v>
      </c>
      <c r="B4011" s="21" t="s">
        <v>12776</v>
      </c>
      <c r="C4011" s="13" t="s">
        <v>166</v>
      </c>
      <c r="D4011" s="764"/>
      <c r="E4011" s="781"/>
      <c r="F4011" s="141">
        <v>14000</v>
      </c>
      <c r="G4011" s="782">
        <f t="shared" si="88"/>
        <v>-14000</v>
      </c>
      <c r="H4011" s="1152"/>
    </row>
    <row r="4012" spans="1:8" x14ac:dyDescent="0.25">
      <c r="A4012" s="112">
        <v>45519</v>
      </c>
      <c r="B4012" s="21" t="s">
        <v>12389</v>
      </c>
      <c r="C4012" s="13" t="s">
        <v>166</v>
      </c>
      <c r="D4012" s="764"/>
      <c r="E4012" s="781"/>
      <c r="F4012" s="141">
        <v>31500</v>
      </c>
      <c r="G4012" s="782">
        <f t="shared" si="88"/>
        <v>-31500</v>
      </c>
      <c r="H4012" s="1152"/>
    </row>
    <row r="4013" spans="1:8" x14ac:dyDescent="0.25">
      <c r="A4013" s="112">
        <v>45519</v>
      </c>
      <c r="B4013" s="21" t="s">
        <v>13426</v>
      </c>
      <c r="C4013" s="13" t="s">
        <v>166</v>
      </c>
      <c r="D4013" s="764"/>
      <c r="E4013" s="781"/>
      <c r="F4013" s="141">
        <v>131377</v>
      </c>
      <c r="G4013" s="782">
        <f t="shared" si="88"/>
        <v>-131377</v>
      </c>
      <c r="H4013" s="1152"/>
    </row>
    <row r="4014" spans="1:8" ht="16.5" thickBot="1" x14ac:dyDescent="0.3">
      <c r="A4014" s="112">
        <v>45519</v>
      </c>
      <c r="B4014" s="21" t="s">
        <v>13282</v>
      </c>
      <c r="C4014" s="13" t="s">
        <v>166</v>
      </c>
      <c r="D4014" s="764"/>
      <c r="E4014" s="781"/>
      <c r="F4014" s="784">
        <v>25454</v>
      </c>
      <c r="G4014" s="782">
        <f t="shared" si="88"/>
        <v>-25454</v>
      </c>
      <c r="H4014" s="1151"/>
    </row>
    <row r="4015" spans="1:8" x14ac:dyDescent="0.25">
      <c r="A4015" s="112">
        <v>45519</v>
      </c>
      <c r="B4015" s="21" t="s">
        <v>12785</v>
      </c>
      <c r="C4015" s="13" t="s">
        <v>8384</v>
      </c>
      <c r="D4015" s="764" t="s">
        <v>13947</v>
      </c>
      <c r="E4015" s="781">
        <v>67200</v>
      </c>
      <c r="F4015" s="111"/>
      <c r="G4015" s="14">
        <f t="shared" si="88"/>
        <v>67200</v>
      </c>
      <c r="H4015" s="342"/>
    </row>
    <row r="4016" spans="1:8" x14ac:dyDescent="0.25">
      <c r="A4016" s="112">
        <v>45519</v>
      </c>
      <c r="B4016" s="21" t="s">
        <v>13243</v>
      </c>
      <c r="C4016" s="13" t="s">
        <v>8384</v>
      </c>
      <c r="D4016" s="764" t="s">
        <v>13948</v>
      </c>
      <c r="E4016" s="781">
        <v>34130</v>
      </c>
      <c r="F4016" s="19"/>
      <c r="G4016" s="14">
        <f t="shared" si="88"/>
        <v>34130</v>
      </c>
      <c r="H4016" s="342"/>
    </row>
    <row r="4017" spans="1:8" x14ac:dyDescent="0.25">
      <c r="A4017" s="112">
        <v>45520</v>
      </c>
      <c r="B4017" s="21" t="s">
        <v>13215</v>
      </c>
      <c r="C4017" s="13" t="s">
        <v>12351</v>
      </c>
      <c r="D4017" s="764" t="s">
        <v>13941</v>
      </c>
      <c r="E4017" s="781">
        <v>13500</v>
      </c>
      <c r="F4017" s="19"/>
      <c r="G4017" s="14">
        <f t="shared" si="88"/>
        <v>13500</v>
      </c>
      <c r="H4017" s="342"/>
    </row>
    <row r="4018" spans="1:8" x14ac:dyDescent="0.25">
      <c r="A4018" s="112">
        <v>45520</v>
      </c>
      <c r="B4018" s="21" t="s">
        <v>13648</v>
      </c>
      <c r="C4018" s="13" t="s">
        <v>8384</v>
      </c>
      <c r="D4018" s="764" t="s">
        <v>13949</v>
      </c>
      <c r="E4018" s="781">
        <v>24009</v>
      </c>
      <c r="F4018" s="19"/>
      <c r="G4018" s="14">
        <f t="shared" si="88"/>
        <v>24009</v>
      </c>
      <c r="H4018" s="342"/>
    </row>
    <row r="4019" spans="1:8" x14ac:dyDescent="0.25">
      <c r="A4019" s="112">
        <v>45520</v>
      </c>
      <c r="B4019" s="21" t="s">
        <v>13426</v>
      </c>
      <c r="C4019" s="13" t="s">
        <v>166</v>
      </c>
      <c r="D4019" s="764" t="s">
        <v>14016</v>
      </c>
      <c r="E4019" s="781">
        <v>16680</v>
      </c>
      <c r="F4019" s="19"/>
      <c r="G4019" s="14">
        <f t="shared" si="88"/>
        <v>16680</v>
      </c>
      <c r="H4019" s="342"/>
    </row>
    <row r="4020" spans="1:8" x14ac:dyDescent="0.25">
      <c r="A4020" s="112">
        <v>45521</v>
      </c>
      <c r="B4020" s="21" t="s">
        <v>13215</v>
      </c>
      <c r="C4020" s="13" t="s">
        <v>8384</v>
      </c>
      <c r="D4020" s="764" t="s">
        <v>13950</v>
      </c>
      <c r="E4020" s="781">
        <v>38015</v>
      </c>
      <c r="F4020" s="19"/>
      <c r="G4020" s="14">
        <f t="shared" si="88"/>
        <v>38015</v>
      </c>
      <c r="H4020" s="342"/>
    </row>
    <row r="4021" spans="1:8" x14ac:dyDescent="0.25">
      <c r="A4021" s="112">
        <v>45522</v>
      </c>
      <c r="B4021" s="21" t="s">
        <v>13485</v>
      </c>
      <c r="C4021" s="13" t="s">
        <v>13940</v>
      </c>
      <c r="D4021" s="764" t="s">
        <v>13158</v>
      </c>
      <c r="E4021" s="22">
        <v>100000</v>
      </c>
      <c r="F4021" s="19"/>
      <c r="G4021" s="14">
        <f t="shared" si="88"/>
        <v>100000</v>
      </c>
      <c r="H4021" s="342"/>
    </row>
    <row r="4022" spans="1:8" x14ac:dyDescent="0.25">
      <c r="A4022" s="112">
        <v>45523</v>
      </c>
      <c r="B4022" s="21" t="s">
        <v>12389</v>
      </c>
      <c r="C4022" s="13" t="s">
        <v>1062</v>
      </c>
      <c r="D4022" s="764" t="s">
        <v>13942</v>
      </c>
      <c r="E4022" s="22">
        <v>3465</v>
      </c>
      <c r="F4022" s="19"/>
      <c r="G4022" s="14">
        <f t="shared" si="88"/>
        <v>3465</v>
      </c>
      <c r="H4022" s="342"/>
    </row>
    <row r="4023" spans="1:8" x14ac:dyDescent="0.25">
      <c r="A4023" s="112">
        <v>45523</v>
      </c>
      <c r="B4023" s="21" t="s">
        <v>12785</v>
      </c>
      <c r="C4023" s="13" t="s">
        <v>10472</v>
      </c>
      <c r="D4023" s="764" t="s">
        <v>8357</v>
      </c>
      <c r="E4023" s="22">
        <v>272441</v>
      </c>
      <c r="F4023" s="19"/>
      <c r="G4023" s="14">
        <f t="shared" si="88"/>
        <v>272441</v>
      </c>
      <c r="H4023" s="342"/>
    </row>
    <row r="4024" spans="1:8" x14ac:dyDescent="0.25">
      <c r="A4024" s="112">
        <v>45523</v>
      </c>
      <c r="B4024" s="21" t="s">
        <v>13426</v>
      </c>
      <c r="C4024" s="13" t="s">
        <v>166</v>
      </c>
      <c r="D4024" s="764" t="s">
        <v>14017</v>
      </c>
      <c r="E4024" s="22">
        <v>17598</v>
      </c>
      <c r="F4024" s="19"/>
      <c r="G4024" s="14">
        <f t="shared" si="88"/>
        <v>17598</v>
      </c>
      <c r="H4024" s="342"/>
    </row>
    <row r="4025" spans="1:8" x14ac:dyDescent="0.25">
      <c r="A4025" s="112">
        <v>45524</v>
      </c>
      <c r="B4025" s="21" t="s">
        <v>13426</v>
      </c>
      <c r="C4025" s="13" t="s">
        <v>12351</v>
      </c>
      <c r="D4025" s="764"/>
      <c r="E4025" s="22"/>
      <c r="F4025" s="19">
        <v>400000</v>
      </c>
      <c r="G4025" s="14">
        <f t="shared" si="88"/>
        <v>-400000</v>
      </c>
      <c r="H4025" s="13" t="s">
        <v>13924</v>
      </c>
    </row>
    <row r="4026" spans="1:8" x14ac:dyDescent="0.25">
      <c r="A4026" s="112">
        <v>45524</v>
      </c>
      <c r="B4026" s="21" t="s">
        <v>12785</v>
      </c>
      <c r="C4026" s="13" t="s">
        <v>8384</v>
      </c>
      <c r="D4026" s="764" t="s">
        <v>13951</v>
      </c>
      <c r="E4026" s="22">
        <v>245494</v>
      </c>
      <c r="F4026" s="19"/>
      <c r="G4026" s="14">
        <f t="shared" si="88"/>
        <v>245494</v>
      </c>
      <c r="H4026" s="13"/>
    </row>
    <row r="4027" spans="1:8" x14ac:dyDescent="0.25">
      <c r="A4027" s="112">
        <v>45524</v>
      </c>
      <c r="B4027" s="21" t="s">
        <v>11068</v>
      </c>
      <c r="C4027" s="13" t="s">
        <v>8384</v>
      </c>
      <c r="D4027" s="764" t="s">
        <v>13952</v>
      </c>
      <c r="E4027" s="22">
        <v>175423</v>
      </c>
      <c r="F4027" s="19"/>
      <c r="G4027" s="14">
        <f t="shared" si="88"/>
        <v>175423</v>
      </c>
      <c r="H4027" s="13"/>
    </row>
    <row r="4028" spans="1:8" x14ac:dyDescent="0.25">
      <c r="A4028" s="112">
        <v>45524</v>
      </c>
      <c r="B4028" s="21" t="s">
        <v>13100</v>
      </c>
      <c r="C4028" s="13" t="s">
        <v>1197</v>
      </c>
      <c r="D4028" s="764" t="s">
        <v>13960</v>
      </c>
      <c r="E4028" s="22">
        <v>208000</v>
      </c>
      <c r="F4028" s="19"/>
      <c r="G4028" s="14">
        <f t="shared" si="88"/>
        <v>208000</v>
      </c>
      <c r="H4028" s="13"/>
    </row>
    <row r="4029" spans="1:8" x14ac:dyDescent="0.25">
      <c r="A4029" s="112">
        <v>45524</v>
      </c>
      <c r="B4029" s="21" t="s">
        <v>13426</v>
      </c>
      <c r="C4029" s="13" t="s">
        <v>166</v>
      </c>
      <c r="D4029" s="764" t="s">
        <v>14018</v>
      </c>
      <c r="E4029" s="22">
        <v>31768</v>
      </c>
      <c r="F4029" s="19"/>
      <c r="G4029" s="14">
        <f t="shared" si="88"/>
        <v>31768</v>
      </c>
      <c r="H4029" s="13"/>
    </row>
    <row r="4030" spans="1:8" x14ac:dyDescent="0.25">
      <c r="A4030" s="112">
        <v>45524</v>
      </c>
      <c r="B4030" s="21" t="s">
        <v>12785</v>
      </c>
      <c r="C4030" s="13" t="s">
        <v>166</v>
      </c>
      <c r="D4030" s="764" t="s">
        <v>14019</v>
      </c>
      <c r="E4030" s="22">
        <v>13324</v>
      </c>
      <c r="F4030" s="19"/>
      <c r="G4030" s="14">
        <f t="shared" si="88"/>
        <v>13324</v>
      </c>
      <c r="H4030" s="13"/>
    </row>
    <row r="4031" spans="1:8" x14ac:dyDescent="0.25">
      <c r="A4031" s="112">
        <v>45525</v>
      </c>
      <c r="B4031" s="21" t="s">
        <v>13282</v>
      </c>
      <c r="C4031" s="13" t="s">
        <v>1197</v>
      </c>
      <c r="D4031" s="764" t="s">
        <v>13961</v>
      </c>
      <c r="E4031" s="22">
        <v>15425</v>
      </c>
      <c r="F4031" s="19"/>
      <c r="G4031" s="14">
        <f t="shared" si="88"/>
        <v>15425</v>
      </c>
      <c r="H4031" s="13"/>
    </row>
    <row r="4032" spans="1:8" x14ac:dyDescent="0.25">
      <c r="A4032" s="112">
        <v>45525</v>
      </c>
      <c r="B4032" s="956" t="s">
        <v>11068</v>
      </c>
      <c r="C4032" s="13" t="s">
        <v>5680</v>
      </c>
      <c r="D4032" s="957" t="s">
        <v>9954</v>
      </c>
      <c r="E4032" s="958">
        <v>26664</v>
      </c>
      <c r="F4032" s="213"/>
      <c r="G4032" s="14">
        <f t="shared" si="88"/>
        <v>26664</v>
      </c>
      <c r="H4032" s="53"/>
    </row>
    <row r="4033" spans="1:8" x14ac:dyDescent="0.25">
      <c r="A4033" s="112">
        <v>45526</v>
      </c>
      <c r="B4033" s="956" t="s">
        <v>13215</v>
      </c>
      <c r="C4033" s="13" t="s">
        <v>1062</v>
      </c>
      <c r="D4033" s="957" t="s">
        <v>14044</v>
      </c>
      <c r="E4033" s="958">
        <v>42930</v>
      </c>
      <c r="F4033" s="213"/>
      <c r="G4033" s="14">
        <f t="shared" si="88"/>
        <v>42930</v>
      </c>
      <c r="H4033" s="53"/>
    </row>
    <row r="4034" spans="1:8" x14ac:dyDescent="0.25">
      <c r="A4034" s="112">
        <v>45526</v>
      </c>
      <c r="B4034" s="21" t="s">
        <v>12389</v>
      </c>
      <c r="C4034" s="13" t="s">
        <v>1062</v>
      </c>
      <c r="D4034" s="764" t="s">
        <v>14043</v>
      </c>
      <c r="E4034" s="22">
        <v>124830</v>
      </c>
      <c r="F4034" s="19"/>
      <c r="G4034" s="14">
        <f t="shared" si="88"/>
        <v>124830</v>
      </c>
      <c r="H4034" s="53"/>
    </row>
    <row r="4035" spans="1:8" x14ac:dyDescent="0.25">
      <c r="A4035" s="112">
        <v>45527</v>
      </c>
      <c r="B4035" s="956" t="s">
        <v>13215</v>
      </c>
      <c r="C4035" s="13" t="s">
        <v>1062</v>
      </c>
      <c r="D4035" s="957" t="s">
        <v>14045</v>
      </c>
      <c r="E4035" s="958">
        <v>8310</v>
      </c>
      <c r="F4035" s="213"/>
      <c r="G4035" s="14">
        <f t="shared" si="88"/>
        <v>8310</v>
      </c>
      <c r="H4035" s="53"/>
    </row>
    <row r="4036" spans="1:8" ht="16.5" thickBot="1" x14ac:dyDescent="0.3">
      <c r="A4036" s="955">
        <v>45527</v>
      </c>
      <c r="B4036" s="956" t="s">
        <v>13215</v>
      </c>
      <c r="C4036" s="54" t="s">
        <v>8384</v>
      </c>
      <c r="D4036" s="957"/>
      <c r="E4036" s="958"/>
      <c r="F4036" s="213">
        <v>1000000</v>
      </c>
      <c r="G4036" s="14">
        <f t="shared" si="88"/>
        <v>-1000000</v>
      </c>
      <c r="H4036" s="53" t="s">
        <v>11658</v>
      </c>
    </row>
    <row r="4037" spans="1:8" x14ac:dyDescent="0.25">
      <c r="A4037" s="112">
        <v>45527</v>
      </c>
      <c r="B4037" s="21" t="s">
        <v>13215</v>
      </c>
      <c r="C4037" s="13" t="s">
        <v>1062</v>
      </c>
      <c r="D4037" s="764"/>
      <c r="E4037" s="781"/>
      <c r="F4037" s="783">
        <v>200000</v>
      </c>
      <c r="G4037" s="782">
        <f t="shared" si="88"/>
        <v>-200000</v>
      </c>
      <c r="H4037" s="1163" t="s">
        <v>13983</v>
      </c>
    </row>
    <row r="4038" spans="1:8" x14ac:dyDescent="0.25">
      <c r="A4038" s="112">
        <v>45527</v>
      </c>
      <c r="B4038" s="21" t="s">
        <v>13167</v>
      </c>
      <c r="C4038" s="13" t="s">
        <v>1062</v>
      </c>
      <c r="D4038" s="764"/>
      <c r="E4038" s="781"/>
      <c r="F4038" s="141">
        <v>200000</v>
      </c>
      <c r="G4038" s="782">
        <f t="shared" si="88"/>
        <v>-200000</v>
      </c>
      <c r="H4038" s="1164"/>
    </row>
    <row r="4039" spans="1:8" ht="16.5" thickBot="1" x14ac:dyDescent="0.3">
      <c r="A4039" s="112">
        <v>45527</v>
      </c>
      <c r="B4039" s="21" t="s">
        <v>13530</v>
      </c>
      <c r="C4039" s="13" t="s">
        <v>1062</v>
      </c>
      <c r="D4039" s="764"/>
      <c r="E4039" s="781"/>
      <c r="F4039" s="784">
        <v>100000</v>
      </c>
      <c r="G4039" s="782">
        <f t="shared" si="88"/>
        <v>-100000</v>
      </c>
      <c r="H4039" s="1165"/>
    </row>
    <row r="4040" spans="1:8" ht="16.5" thickBot="1" x14ac:dyDescent="0.3">
      <c r="A4040" s="112">
        <v>45527</v>
      </c>
      <c r="B4040" s="21" t="s">
        <v>13215</v>
      </c>
      <c r="C4040" s="13" t="s">
        <v>8384</v>
      </c>
      <c r="D4040" s="764" t="s">
        <v>14241</v>
      </c>
      <c r="E4040" s="781">
        <v>40207</v>
      </c>
      <c r="G4040" s="782">
        <f t="shared" si="88"/>
        <v>40207</v>
      </c>
      <c r="H4040" s="1107"/>
    </row>
    <row r="4041" spans="1:8" x14ac:dyDescent="0.25">
      <c r="A4041" s="112">
        <v>45528</v>
      </c>
      <c r="B4041" s="21" t="s">
        <v>13100</v>
      </c>
      <c r="C4041" s="13" t="s">
        <v>13280</v>
      </c>
      <c r="D4041" s="764"/>
      <c r="E4041" s="781"/>
      <c r="F4041" s="783">
        <v>343156</v>
      </c>
      <c r="G4041" s="782">
        <f t="shared" si="88"/>
        <v>-343156</v>
      </c>
      <c r="H4041" s="1153" t="s">
        <v>13967</v>
      </c>
    </row>
    <row r="4042" spans="1:8" ht="16.5" thickBot="1" x14ac:dyDescent="0.3">
      <c r="A4042" s="112">
        <v>45528</v>
      </c>
      <c r="B4042" s="21" t="s">
        <v>13243</v>
      </c>
      <c r="C4042" s="13" t="s">
        <v>13280</v>
      </c>
      <c r="D4042" s="764"/>
      <c r="E4042" s="781"/>
      <c r="F4042" s="784">
        <v>456844</v>
      </c>
      <c r="G4042" s="782">
        <f t="shared" si="88"/>
        <v>-456844</v>
      </c>
      <c r="H4042" s="1155"/>
    </row>
    <row r="4043" spans="1:8" x14ac:dyDescent="0.25">
      <c r="A4043" s="112">
        <v>45528</v>
      </c>
      <c r="B4043" s="21" t="s">
        <v>13243</v>
      </c>
      <c r="C4043" s="13" t="s">
        <v>1197</v>
      </c>
      <c r="D4043" s="764"/>
      <c r="E4043" s="781"/>
      <c r="F4043" s="111">
        <v>515900</v>
      </c>
      <c r="G4043" s="14">
        <f t="shared" si="88"/>
        <v>-515900</v>
      </c>
      <c r="H4043" s="13" t="s">
        <v>13966</v>
      </c>
    </row>
    <row r="4044" spans="1:8" x14ac:dyDescent="0.25">
      <c r="A4044" s="112">
        <v>45528</v>
      </c>
      <c r="B4044" s="21" t="s">
        <v>13215</v>
      </c>
      <c r="C4044" s="13" t="s">
        <v>1197</v>
      </c>
      <c r="D4044" s="764" t="s">
        <v>14006</v>
      </c>
      <c r="E4044" s="781">
        <v>1134540</v>
      </c>
      <c r="F4044" s="111"/>
      <c r="G4044" s="14">
        <f t="shared" si="88"/>
        <v>1134540</v>
      </c>
      <c r="H4044" s="13"/>
    </row>
    <row r="4045" spans="1:8" x14ac:dyDescent="0.25">
      <c r="A4045" s="112">
        <v>45530</v>
      </c>
      <c r="B4045" s="21" t="s">
        <v>10890</v>
      </c>
      <c r="C4045" s="13" t="s">
        <v>12459</v>
      </c>
      <c r="D4045" s="764"/>
      <c r="E4045" s="22"/>
      <c r="F4045" s="19">
        <v>400000</v>
      </c>
      <c r="G4045" s="14">
        <f t="shared" si="88"/>
        <v>-400000</v>
      </c>
      <c r="H4045" s="13" t="s">
        <v>14000</v>
      </c>
    </row>
    <row r="4046" spans="1:8" x14ac:dyDescent="0.25">
      <c r="A4046" s="112">
        <v>45530</v>
      </c>
      <c r="B4046" s="21" t="s">
        <v>13243</v>
      </c>
      <c r="C4046" s="13" t="s">
        <v>1062</v>
      </c>
      <c r="D4046" s="764" t="s">
        <v>14096</v>
      </c>
      <c r="E4046" s="22">
        <v>21465</v>
      </c>
      <c r="F4046" s="19"/>
      <c r="G4046" s="14">
        <f t="shared" si="88"/>
        <v>21465</v>
      </c>
      <c r="H4046" s="13"/>
    </row>
    <row r="4047" spans="1:8" x14ac:dyDescent="0.25">
      <c r="A4047" s="112">
        <v>45530</v>
      </c>
      <c r="B4047" s="21" t="s">
        <v>11068</v>
      </c>
      <c r="C4047" s="13" t="s">
        <v>1062</v>
      </c>
      <c r="D4047" s="764" t="s">
        <v>14097</v>
      </c>
      <c r="E4047" s="22">
        <v>66825</v>
      </c>
      <c r="F4047" s="19"/>
      <c r="G4047" s="14">
        <f t="shared" si="88"/>
        <v>66825</v>
      </c>
      <c r="H4047" s="13"/>
    </row>
    <row r="4048" spans="1:8" x14ac:dyDescent="0.25">
      <c r="A4048" s="112">
        <v>45531</v>
      </c>
      <c r="B4048" s="21" t="s">
        <v>13282</v>
      </c>
      <c r="C4048" s="13" t="s">
        <v>164</v>
      </c>
      <c r="D4048" s="764" t="s">
        <v>14020</v>
      </c>
      <c r="E4048" s="22">
        <v>4435</v>
      </c>
      <c r="F4048" s="19"/>
      <c r="G4048" s="14">
        <f t="shared" si="88"/>
        <v>4435</v>
      </c>
      <c r="H4048" s="13"/>
    </row>
    <row r="4049" spans="1:8" x14ac:dyDescent="0.25">
      <c r="A4049" s="112">
        <v>45531</v>
      </c>
      <c r="B4049" s="21" t="s">
        <v>13215</v>
      </c>
      <c r="C4049" s="13" t="s">
        <v>12351</v>
      </c>
      <c r="D4049" s="764" t="s">
        <v>14046</v>
      </c>
      <c r="E4049" s="22">
        <v>841440</v>
      </c>
      <c r="F4049" s="19"/>
      <c r="G4049" s="14">
        <f t="shared" si="88"/>
        <v>841440</v>
      </c>
      <c r="H4049" s="13"/>
    </row>
    <row r="4050" spans="1:8" x14ac:dyDescent="0.25">
      <c r="A4050" s="112">
        <v>45531</v>
      </c>
      <c r="B4050" s="21" t="s">
        <v>13215</v>
      </c>
      <c r="C4050" s="13" t="s">
        <v>12351</v>
      </c>
      <c r="D4050" s="764" t="s">
        <v>14047</v>
      </c>
      <c r="E4050" s="22">
        <v>90000</v>
      </c>
      <c r="F4050" s="19"/>
      <c r="G4050" s="14">
        <f t="shared" si="88"/>
        <v>90000</v>
      </c>
      <c r="H4050" s="13"/>
    </row>
    <row r="4051" spans="1:8" x14ac:dyDescent="0.25">
      <c r="A4051" s="112">
        <v>45531</v>
      </c>
      <c r="B4051" s="21" t="s">
        <v>13530</v>
      </c>
      <c r="C4051" s="13" t="s">
        <v>166</v>
      </c>
      <c r="D4051" s="764" t="s">
        <v>14069</v>
      </c>
      <c r="E4051" s="22">
        <v>134500</v>
      </c>
      <c r="F4051" s="19"/>
      <c r="G4051" s="14">
        <f t="shared" si="88"/>
        <v>134500</v>
      </c>
      <c r="H4051" s="13"/>
    </row>
    <row r="4052" spans="1:8" x14ac:dyDescent="0.25">
      <c r="A4052" s="112">
        <v>45531</v>
      </c>
      <c r="B4052" s="21" t="s">
        <v>13215</v>
      </c>
      <c r="C4052" s="13" t="s">
        <v>166</v>
      </c>
      <c r="D4052" s="764" t="s">
        <v>14070</v>
      </c>
      <c r="E4052" s="22">
        <v>13167</v>
      </c>
      <c r="F4052" s="19"/>
      <c r="G4052" s="14">
        <f t="shared" si="88"/>
        <v>13167</v>
      </c>
      <c r="H4052" s="13"/>
    </row>
    <row r="4053" spans="1:8" x14ac:dyDescent="0.25">
      <c r="A4053" s="112">
        <v>45531</v>
      </c>
      <c r="B4053" s="21" t="s">
        <v>13215</v>
      </c>
      <c r="C4053" s="13" t="s">
        <v>7465</v>
      </c>
      <c r="D4053" s="764" t="s">
        <v>14071</v>
      </c>
      <c r="E4053" s="22">
        <v>6500</v>
      </c>
      <c r="F4053" s="19"/>
      <c r="G4053" s="14">
        <f t="shared" si="88"/>
        <v>6500</v>
      </c>
      <c r="H4053" s="13"/>
    </row>
    <row r="4054" spans="1:8" x14ac:dyDescent="0.25">
      <c r="A4054" s="112">
        <v>45533</v>
      </c>
      <c r="B4054" s="21" t="s">
        <v>13426</v>
      </c>
      <c r="C4054" s="13" t="s">
        <v>12351</v>
      </c>
      <c r="D4054" s="764" t="s">
        <v>14093</v>
      </c>
      <c r="E4054" s="22">
        <v>695900</v>
      </c>
      <c r="F4054" s="19"/>
      <c r="G4054" s="14">
        <f t="shared" si="88"/>
        <v>695900</v>
      </c>
      <c r="H4054" s="13"/>
    </row>
    <row r="4055" spans="1:8" x14ac:dyDescent="0.25">
      <c r="A4055" s="112">
        <v>45533</v>
      </c>
      <c r="B4055" s="21" t="s">
        <v>13215</v>
      </c>
      <c r="C4055" s="13" t="s">
        <v>8384</v>
      </c>
      <c r="D4055" s="764" t="s">
        <v>14242</v>
      </c>
      <c r="E4055" s="781">
        <v>78076</v>
      </c>
      <c r="G4055" s="782">
        <f t="shared" ref="G4055" si="89">E4055-F4055</f>
        <v>78076</v>
      </c>
      <c r="H4055" s="1107"/>
    </row>
    <row r="4056" spans="1:8" x14ac:dyDescent="0.25">
      <c r="A4056" s="112">
        <v>45533</v>
      </c>
      <c r="B4056" s="21" t="s">
        <v>11068</v>
      </c>
      <c r="C4056" s="13" t="s">
        <v>8384</v>
      </c>
      <c r="D4056" s="764" t="s">
        <v>14243</v>
      </c>
      <c r="E4056" s="781">
        <v>258516</v>
      </c>
      <c r="G4056" s="782">
        <f t="shared" ref="G4056:G4059" si="90">E4056-F4056</f>
        <v>258516</v>
      </c>
      <c r="H4056" s="1107"/>
    </row>
    <row r="4057" spans="1:8" x14ac:dyDescent="0.25">
      <c r="A4057" s="112">
        <v>45533</v>
      </c>
      <c r="B4057" s="21" t="s">
        <v>13953</v>
      </c>
      <c r="C4057" s="13" t="s">
        <v>8384</v>
      </c>
      <c r="D4057" s="764" t="s">
        <v>14244</v>
      </c>
      <c r="E4057" s="781">
        <v>7000</v>
      </c>
      <c r="F4057" s="213"/>
      <c r="G4057" s="782">
        <f t="shared" si="90"/>
        <v>7000</v>
      </c>
      <c r="H4057" s="1107"/>
    </row>
    <row r="4058" spans="1:8" x14ac:dyDescent="0.25">
      <c r="A4058" s="112">
        <v>45533</v>
      </c>
      <c r="B4058" s="21" t="s">
        <v>6503</v>
      </c>
      <c r="C4058" s="13" t="s">
        <v>8384</v>
      </c>
      <c r="D4058" s="764" t="s">
        <v>14245</v>
      </c>
      <c r="E4058" s="781">
        <v>61570</v>
      </c>
      <c r="F4058" s="213"/>
      <c r="G4058" s="782">
        <f t="shared" si="90"/>
        <v>61570</v>
      </c>
      <c r="H4058" s="1107"/>
    </row>
    <row r="4059" spans="1:8" x14ac:dyDescent="0.25">
      <c r="A4059" s="112">
        <v>45533</v>
      </c>
      <c r="B4059" s="21" t="s">
        <v>12673</v>
      </c>
      <c r="C4059" s="13" t="s">
        <v>8384</v>
      </c>
      <c r="D4059" s="764" t="s">
        <v>14246</v>
      </c>
      <c r="E4059" s="781">
        <v>389970</v>
      </c>
      <c r="F4059" s="213"/>
      <c r="G4059" s="782">
        <f t="shared" si="90"/>
        <v>389970</v>
      </c>
      <c r="H4059" s="1107"/>
    </row>
    <row r="4060" spans="1:8" x14ac:dyDescent="0.25">
      <c r="A4060" s="112">
        <v>45534</v>
      </c>
      <c r="B4060" s="21" t="s">
        <v>12673</v>
      </c>
      <c r="C4060" s="13" t="s">
        <v>12351</v>
      </c>
      <c r="D4060" s="764" t="s">
        <v>14094</v>
      </c>
      <c r="E4060" s="22">
        <v>771437</v>
      </c>
      <c r="F4060" s="19"/>
      <c r="G4060" s="14">
        <f t="shared" si="88"/>
        <v>771437</v>
      </c>
      <c r="H4060" s="13"/>
    </row>
    <row r="4061" spans="1:8" x14ac:dyDescent="0.25">
      <c r="A4061" s="112">
        <v>45534</v>
      </c>
      <c r="B4061" s="21" t="s">
        <v>13215</v>
      </c>
      <c r="C4061" s="13" t="s">
        <v>12351</v>
      </c>
      <c r="D4061" s="764" t="s">
        <v>14095</v>
      </c>
      <c r="E4061" s="22">
        <v>15000</v>
      </c>
      <c r="F4061" s="19"/>
      <c r="G4061" s="14">
        <f t="shared" si="88"/>
        <v>15000</v>
      </c>
      <c r="H4061" s="13"/>
    </row>
    <row r="4062" spans="1:8" x14ac:dyDescent="0.25">
      <c r="A4062" s="112">
        <v>45534</v>
      </c>
      <c r="B4062" s="21" t="s">
        <v>13530</v>
      </c>
      <c r="C4062" s="13" t="s">
        <v>166</v>
      </c>
      <c r="D4062" s="764" t="s">
        <v>14091</v>
      </c>
      <c r="E4062" s="22">
        <v>18000</v>
      </c>
      <c r="F4062" s="19"/>
      <c r="G4062" s="14">
        <f t="shared" si="88"/>
        <v>18000</v>
      </c>
      <c r="H4062" s="13"/>
    </row>
    <row r="4063" spans="1:8" x14ac:dyDescent="0.25">
      <c r="A4063" s="112">
        <v>45534</v>
      </c>
      <c r="B4063" s="21" t="s">
        <v>12389</v>
      </c>
      <c r="C4063" s="13" t="s">
        <v>1062</v>
      </c>
      <c r="D4063" s="764" t="s">
        <v>14098</v>
      </c>
      <c r="E4063" s="22">
        <v>6093</v>
      </c>
      <c r="F4063" s="19"/>
      <c r="G4063" s="14">
        <f t="shared" si="88"/>
        <v>6093</v>
      </c>
      <c r="H4063" s="13"/>
    </row>
    <row r="4064" spans="1:8" x14ac:dyDescent="0.25">
      <c r="A4064" s="112">
        <v>45534</v>
      </c>
      <c r="B4064" s="21" t="s">
        <v>6503</v>
      </c>
      <c r="C4064" s="13" t="s">
        <v>7465</v>
      </c>
      <c r="D4064" s="764" t="s">
        <v>14251</v>
      </c>
      <c r="E4064" s="22">
        <v>1620580</v>
      </c>
      <c r="F4064" s="19"/>
      <c r="G4064" s="14">
        <f t="shared" si="88"/>
        <v>1620580</v>
      </c>
      <c r="H4064" s="13"/>
    </row>
    <row r="4065" spans="1:8" x14ac:dyDescent="0.25">
      <c r="A4065" s="112">
        <v>45537</v>
      </c>
      <c r="B4065" s="21" t="s">
        <v>11068</v>
      </c>
      <c r="C4065" s="13" t="s">
        <v>166</v>
      </c>
      <c r="D4065" s="764" t="s">
        <v>14092</v>
      </c>
      <c r="E4065" s="22">
        <v>2090</v>
      </c>
      <c r="F4065" s="19"/>
      <c r="G4065" s="14">
        <f t="shared" si="88"/>
        <v>2090</v>
      </c>
      <c r="H4065" s="13"/>
    </row>
    <row r="4066" spans="1:8" x14ac:dyDescent="0.25">
      <c r="A4066" s="112">
        <v>45537</v>
      </c>
      <c r="B4066" s="21" t="s">
        <v>6503</v>
      </c>
      <c r="C4066" s="13" t="s">
        <v>12351</v>
      </c>
      <c r="D4066" s="764" t="s">
        <v>14210</v>
      </c>
      <c r="E4066" s="22">
        <v>14400</v>
      </c>
      <c r="F4066" s="19"/>
      <c r="G4066" s="14">
        <f t="shared" si="88"/>
        <v>14400</v>
      </c>
      <c r="H4066" s="13"/>
    </row>
    <row r="4067" spans="1:8" x14ac:dyDescent="0.25">
      <c r="A4067" s="112">
        <v>45538</v>
      </c>
      <c r="B4067" s="21" t="s">
        <v>12673</v>
      </c>
      <c r="C4067" s="13" t="s">
        <v>12351</v>
      </c>
      <c r="D4067" s="764" t="s">
        <v>14211</v>
      </c>
      <c r="E4067" s="22">
        <v>812040</v>
      </c>
      <c r="F4067" s="19"/>
      <c r="G4067" s="14">
        <f t="shared" si="88"/>
        <v>812040</v>
      </c>
      <c r="H4067" s="13"/>
    </row>
    <row r="4068" spans="1:8" x14ac:dyDescent="0.25">
      <c r="A4068" s="112">
        <v>45538</v>
      </c>
      <c r="B4068" s="21" t="s">
        <v>13215</v>
      </c>
      <c r="C4068" s="13" t="s">
        <v>12351</v>
      </c>
      <c r="D4068" s="764"/>
      <c r="E4068" s="22"/>
      <c r="F4068" s="19">
        <v>2500000</v>
      </c>
      <c r="G4068" s="14">
        <f t="shared" si="88"/>
        <v>-2500000</v>
      </c>
      <c r="H4068" s="13" t="s">
        <v>14086</v>
      </c>
    </row>
    <row r="4069" spans="1:8" x14ac:dyDescent="0.25">
      <c r="A4069" s="112">
        <v>45538</v>
      </c>
      <c r="B4069" s="21" t="s">
        <v>12389</v>
      </c>
      <c r="C4069" s="13" t="s">
        <v>166</v>
      </c>
      <c r="D4069" s="764" t="s">
        <v>14212</v>
      </c>
      <c r="E4069" s="22">
        <v>41600</v>
      </c>
      <c r="F4069" s="19"/>
      <c r="G4069" s="14">
        <f t="shared" si="88"/>
        <v>41600</v>
      </c>
      <c r="H4069" s="53"/>
    </row>
    <row r="4070" spans="1:8" x14ac:dyDescent="0.25">
      <c r="A4070" s="112">
        <v>45539</v>
      </c>
      <c r="B4070" s="21" t="s">
        <v>12785</v>
      </c>
      <c r="C4070" s="13" t="s">
        <v>8384</v>
      </c>
      <c r="D4070" s="764"/>
      <c r="E4070" s="22"/>
      <c r="F4070" s="19">
        <v>400000</v>
      </c>
      <c r="G4070" s="14">
        <f t="shared" si="88"/>
        <v>-400000</v>
      </c>
      <c r="H4070" s="1150" t="s">
        <v>14117</v>
      </c>
    </row>
    <row r="4071" spans="1:8" x14ac:dyDescent="0.25">
      <c r="A4071" s="112">
        <v>45539</v>
      </c>
      <c r="B4071" s="21" t="s">
        <v>13215</v>
      </c>
      <c r="C4071" s="13" t="s">
        <v>8384</v>
      </c>
      <c r="D4071" s="764"/>
      <c r="E4071" s="22"/>
      <c r="F4071" s="19">
        <v>400000</v>
      </c>
      <c r="G4071" s="14">
        <f t="shared" si="88"/>
        <v>-400000</v>
      </c>
      <c r="H4071" s="1151"/>
    </row>
    <row r="4072" spans="1:8" x14ac:dyDescent="0.25">
      <c r="A4072" s="112">
        <v>45540</v>
      </c>
      <c r="B4072" s="21" t="s">
        <v>13215</v>
      </c>
      <c r="C4072" s="13" t="s">
        <v>12351</v>
      </c>
      <c r="D4072" s="764" t="s">
        <v>14219</v>
      </c>
      <c r="E4072" s="22">
        <v>421380</v>
      </c>
      <c r="F4072" s="19"/>
      <c r="G4072" s="14">
        <f t="shared" si="88"/>
        <v>421380</v>
      </c>
      <c r="H4072" s="342"/>
    </row>
    <row r="4073" spans="1:8" x14ac:dyDescent="0.25">
      <c r="A4073" s="112">
        <v>45541</v>
      </c>
      <c r="B4073" s="21" t="s">
        <v>13100</v>
      </c>
      <c r="C4073" s="13" t="s">
        <v>5186</v>
      </c>
      <c r="D4073" s="764"/>
      <c r="E4073" s="22"/>
      <c r="F4073" s="19">
        <v>175914</v>
      </c>
      <c r="G4073" s="14">
        <f t="shared" si="88"/>
        <v>-175914</v>
      </c>
      <c r="H4073" s="13" t="s">
        <v>3917</v>
      </c>
    </row>
    <row r="4074" spans="1:8" x14ac:dyDescent="0.25">
      <c r="A4074" s="112">
        <v>45541</v>
      </c>
      <c r="B4074" s="21" t="s">
        <v>13167</v>
      </c>
      <c r="C4074" s="13" t="s">
        <v>10472</v>
      </c>
      <c r="D4074" s="764" t="s">
        <v>8385</v>
      </c>
      <c r="E4074" s="22">
        <v>565740</v>
      </c>
      <c r="F4074" s="19"/>
      <c r="G4074" s="14">
        <f t="shared" si="88"/>
        <v>565740</v>
      </c>
      <c r="H4074" s="13"/>
    </row>
    <row r="4075" spans="1:8" x14ac:dyDescent="0.25">
      <c r="A4075" s="112">
        <v>45541</v>
      </c>
      <c r="B4075" s="21" t="s">
        <v>13167</v>
      </c>
      <c r="C4075" s="13" t="s">
        <v>10472</v>
      </c>
      <c r="D4075" s="764" t="s">
        <v>8386</v>
      </c>
      <c r="E4075" s="22">
        <v>557792</v>
      </c>
      <c r="F4075" s="19"/>
      <c r="G4075" s="14">
        <f t="shared" si="88"/>
        <v>557792</v>
      </c>
      <c r="H4075" s="13"/>
    </row>
    <row r="4076" spans="1:8" x14ac:dyDescent="0.25">
      <c r="A4076" s="112">
        <v>45541</v>
      </c>
      <c r="B4076" s="21" t="s">
        <v>13167</v>
      </c>
      <c r="C4076" s="13" t="s">
        <v>10472</v>
      </c>
      <c r="D4076" s="764" t="s">
        <v>8095</v>
      </c>
      <c r="E4076" s="22">
        <v>88000</v>
      </c>
      <c r="F4076" s="19"/>
      <c r="G4076" s="14">
        <f t="shared" si="88"/>
        <v>88000</v>
      </c>
      <c r="H4076" s="13"/>
    </row>
    <row r="4077" spans="1:8" x14ac:dyDescent="0.25">
      <c r="A4077" s="112">
        <v>45541</v>
      </c>
      <c r="B4077" s="21" t="s">
        <v>13167</v>
      </c>
      <c r="C4077" s="13" t="s">
        <v>10472</v>
      </c>
      <c r="D4077" s="764" t="s">
        <v>8387</v>
      </c>
      <c r="E4077" s="22">
        <v>62500</v>
      </c>
      <c r="F4077" s="19"/>
      <c r="G4077" s="14">
        <f t="shared" si="88"/>
        <v>62500</v>
      </c>
      <c r="H4077" s="13"/>
    </row>
    <row r="4078" spans="1:8" x14ac:dyDescent="0.25">
      <c r="A4078" s="112">
        <v>45541</v>
      </c>
      <c r="B4078" s="21" t="s">
        <v>13167</v>
      </c>
      <c r="C4078" s="13" t="s">
        <v>10472</v>
      </c>
      <c r="D4078" s="764" t="s">
        <v>7680</v>
      </c>
      <c r="E4078" s="22">
        <v>792789</v>
      </c>
      <c r="F4078" s="19"/>
      <c r="G4078" s="14">
        <f t="shared" si="88"/>
        <v>792789</v>
      </c>
      <c r="H4078" s="13"/>
    </row>
    <row r="4079" spans="1:8" x14ac:dyDescent="0.25">
      <c r="A4079" s="112">
        <v>45541</v>
      </c>
      <c r="B4079" s="21" t="s">
        <v>13167</v>
      </c>
      <c r="C4079" s="13" t="s">
        <v>10472</v>
      </c>
      <c r="D4079" s="764" t="s">
        <v>7681</v>
      </c>
      <c r="E4079" s="22">
        <v>26400</v>
      </c>
      <c r="F4079" s="19"/>
      <c r="G4079" s="14">
        <f t="shared" si="88"/>
        <v>26400</v>
      </c>
      <c r="H4079" s="13"/>
    </row>
    <row r="4080" spans="1:8" x14ac:dyDescent="0.25">
      <c r="A4080" s="112">
        <v>45544</v>
      </c>
      <c r="B4080" s="21" t="s">
        <v>12389</v>
      </c>
      <c r="C4080" s="13" t="s">
        <v>166</v>
      </c>
      <c r="D4080" s="764" t="s">
        <v>14214</v>
      </c>
      <c r="E4080" s="22">
        <v>28800</v>
      </c>
      <c r="F4080" s="19"/>
      <c r="G4080" s="14">
        <f t="shared" si="88"/>
        <v>28800</v>
      </c>
      <c r="H4080" s="13"/>
    </row>
    <row r="4081" spans="1:8" x14ac:dyDescent="0.25">
      <c r="A4081" s="112">
        <v>45544</v>
      </c>
      <c r="B4081" s="21" t="s">
        <v>11068</v>
      </c>
      <c r="C4081" s="13" t="s">
        <v>166</v>
      </c>
      <c r="D4081" s="764" t="s">
        <v>14213</v>
      </c>
      <c r="E4081" s="22">
        <v>2100</v>
      </c>
      <c r="F4081" s="19"/>
      <c r="G4081" s="14">
        <f t="shared" si="88"/>
        <v>2100</v>
      </c>
      <c r="H4081" s="13"/>
    </row>
    <row r="4082" spans="1:8" x14ac:dyDescent="0.25">
      <c r="A4082" s="112">
        <v>45544</v>
      </c>
      <c r="B4082" s="21" t="s">
        <v>13426</v>
      </c>
      <c r="C4082" s="13" t="s">
        <v>12351</v>
      </c>
      <c r="D4082" s="764" t="s">
        <v>14220</v>
      </c>
      <c r="E4082" s="22">
        <v>7745</v>
      </c>
      <c r="F4082" s="19"/>
      <c r="G4082" s="14">
        <f t="shared" si="88"/>
        <v>7745</v>
      </c>
      <c r="H4082" s="13"/>
    </row>
    <row r="4083" spans="1:8" x14ac:dyDescent="0.25">
      <c r="A4083" s="112">
        <v>45544</v>
      </c>
      <c r="B4083" s="21" t="s">
        <v>12673</v>
      </c>
      <c r="C4083" s="13" t="s">
        <v>13280</v>
      </c>
      <c r="D4083" s="764" t="s">
        <v>14250</v>
      </c>
      <c r="E4083" s="22">
        <v>70800</v>
      </c>
      <c r="F4083" s="19"/>
      <c r="G4083" s="14">
        <f t="shared" si="88"/>
        <v>70800</v>
      </c>
      <c r="H4083" s="13"/>
    </row>
    <row r="4084" spans="1:8" x14ac:dyDescent="0.25">
      <c r="A4084" s="112">
        <v>45546</v>
      </c>
      <c r="B4084" s="21" t="s">
        <v>12673</v>
      </c>
      <c r="C4084" s="13" t="s">
        <v>12459</v>
      </c>
      <c r="D4084" s="764" t="s">
        <v>9954</v>
      </c>
      <c r="E4084" s="22">
        <v>8000</v>
      </c>
      <c r="F4084" s="19"/>
      <c r="G4084" s="14">
        <f t="shared" si="88"/>
        <v>8000</v>
      </c>
      <c r="H4084" s="13"/>
    </row>
    <row r="4085" spans="1:8" x14ac:dyDescent="0.25">
      <c r="A4085" s="112">
        <v>45546</v>
      </c>
      <c r="B4085" s="21" t="s">
        <v>12389</v>
      </c>
      <c r="C4085" s="13" t="s">
        <v>12459</v>
      </c>
      <c r="D4085" s="764" t="s">
        <v>10137</v>
      </c>
      <c r="E4085" s="22">
        <v>480688</v>
      </c>
      <c r="F4085" s="19"/>
      <c r="G4085" s="14">
        <f t="shared" si="88"/>
        <v>480688</v>
      </c>
      <c r="H4085" s="13"/>
    </row>
    <row r="4086" spans="1:8" x14ac:dyDescent="0.25">
      <c r="A4086" s="112">
        <v>45546</v>
      </c>
      <c r="B4086" s="21" t="s">
        <v>13215</v>
      </c>
      <c r="C4086" s="13" t="s">
        <v>8384</v>
      </c>
      <c r="D4086" s="764" t="s">
        <v>14247</v>
      </c>
      <c r="E4086" s="22">
        <v>59228</v>
      </c>
      <c r="F4086" s="19"/>
      <c r="G4086" s="14">
        <f t="shared" si="88"/>
        <v>59228</v>
      </c>
      <c r="H4086" s="13"/>
    </row>
    <row r="4087" spans="1:8" x14ac:dyDescent="0.25">
      <c r="A4087" s="112">
        <v>45546</v>
      </c>
      <c r="B4087" s="21" t="s">
        <v>13100</v>
      </c>
      <c r="C4087" s="13" t="s">
        <v>8384</v>
      </c>
      <c r="D4087" s="764" t="s">
        <v>14248</v>
      </c>
      <c r="E4087" s="22">
        <v>8076</v>
      </c>
      <c r="F4087" s="19"/>
      <c r="G4087" s="14">
        <f t="shared" si="88"/>
        <v>8076</v>
      </c>
      <c r="H4087" s="13"/>
    </row>
    <row r="4088" spans="1:8" x14ac:dyDescent="0.25">
      <c r="A4088" s="112">
        <v>45546</v>
      </c>
      <c r="B4088" s="21" t="s">
        <v>12389</v>
      </c>
      <c r="C4088" s="13" t="s">
        <v>166</v>
      </c>
      <c r="D4088" s="764" t="s">
        <v>14298</v>
      </c>
      <c r="E4088" s="22">
        <v>17500</v>
      </c>
      <c r="F4088" s="19"/>
      <c r="G4088" s="14">
        <f t="shared" si="88"/>
        <v>17500</v>
      </c>
      <c r="H4088" s="13"/>
    </row>
    <row r="4089" spans="1:8" x14ac:dyDescent="0.25">
      <c r="A4089" s="112">
        <v>45546</v>
      </c>
      <c r="B4089" s="21" t="s">
        <v>13426</v>
      </c>
      <c r="C4089" s="13" t="s">
        <v>166</v>
      </c>
      <c r="D4089" s="764" t="s">
        <v>14298</v>
      </c>
      <c r="E4089" s="22">
        <v>14431</v>
      </c>
      <c r="F4089" s="19"/>
      <c r="G4089" s="14">
        <f t="shared" si="88"/>
        <v>14431</v>
      </c>
      <c r="H4089" s="13"/>
    </row>
    <row r="4090" spans="1:8" x14ac:dyDescent="0.25">
      <c r="A4090" s="112">
        <v>45547</v>
      </c>
      <c r="B4090" s="21" t="s">
        <v>13953</v>
      </c>
      <c r="C4090" s="13" t="s">
        <v>8384</v>
      </c>
      <c r="D4090" s="764" t="s">
        <v>14249</v>
      </c>
      <c r="E4090" s="22">
        <v>2340</v>
      </c>
      <c r="F4090" s="19"/>
      <c r="G4090" s="14">
        <f t="shared" si="88"/>
        <v>2340</v>
      </c>
      <c r="H4090" s="13"/>
    </row>
    <row r="4091" spans="1:8" x14ac:dyDescent="0.25">
      <c r="A4091" s="112">
        <v>45547</v>
      </c>
      <c r="B4091" s="21" t="s">
        <v>11068</v>
      </c>
      <c r="C4091" s="13" t="s">
        <v>8384</v>
      </c>
      <c r="D4091" s="764" t="s">
        <v>8019</v>
      </c>
      <c r="E4091" s="22">
        <v>229609</v>
      </c>
      <c r="F4091" s="19"/>
      <c r="G4091" s="14">
        <f t="shared" si="88"/>
        <v>229609</v>
      </c>
      <c r="H4091" s="13"/>
    </row>
    <row r="4092" spans="1:8" x14ac:dyDescent="0.25">
      <c r="A4092" s="112">
        <v>45547</v>
      </c>
      <c r="B4092" s="21" t="s">
        <v>13215</v>
      </c>
      <c r="C4092" s="13" t="s">
        <v>166</v>
      </c>
      <c r="D4092" s="764" t="s">
        <v>14299</v>
      </c>
      <c r="E4092" s="22">
        <v>38000</v>
      </c>
      <c r="F4092" s="19"/>
      <c r="G4092" s="14">
        <f t="shared" si="88"/>
        <v>38000</v>
      </c>
      <c r="H4092" s="53"/>
    </row>
    <row r="4093" spans="1:8" x14ac:dyDescent="0.25">
      <c r="A4093" s="112">
        <v>45547</v>
      </c>
      <c r="B4093" s="21" t="s">
        <v>13426</v>
      </c>
      <c r="C4093" s="13" t="s">
        <v>166</v>
      </c>
      <c r="D4093" s="764" t="s">
        <v>14300</v>
      </c>
      <c r="E4093" s="22">
        <v>3477</v>
      </c>
      <c r="F4093" s="19"/>
      <c r="G4093" s="14">
        <f t="shared" si="88"/>
        <v>3477</v>
      </c>
      <c r="H4093" s="53"/>
    </row>
    <row r="4094" spans="1:8" x14ac:dyDescent="0.25">
      <c r="A4094" s="112">
        <v>45547</v>
      </c>
      <c r="B4094" s="21" t="s">
        <v>13243</v>
      </c>
      <c r="C4094" s="13" t="s">
        <v>12351</v>
      </c>
      <c r="D4094" s="764" t="s">
        <v>14307</v>
      </c>
      <c r="E4094" s="22">
        <v>400000</v>
      </c>
      <c r="F4094" s="19"/>
      <c r="G4094" s="14">
        <f t="shared" si="88"/>
        <v>400000</v>
      </c>
      <c r="H4094" s="53"/>
    </row>
    <row r="4095" spans="1:8" x14ac:dyDescent="0.25">
      <c r="A4095" s="112">
        <v>45547</v>
      </c>
      <c r="B4095" s="21" t="s">
        <v>13215</v>
      </c>
      <c r="C4095" s="13" t="s">
        <v>12351</v>
      </c>
      <c r="D4095" s="764" t="s">
        <v>14304</v>
      </c>
      <c r="E4095" s="22">
        <v>57600</v>
      </c>
      <c r="F4095" s="19"/>
      <c r="G4095" s="14">
        <f t="shared" si="88"/>
        <v>57600</v>
      </c>
      <c r="H4095" s="53"/>
    </row>
    <row r="4096" spans="1:8" x14ac:dyDescent="0.25">
      <c r="A4096" s="112">
        <v>45547</v>
      </c>
      <c r="B4096" s="21" t="s">
        <v>13243</v>
      </c>
      <c r="C4096" s="13" t="s">
        <v>12351</v>
      </c>
      <c r="D4096" s="764" t="s">
        <v>14305</v>
      </c>
      <c r="E4096" s="22">
        <v>45950</v>
      </c>
      <c r="F4096" s="19"/>
      <c r="G4096" s="14">
        <f t="shared" si="88"/>
        <v>45950</v>
      </c>
      <c r="H4096" s="53"/>
    </row>
    <row r="4097" spans="1:8" x14ac:dyDescent="0.25">
      <c r="A4097" s="112">
        <v>45549</v>
      </c>
      <c r="B4097" s="21" t="s">
        <v>12673</v>
      </c>
      <c r="C4097" s="13" t="s">
        <v>12459</v>
      </c>
      <c r="D4097" s="764" t="s">
        <v>10138</v>
      </c>
      <c r="E4097" s="22">
        <v>1600</v>
      </c>
      <c r="F4097" s="19"/>
      <c r="G4097" s="14">
        <f t="shared" si="88"/>
        <v>1600</v>
      </c>
      <c r="H4097" s="53"/>
    </row>
    <row r="4098" spans="1:8" x14ac:dyDescent="0.25">
      <c r="A4098" s="112">
        <v>45549</v>
      </c>
      <c r="B4098" s="21" t="s">
        <v>12673</v>
      </c>
      <c r="C4098" s="13" t="s">
        <v>8384</v>
      </c>
      <c r="D4098" s="764" t="s">
        <v>14309</v>
      </c>
      <c r="E4098" s="22">
        <v>364848</v>
      </c>
      <c r="F4098" s="19"/>
      <c r="G4098" s="14">
        <f t="shared" si="88"/>
        <v>364848</v>
      </c>
      <c r="H4098" s="53"/>
    </row>
    <row r="4099" spans="1:8" x14ac:dyDescent="0.25">
      <c r="A4099" s="112">
        <v>45551</v>
      </c>
      <c r="B4099" s="21" t="s">
        <v>11068</v>
      </c>
      <c r="C4099" s="13" t="s">
        <v>8384</v>
      </c>
      <c r="D4099" s="764"/>
      <c r="E4099" s="22"/>
      <c r="F4099" s="19">
        <v>600000</v>
      </c>
      <c r="G4099" s="14">
        <f t="shared" si="88"/>
        <v>-600000</v>
      </c>
      <c r="H4099" s="1244" t="s">
        <v>14268</v>
      </c>
    </row>
    <row r="4100" spans="1:8" x14ac:dyDescent="0.25">
      <c r="A4100" s="112">
        <v>45551</v>
      </c>
      <c r="B4100" s="21" t="s">
        <v>12673</v>
      </c>
      <c r="C4100" s="13" t="s">
        <v>8384</v>
      </c>
      <c r="D4100" s="764"/>
      <c r="E4100" s="22"/>
      <c r="F4100" s="19">
        <v>600000</v>
      </c>
      <c r="G4100" s="14">
        <f t="shared" ref="G4100:G4111" si="91">E4100-F4100</f>
        <v>-600000</v>
      </c>
      <c r="H4100" s="1245"/>
    </row>
    <row r="4101" spans="1:8" x14ac:dyDescent="0.25">
      <c r="A4101" s="112">
        <v>45551</v>
      </c>
      <c r="B4101" s="21" t="s">
        <v>13215</v>
      </c>
      <c r="C4101" s="13" t="s">
        <v>8384</v>
      </c>
      <c r="D4101" s="764"/>
      <c r="E4101" s="22"/>
      <c r="F4101" s="19">
        <v>300000</v>
      </c>
      <c r="G4101" s="14">
        <f t="shared" si="91"/>
        <v>-300000</v>
      </c>
      <c r="H4101" s="1246"/>
    </row>
    <row r="4102" spans="1:8" x14ac:dyDescent="0.25">
      <c r="A4102" s="112">
        <v>45551</v>
      </c>
      <c r="B4102" s="21" t="s">
        <v>13485</v>
      </c>
      <c r="C4102" s="13" t="s">
        <v>12351</v>
      </c>
      <c r="D4102" s="764" t="s">
        <v>14306</v>
      </c>
      <c r="E4102" s="22">
        <v>13300</v>
      </c>
      <c r="F4102" s="19"/>
      <c r="G4102" s="14">
        <f t="shared" si="91"/>
        <v>13300</v>
      </c>
      <c r="H4102" s="1111"/>
    </row>
    <row r="4103" spans="1:8" x14ac:dyDescent="0.25">
      <c r="A4103" s="112">
        <v>45553</v>
      </c>
      <c r="B4103" s="21" t="s">
        <v>13167</v>
      </c>
      <c r="C4103" s="13" t="s">
        <v>10472</v>
      </c>
      <c r="D4103" s="764" t="s">
        <v>8514</v>
      </c>
      <c r="E4103" s="22">
        <v>635266</v>
      </c>
      <c r="F4103" s="19"/>
      <c r="G4103" s="14">
        <f>E4103-F4103</f>
        <v>635266</v>
      </c>
      <c r="H4103" s="13"/>
    </row>
    <row r="4104" spans="1:8" x14ac:dyDescent="0.25">
      <c r="A4104" s="112">
        <v>45553</v>
      </c>
      <c r="B4104" s="21" t="s">
        <v>13167</v>
      </c>
      <c r="C4104" s="13" t="s">
        <v>10472</v>
      </c>
      <c r="D4104" s="764" t="s">
        <v>7746</v>
      </c>
      <c r="E4104" s="22">
        <v>628192</v>
      </c>
      <c r="F4104" s="19"/>
      <c r="G4104" s="14">
        <f>E4104-F4104</f>
        <v>628192</v>
      </c>
      <c r="H4104" s="13"/>
    </row>
    <row r="4105" spans="1:8" x14ac:dyDescent="0.25">
      <c r="A4105" s="112">
        <v>45554</v>
      </c>
      <c r="B4105" s="21" t="s">
        <v>12389</v>
      </c>
      <c r="C4105" s="13" t="s">
        <v>12459</v>
      </c>
      <c r="D4105" s="764" t="s">
        <v>8374</v>
      </c>
      <c r="E4105" s="22">
        <v>361985</v>
      </c>
      <c r="F4105" s="19"/>
      <c r="G4105" s="14">
        <f t="shared" si="91"/>
        <v>361985</v>
      </c>
      <c r="H4105" s="13"/>
    </row>
    <row r="4106" spans="1:8" x14ac:dyDescent="0.25">
      <c r="A4106" s="112">
        <v>45554</v>
      </c>
      <c r="B4106" s="21" t="s">
        <v>13243</v>
      </c>
      <c r="C4106" s="13" t="s">
        <v>12351</v>
      </c>
      <c r="D4106" s="764" t="s">
        <v>14308</v>
      </c>
      <c r="E4106" s="22">
        <v>7200</v>
      </c>
      <c r="F4106" s="19"/>
      <c r="G4106" s="14">
        <f t="shared" si="91"/>
        <v>7200</v>
      </c>
      <c r="H4106" s="13"/>
    </row>
    <row r="4107" spans="1:8" x14ac:dyDescent="0.25">
      <c r="A4107" s="112">
        <v>45554</v>
      </c>
      <c r="B4107" s="21" t="s">
        <v>12673</v>
      </c>
      <c r="C4107" s="13" t="s">
        <v>13280</v>
      </c>
      <c r="D4107" s="764" t="s">
        <v>11773</v>
      </c>
      <c r="E4107" s="22">
        <v>56200</v>
      </c>
      <c r="F4107" s="19"/>
      <c r="G4107" s="14">
        <f t="shared" si="91"/>
        <v>56200</v>
      </c>
      <c r="H4107" s="13"/>
    </row>
    <row r="4108" spans="1:8" x14ac:dyDescent="0.25">
      <c r="A4108" s="112">
        <v>45554</v>
      </c>
      <c r="B4108" s="21" t="s">
        <v>13215</v>
      </c>
      <c r="C4108" s="13" t="s">
        <v>8384</v>
      </c>
      <c r="D4108" s="764" t="s">
        <v>14310</v>
      </c>
      <c r="E4108" s="22">
        <v>21342</v>
      </c>
      <c r="F4108" s="19"/>
      <c r="G4108" s="14">
        <f t="shared" si="91"/>
        <v>21342</v>
      </c>
      <c r="H4108" s="13"/>
    </row>
    <row r="4109" spans="1:8" x14ac:dyDescent="0.25">
      <c r="A4109" s="112">
        <v>45555</v>
      </c>
      <c r="B4109" s="21" t="s">
        <v>12673</v>
      </c>
      <c r="C4109" s="13" t="s">
        <v>8384</v>
      </c>
      <c r="D4109" s="764" t="s">
        <v>14311</v>
      </c>
      <c r="E4109" s="22">
        <v>139526</v>
      </c>
      <c r="F4109" s="19"/>
      <c r="G4109" s="14">
        <f t="shared" si="91"/>
        <v>139526</v>
      </c>
      <c r="H4109" s="13"/>
    </row>
    <row r="4110" spans="1:8" x14ac:dyDescent="0.25">
      <c r="A4110" s="112">
        <v>45558</v>
      </c>
      <c r="B4110" s="21" t="s">
        <v>13167</v>
      </c>
      <c r="C4110" s="13" t="s">
        <v>10472</v>
      </c>
      <c r="D4110" s="764" t="s">
        <v>7807</v>
      </c>
      <c r="E4110" s="22">
        <v>108049</v>
      </c>
      <c r="F4110" s="19"/>
      <c r="G4110" s="14">
        <f t="shared" si="91"/>
        <v>108049</v>
      </c>
      <c r="H4110" s="13"/>
    </row>
    <row r="4111" spans="1:8" x14ac:dyDescent="0.25">
      <c r="A4111" s="112">
        <v>45559</v>
      </c>
      <c r="B4111" s="21" t="s">
        <v>12389</v>
      </c>
      <c r="C4111" s="13" t="s">
        <v>12459</v>
      </c>
      <c r="D4111" s="764" t="s">
        <v>8375</v>
      </c>
      <c r="E4111" s="22">
        <v>98060</v>
      </c>
      <c r="F4111" s="19"/>
      <c r="G4111" s="14">
        <f t="shared" si="91"/>
        <v>98060</v>
      </c>
      <c r="H4111" s="13"/>
    </row>
    <row r="4112" spans="1:8" x14ac:dyDescent="0.25">
      <c r="A4112" s="13"/>
      <c r="B4112" s="21"/>
      <c r="C4112" s="13"/>
      <c r="D4112" s="764"/>
      <c r="E4112" s="22"/>
      <c r="F4112" s="19"/>
      <c r="G4112" s="14"/>
      <c r="H4112" s="13"/>
    </row>
    <row r="4113" spans="1:8" x14ac:dyDescent="0.25">
      <c r="A4113" s="13"/>
      <c r="B4113" s="21"/>
      <c r="C4113" s="13"/>
      <c r="D4113" s="764"/>
      <c r="E4113" s="22"/>
      <c r="F4113" s="19"/>
      <c r="G4113" s="14"/>
      <c r="H4113" s="13"/>
    </row>
    <row r="4114" spans="1:8" x14ac:dyDescent="0.25">
      <c r="A4114" s="13"/>
      <c r="B4114" s="21"/>
      <c r="C4114" s="13"/>
      <c r="D4114" s="764"/>
      <c r="E4114" s="22"/>
      <c r="F4114" s="19"/>
      <c r="G4114" s="14"/>
      <c r="H4114" s="13"/>
    </row>
    <row r="4115" spans="1:8" x14ac:dyDescent="0.25">
      <c r="A4115" s="13"/>
      <c r="B4115" s="21"/>
      <c r="C4115" s="13"/>
      <c r="D4115" s="764"/>
      <c r="E4115" s="22"/>
      <c r="F4115" s="19"/>
      <c r="G4115" s="14"/>
      <c r="H4115" s="13"/>
    </row>
    <row r="4116" spans="1:8" x14ac:dyDescent="0.25">
      <c r="A4116" s="13"/>
      <c r="B4116" s="21"/>
      <c r="C4116" s="13"/>
      <c r="D4116" s="764"/>
      <c r="E4116" s="22"/>
      <c r="F4116" s="19"/>
      <c r="G4116" s="14"/>
      <c r="H4116" s="13"/>
    </row>
    <row r="4117" spans="1:8" x14ac:dyDescent="0.25">
      <c r="A4117" s="13"/>
      <c r="B4117" s="21"/>
      <c r="C4117" s="13"/>
      <c r="D4117" s="764"/>
      <c r="E4117" s="22"/>
      <c r="F4117" s="19"/>
      <c r="G4117" s="14"/>
      <c r="H4117" s="13"/>
    </row>
    <row r="4118" spans="1:8" x14ac:dyDescent="0.25">
      <c r="A4118" s="13"/>
      <c r="B4118" s="21"/>
      <c r="C4118" s="13"/>
      <c r="D4118" s="764"/>
      <c r="E4118" s="22"/>
      <c r="F4118" s="19"/>
      <c r="G4118" s="14"/>
      <c r="H4118" s="13"/>
    </row>
    <row r="4119" spans="1:8" x14ac:dyDescent="0.25">
      <c r="A4119" s="13"/>
      <c r="B4119" s="21"/>
      <c r="C4119" s="13"/>
      <c r="D4119" s="764"/>
      <c r="E4119" s="22"/>
      <c r="F4119" s="19"/>
      <c r="G4119" s="14"/>
      <c r="H4119" s="13"/>
    </row>
    <row r="4120" spans="1:8" x14ac:dyDescent="0.25">
      <c r="A4120" s="13"/>
      <c r="B4120" s="21"/>
      <c r="C4120" s="13"/>
      <c r="D4120" s="764"/>
      <c r="E4120" s="22"/>
      <c r="F4120" s="19"/>
      <c r="G4120" s="14"/>
      <c r="H4120" s="13"/>
    </row>
    <row r="4121" spans="1:8" x14ac:dyDescent="0.25">
      <c r="A4121" s="13"/>
      <c r="B4121" s="21"/>
      <c r="C4121" s="13"/>
      <c r="D4121" s="764"/>
      <c r="E4121" s="22"/>
      <c r="F4121" s="19"/>
      <c r="G4121" s="14"/>
      <c r="H4121" s="13"/>
    </row>
    <row r="4122" spans="1:8" x14ac:dyDescent="0.25">
      <c r="A4122" s="13"/>
      <c r="B4122" s="21"/>
      <c r="C4122" s="13"/>
      <c r="D4122" s="764"/>
      <c r="E4122" s="22"/>
      <c r="F4122" s="19"/>
      <c r="G4122" s="14"/>
      <c r="H4122" s="13"/>
    </row>
    <row r="4123" spans="1:8" x14ac:dyDescent="0.25">
      <c r="A4123" s="13"/>
      <c r="B4123" s="21"/>
      <c r="C4123" s="13"/>
      <c r="D4123" s="764"/>
      <c r="E4123" s="22"/>
      <c r="F4123" s="19"/>
      <c r="G4123" s="14"/>
      <c r="H4123" s="13"/>
    </row>
    <row r="4124" spans="1:8" x14ac:dyDescent="0.25">
      <c r="A4124" s="13"/>
      <c r="B4124" s="21"/>
      <c r="C4124" s="13"/>
      <c r="D4124" s="764"/>
      <c r="E4124" s="22"/>
      <c r="F4124" s="19"/>
      <c r="G4124" s="14"/>
      <c r="H4124" s="13"/>
    </row>
    <row r="4125" spans="1:8" x14ac:dyDescent="0.25">
      <c r="A4125" s="13"/>
      <c r="B4125" s="21"/>
      <c r="C4125" s="13"/>
      <c r="D4125" s="764"/>
      <c r="E4125" s="22"/>
      <c r="F4125" s="19"/>
      <c r="G4125" s="14"/>
      <c r="H4125" s="13"/>
    </row>
    <row r="4126" spans="1:8" x14ac:dyDescent="0.25">
      <c r="A4126" s="13"/>
      <c r="B4126" s="21"/>
      <c r="C4126" s="13"/>
      <c r="D4126" s="764"/>
      <c r="E4126" s="22"/>
      <c r="F4126" s="19"/>
      <c r="G4126" s="14"/>
      <c r="H4126" s="13"/>
    </row>
    <row r="4127" spans="1:8" x14ac:dyDescent="0.25">
      <c r="A4127" s="13"/>
      <c r="B4127" s="21"/>
      <c r="C4127" s="13"/>
      <c r="D4127" s="764"/>
      <c r="E4127" s="22"/>
      <c r="F4127" s="19"/>
      <c r="G4127" s="14"/>
      <c r="H4127" s="13"/>
    </row>
    <row r="4128" spans="1:8" x14ac:dyDescent="0.25">
      <c r="A4128" s="13"/>
      <c r="B4128" s="21"/>
      <c r="C4128" s="13"/>
      <c r="D4128" s="764"/>
      <c r="E4128" s="22"/>
      <c r="F4128" s="19"/>
      <c r="G4128" s="14"/>
      <c r="H4128" s="13"/>
    </row>
    <row r="4129" spans="1:8" x14ac:dyDescent="0.25">
      <c r="A4129" s="13"/>
      <c r="B4129" s="21"/>
      <c r="C4129" s="13"/>
      <c r="D4129" s="764"/>
      <c r="E4129" s="22"/>
      <c r="F4129" s="19"/>
      <c r="G4129" s="14"/>
      <c r="H4129" s="13"/>
    </row>
    <row r="4130" spans="1:8" x14ac:dyDescent="0.25">
      <c r="A4130" s="13"/>
      <c r="B4130" s="21"/>
      <c r="C4130" s="13"/>
      <c r="D4130" s="764"/>
      <c r="E4130" s="22"/>
      <c r="F4130" s="19"/>
      <c r="G4130" s="14"/>
      <c r="H4130" s="13"/>
    </row>
    <row r="4131" spans="1:8" x14ac:dyDescent="0.25">
      <c r="A4131" s="13"/>
      <c r="B4131" s="21"/>
      <c r="C4131" s="13"/>
      <c r="D4131" s="764"/>
      <c r="E4131" s="22"/>
      <c r="F4131" s="19"/>
      <c r="G4131" s="14"/>
      <c r="H4131" s="13"/>
    </row>
    <row r="4132" spans="1:8" x14ac:dyDescent="0.25">
      <c r="A4132" s="13"/>
      <c r="B4132" s="21"/>
      <c r="C4132" s="13"/>
      <c r="D4132" s="764"/>
      <c r="E4132" s="22"/>
      <c r="F4132" s="19"/>
      <c r="G4132" s="14"/>
      <c r="H4132" s="13"/>
    </row>
    <row r="4133" spans="1:8" x14ac:dyDescent="0.25">
      <c r="A4133" s="13"/>
      <c r="B4133" s="21"/>
      <c r="C4133" s="13"/>
      <c r="D4133" s="764"/>
      <c r="E4133" s="22"/>
      <c r="F4133" s="19"/>
      <c r="G4133" s="14"/>
      <c r="H4133" s="13"/>
    </row>
    <row r="4134" spans="1:8" x14ac:dyDescent="0.25">
      <c r="A4134" s="13"/>
      <c r="B4134" s="21"/>
      <c r="C4134" s="13"/>
      <c r="D4134" s="764"/>
      <c r="E4134" s="22"/>
      <c r="F4134" s="19"/>
      <c r="G4134" s="14"/>
      <c r="H4134" s="13"/>
    </row>
    <row r="4135" spans="1:8" x14ac:dyDescent="0.25">
      <c r="A4135" s="13"/>
      <c r="B4135" s="21"/>
      <c r="C4135" s="13"/>
      <c r="D4135" s="764"/>
      <c r="E4135" s="22"/>
      <c r="F4135" s="19"/>
      <c r="G4135" s="14"/>
      <c r="H4135" s="13"/>
    </row>
    <row r="4136" spans="1:8" x14ac:dyDescent="0.25">
      <c r="A4136" s="13"/>
      <c r="B4136" s="21"/>
      <c r="C4136" s="13"/>
      <c r="D4136" s="764"/>
      <c r="E4136" s="22"/>
      <c r="F4136" s="19"/>
      <c r="G4136" s="14"/>
      <c r="H4136" s="13"/>
    </row>
    <row r="4137" spans="1:8" x14ac:dyDescent="0.25">
      <c r="A4137" s="13"/>
      <c r="B4137" s="21"/>
      <c r="C4137" s="13"/>
      <c r="D4137" s="764"/>
      <c r="E4137" s="22"/>
      <c r="F4137" s="19"/>
      <c r="G4137" s="14"/>
      <c r="H4137" s="13"/>
    </row>
    <row r="4138" spans="1:8" x14ac:dyDescent="0.25">
      <c r="A4138" s="13"/>
      <c r="B4138" s="21"/>
      <c r="C4138" s="13"/>
      <c r="D4138" s="764"/>
      <c r="E4138" s="22"/>
      <c r="F4138" s="19"/>
      <c r="G4138" s="14"/>
      <c r="H4138" s="13"/>
    </row>
    <row r="4139" spans="1:8" x14ac:dyDescent="0.25">
      <c r="A4139" s="13"/>
      <c r="B4139" s="21"/>
      <c r="C4139" s="13"/>
      <c r="D4139" s="764"/>
      <c r="E4139" s="22"/>
      <c r="F4139" s="19"/>
      <c r="G4139" s="14"/>
      <c r="H4139" s="13"/>
    </row>
    <row r="4140" spans="1:8" x14ac:dyDescent="0.25">
      <c r="A4140" s="13"/>
      <c r="B4140" s="21"/>
      <c r="C4140" s="13"/>
      <c r="D4140" s="764"/>
      <c r="E4140" s="22"/>
      <c r="F4140" s="19"/>
      <c r="G4140" s="14"/>
      <c r="H4140" s="13"/>
    </row>
    <row r="4141" spans="1:8" x14ac:dyDescent="0.25">
      <c r="A4141" s="13"/>
      <c r="B4141" s="21"/>
      <c r="C4141" s="13"/>
      <c r="D4141" s="764"/>
      <c r="E4141" s="22"/>
      <c r="F4141" s="19"/>
      <c r="G4141" s="14"/>
      <c r="H4141" s="13"/>
    </row>
    <row r="4142" spans="1:8" x14ac:dyDescent="0.25">
      <c r="A4142" s="13"/>
      <c r="B4142" s="21"/>
      <c r="C4142" s="13"/>
      <c r="D4142" s="764"/>
      <c r="E4142" s="22"/>
      <c r="F4142" s="19"/>
      <c r="G4142" s="14"/>
      <c r="H4142" s="13"/>
    </row>
    <row r="4143" spans="1:8" x14ac:dyDescent="0.25">
      <c r="A4143" s="13"/>
      <c r="B4143" s="21"/>
      <c r="C4143" s="13"/>
      <c r="D4143" s="764"/>
      <c r="E4143" s="22"/>
      <c r="F4143" s="19"/>
      <c r="G4143" s="14"/>
      <c r="H4143" s="13"/>
    </row>
    <row r="4144" spans="1:8" x14ac:dyDescent="0.25">
      <c r="A4144" s="13"/>
      <c r="B4144" s="21"/>
      <c r="C4144" s="13"/>
      <c r="D4144" s="764"/>
      <c r="E4144" s="22"/>
      <c r="F4144" s="19"/>
      <c r="G4144" s="14"/>
      <c r="H4144" s="13"/>
    </row>
    <row r="4145" spans="1:8" x14ac:dyDescent="0.25">
      <c r="A4145" s="13"/>
      <c r="B4145" s="21"/>
      <c r="C4145" s="13"/>
      <c r="D4145" s="764"/>
      <c r="E4145" s="22"/>
      <c r="F4145" s="19"/>
      <c r="G4145" s="14"/>
      <c r="H4145" s="13"/>
    </row>
    <row r="4146" spans="1:8" x14ac:dyDescent="0.25">
      <c r="A4146" s="13"/>
      <c r="B4146" s="21"/>
      <c r="C4146" s="13"/>
      <c r="D4146" s="764"/>
      <c r="E4146" s="22"/>
      <c r="F4146" s="19"/>
      <c r="G4146" s="14"/>
      <c r="H4146" s="13"/>
    </row>
    <row r="4147" spans="1:8" x14ac:dyDescent="0.25">
      <c r="A4147" s="13"/>
      <c r="B4147" s="21"/>
      <c r="C4147" s="13"/>
      <c r="D4147" s="764"/>
      <c r="E4147" s="22"/>
      <c r="F4147" s="19"/>
      <c r="G4147" s="14"/>
      <c r="H4147" s="13"/>
    </row>
    <row r="4148" spans="1:8" x14ac:dyDescent="0.25">
      <c r="A4148" s="13"/>
      <c r="B4148" s="21"/>
      <c r="C4148" s="13"/>
      <c r="D4148" s="764"/>
      <c r="E4148" s="22"/>
      <c r="F4148" s="19"/>
      <c r="G4148" s="14"/>
      <c r="H4148" s="13"/>
    </row>
    <row r="4149" spans="1:8" x14ac:dyDescent="0.25">
      <c r="A4149" s="13"/>
      <c r="B4149" s="21"/>
      <c r="C4149" s="13"/>
      <c r="D4149" s="764"/>
      <c r="E4149" s="22"/>
      <c r="F4149" s="19"/>
      <c r="G4149" s="14"/>
      <c r="H4149" s="13"/>
    </row>
    <row r="4150" spans="1:8" x14ac:dyDescent="0.25">
      <c r="A4150" s="13"/>
      <c r="B4150" s="21"/>
      <c r="C4150" s="13"/>
      <c r="D4150" s="764"/>
      <c r="E4150" s="22"/>
      <c r="F4150" s="19"/>
      <c r="G4150" s="14"/>
      <c r="H4150" s="13"/>
    </row>
    <row r="4151" spans="1:8" x14ac:dyDescent="0.25">
      <c r="A4151" s="13"/>
      <c r="B4151" s="21"/>
      <c r="C4151" s="13"/>
      <c r="D4151" s="764"/>
      <c r="E4151" s="22"/>
      <c r="F4151" s="19"/>
      <c r="G4151" s="14"/>
      <c r="H4151" s="13"/>
    </row>
    <row r="4152" spans="1:8" x14ac:dyDescent="0.25">
      <c r="A4152" s="13"/>
      <c r="B4152" s="21"/>
      <c r="C4152" s="13"/>
      <c r="D4152" s="764"/>
      <c r="E4152" s="22"/>
      <c r="F4152" s="19"/>
      <c r="G4152" s="14"/>
      <c r="H4152" s="13"/>
    </row>
    <row r="4153" spans="1:8" x14ac:dyDescent="0.25">
      <c r="A4153" s="13"/>
      <c r="B4153" s="21"/>
      <c r="C4153" s="13"/>
      <c r="D4153" s="764"/>
      <c r="E4153" s="22"/>
      <c r="F4153" s="19"/>
      <c r="G4153" s="14"/>
      <c r="H4153" s="13"/>
    </row>
    <row r="4154" spans="1:8" x14ac:dyDescent="0.25">
      <c r="A4154" s="13"/>
      <c r="B4154" s="21"/>
      <c r="C4154" s="13"/>
      <c r="D4154" s="764"/>
      <c r="E4154" s="22"/>
      <c r="F4154" s="19"/>
      <c r="G4154" s="14"/>
      <c r="H4154" s="13"/>
    </row>
    <row r="4155" spans="1:8" x14ac:dyDescent="0.25">
      <c r="A4155" s="13"/>
      <c r="B4155" s="21"/>
      <c r="C4155" s="13"/>
      <c r="D4155" s="764"/>
      <c r="E4155" s="22"/>
      <c r="F4155" s="19"/>
      <c r="G4155" s="14"/>
      <c r="H4155" s="13"/>
    </row>
    <row r="4156" spans="1:8" x14ac:dyDescent="0.25">
      <c r="A4156" s="13"/>
      <c r="B4156" s="21"/>
      <c r="C4156" s="13"/>
      <c r="D4156" s="764"/>
      <c r="E4156" s="22"/>
      <c r="F4156" s="19"/>
      <c r="G4156" s="14"/>
      <c r="H4156" s="13"/>
    </row>
    <row r="4157" spans="1:8" x14ac:dyDescent="0.25">
      <c r="A4157" s="13"/>
      <c r="B4157" s="21"/>
      <c r="C4157" s="13"/>
      <c r="D4157" s="764"/>
      <c r="E4157" s="22"/>
      <c r="F4157" s="19"/>
      <c r="G4157" s="14"/>
      <c r="H4157" s="13"/>
    </row>
    <row r="4158" spans="1:8" x14ac:dyDescent="0.25">
      <c r="A4158" s="13"/>
      <c r="B4158" s="21"/>
      <c r="C4158" s="13"/>
      <c r="D4158" s="764"/>
      <c r="E4158" s="22"/>
      <c r="F4158" s="19"/>
      <c r="G4158" s="14"/>
      <c r="H4158" s="13"/>
    </row>
    <row r="4159" spans="1:8" x14ac:dyDescent="0.25">
      <c r="A4159" s="13"/>
      <c r="B4159" s="21"/>
      <c r="C4159" s="13"/>
      <c r="D4159" s="764"/>
      <c r="E4159" s="22"/>
      <c r="F4159" s="19"/>
      <c r="G4159" s="14"/>
      <c r="H4159" s="13"/>
    </row>
    <row r="4160" spans="1:8" x14ac:dyDescent="0.25">
      <c r="A4160" s="13"/>
      <c r="B4160" s="21"/>
      <c r="C4160" s="13"/>
      <c r="D4160" s="764"/>
      <c r="E4160" s="22"/>
      <c r="F4160" s="19"/>
      <c r="G4160" s="14"/>
      <c r="H4160" s="13"/>
    </row>
    <row r="4161" spans="1:8" x14ac:dyDescent="0.25">
      <c r="A4161" s="13"/>
      <c r="B4161" s="21"/>
      <c r="C4161" s="13"/>
      <c r="D4161" s="764"/>
      <c r="E4161" s="22"/>
      <c r="F4161" s="19"/>
      <c r="G4161" s="14"/>
      <c r="H4161" s="13"/>
    </row>
    <row r="4162" spans="1:8" x14ac:dyDescent="0.25">
      <c r="A4162" s="13"/>
      <c r="B4162" s="21"/>
      <c r="C4162" s="13"/>
      <c r="D4162" s="764"/>
      <c r="E4162" s="22"/>
      <c r="F4162" s="19"/>
      <c r="G4162" s="14"/>
      <c r="H4162" s="13"/>
    </row>
    <row r="4163" spans="1:8" x14ac:dyDescent="0.25">
      <c r="A4163" s="13"/>
      <c r="B4163" s="21"/>
      <c r="C4163" s="13"/>
      <c r="D4163" s="764"/>
      <c r="E4163" s="22"/>
      <c r="F4163" s="19"/>
      <c r="G4163" s="14"/>
      <c r="H4163" s="13"/>
    </row>
    <row r="4164" spans="1:8" x14ac:dyDescent="0.25">
      <c r="A4164" s="13"/>
      <c r="B4164" s="21"/>
      <c r="C4164" s="13"/>
      <c r="D4164" s="764"/>
      <c r="E4164" s="22"/>
      <c r="F4164" s="19"/>
      <c r="G4164" s="14"/>
      <c r="H4164" s="13"/>
    </row>
    <row r="4165" spans="1:8" x14ac:dyDescent="0.25">
      <c r="A4165" s="13"/>
      <c r="B4165" s="21"/>
      <c r="C4165" s="13"/>
      <c r="D4165" s="764"/>
      <c r="E4165" s="22"/>
      <c r="F4165" s="19"/>
      <c r="G4165" s="14"/>
      <c r="H4165" s="13"/>
    </row>
    <row r="4166" spans="1:8" x14ac:dyDescent="0.25">
      <c r="A4166" s="13"/>
      <c r="B4166" s="21"/>
      <c r="C4166" s="13"/>
      <c r="D4166" s="764"/>
      <c r="E4166" s="22"/>
      <c r="F4166" s="19"/>
      <c r="G4166" s="14"/>
      <c r="H4166" s="13"/>
    </row>
    <row r="4167" spans="1:8" x14ac:dyDescent="0.25">
      <c r="A4167" s="13"/>
      <c r="B4167" s="21"/>
      <c r="C4167" s="13"/>
      <c r="D4167" s="764"/>
      <c r="E4167" s="22"/>
      <c r="F4167" s="19"/>
      <c r="G4167" s="14"/>
      <c r="H4167" s="13"/>
    </row>
    <row r="4168" spans="1:8" x14ac:dyDescent="0.25">
      <c r="A4168" s="13"/>
      <c r="B4168" s="21"/>
      <c r="C4168" s="13"/>
      <c r="D4168" s="764"/>
      <c r="E4168" s="22"/>
      <c r="F4168" s="19"/>
      <c r="G4168" s="14"/>
      <c r="H4168" s="13"/>
    </row>
    <row r="4169" spans="1:8" x14ac:dyDescent="0.25">
      <c r="A4169" s="13"/>
      <c r="B4169" s="21"/>
      <c r="C4169" s="13"/>
      <c r="D4169" s="764"/>
      <c r="E4169" s="22"/>
      <c r="F4169" s="19"/>
      <c r="G4169" s="14"/>
      <c r="H4169" s="13"/>
    </row>
    <row r="4170" spans="1:8" x14ac:dyDescent="0.25">
      <c r="A4170" s="13"/>
      <c r="B4170" s="21"/>
      <c r="C4170" s="13"/>
      <c r="D4170" s="764"/>
      <c r="E4170" s="22"/>
      <c r="F4170" s="19"/>
      <c r="G4170" s="14"/>
      <c r="H4170" s="13"/>
    </row>
    <row r="4171" spans="1:8" x14ac:dyDescent="0.25">
      <c r="A4171" s="13"/>
      <c r="B4171" s="21"/>
      <c r="C4171" s="13"/>
      <c r="D4171" s="764"/>
      <c r="E4171" s="22"/>
      <c r="F4171" s="19"/>
      <c r="G4171" s="14"/>
      <c r="H4171" s="13"/>
    </row>
    <row r="4172" spans="1:8" x14ac:dyDescent="0.25">
      <c r="A4172" s="13"/>
      <c r="B4172" s="21"/>
      <c r="C4172" s="13"/>
      <c r="D4172" s="764"/>
      <c r="E4172" s="22"/>
      <c r="F4172" s="19"/>
      <c r="G4172" s="14"/>
      <c r="H4172" s="13"/>
    </row>
    <row r="4173" spans="1:8" x14ac:dyDescent="0.25">
      <c r="A4173" s="13"/>
      <c r="B4173" s="21"/>
      <c r="C4173" s="13"/>
      <c r="D4173" s="764"/>
      <c r="E4173" s="22"/>
      <c r="F4173" s="19"/>
      <c r="G4173" s="14"/>
      <c r="H4173" s="13"/>
    </row>
    <row r="4174" spans="1:8" x14ac:dyDescent="0.25">
      <c r="A4174" s="13"/>
      <c r="B4174" s="21"/>
      <c r="C4174" s="13"/>
      <c r="D4174" s="764"/>
      <c r="E4174" s="22"/>
      <c r="F4174" s="19"/>
      <c r="G4174" s="14"/>
      <c r="H4174" s="13"/>
    </row>
    <row r="4175" spans="1:8" x14ac:dyDescent="0.25">
      <c r="A4175" s="13"/>
      <c r="B4175" s="21"/>
      <c r="C4175" s="13"/>
      <c r="D4175" s="764"/>
      <c r="E4175" s="22"/>
      <c r="F4175" s="19"/>
      <c r="G4175" s="14"/>
      <c r="H4175" s="13"/>
    </row>
    <row r="4176" spans="1:8" x14ac:dyDescent="0.25">
      <c r="A4176" s="13"/>
      <c r="B4176" s="21"/>
      <c r="C4176" s="13"/>
      <c r="D4176" s="764"/>
      <c r="E4176" s="22"/>
      <c r="F4176" s="19"/>
      <c r="G4176" s="14"/>
      <c r="H4176" s="13"/>
    </row>
    <row r="4177" spans="1:8" x14ac:dyDescent="0.25">
      <c r="A4177" s="13"/>
      <c r="B4177" s="21"/>
      <c r="C4177" s="13"/>
      <c r="D4177" s="764"/>
      <c r="E4177" s="22"/>
      <c r="F4177" s="19"/>
      <c r="G4177" s="14"/>
      <c r="H4177" s="13"/>
    </row>
    <row r="4178" spans="1:8" x14ac:dyDescent="0.25">
      <c r="A4178" s="13"/>
      <c r="B4178" s="21"/>
      <c r="C4178" s="13"/>
      <c r="D4178" s="764"/>
      <c r="E4178" s="22"/>
      <c r="F4178" s="19"/>
      <c r="G4178" s="14"/>
      <c r="H4178" s="13"/>
    </row>
    <row r="4179" spans="1:8" x14ac:dyDescent="0.25">
      <c r="A4179" s="13"/>
      <c r="B4179" s="21"/>
      <c r="C4179" s="13"/>
      <c r="D4179" s="764"/>
      <c r="E4179" s="22"/>
      <c r="F4179" s="19"/>
      <c r="G4179" s="14"/>
      <c r="H4179" s="13"/>
    </row>
    <row r="4180" spans="1:8" x14ac:dyDescent="0.25">
      <c r="A4180" s="13"/>
      <c r="B4180" s="21"/>
      <c r="C4180" s="13"/>
      <c r="D4180" s="764"/>
      <c r="E4180" s="22"/>
      <c r="F4180" s="19"/>
      <c r="G4180" s="14"/>
      <c r="H4180" s="13"/>
    </row>
    <row r="4181" spans="1:8" x14ac:dyDescent="0.25">
      <c r="A4181" s="13"/>
      <c r="B4181" s="21"/>
      <c r="C4181" s="13"/>
      <c r="D4181" s="764"/>
      <c r="E4181" s="22"/>
      <c r="F4181" s="19"/>
      <c r="G4181" s="14"/>
      <c r="H4181" s="13"/>
    </row>
    <row r="4182" spans="1:8" x14ac:dyDescent="0.25">
      <c r="A4182" s="13"/>
      <c r="B4182" s="21"/>
      <c r="C4182" s="13"/>
      <c r="D4182" s="764"/>
      <c r="E4182" s="22"/>
      <c r="F4182" s="19"/>
      <c r="G4182" s="14"/>
      <c r="H4182" s="13"/>
    </row>
    <row r="4183" spans="1:8" x14ac:dyDescent="0.25">
      <c r="A4183" s="13"/>
      <c r="B4183" s="21"/>
      <c r="C4183" s="13"/>
      <c r="D4183" s="764"/>
      <c r="E4183" s="22"/>
      <c r="F4183" s="19"/>
      <c r="G4183" s="14"/>
      <c r="H4183" s="13"/>
    </row>
    <row r="4184" spans="1:8" x14ac:dyDescent="0.25">
      <c r="A4184" s="13"/>
      <c r="B4184" s="21"/>
      <c r="C4184" s="13"/>
      <c r="D4184" s="764"/>
      <c r="E4184" s="22"/>
      <c r="F4184" s="19"/>
      <c r="G4184" s="14"/>
      <c r="H4184" s="13"/>
    </row>
    <row r="4185" spans="1:8" x14ac:dyDescent="0.25">
      <c r="A4185" s="13"/>
      <c r="B4185" s="21"/>
      <c r="C4185" s="13"/>
      <c r="D4185" s="764"/>
      <c r="E4185" s="22"/>
      <c r="F4185" s="19"/>
      <c r="G4185" s="14"/>
      <c r="H4185" s="13"/>
    </row>
    <row r="4186" spans="1:8" x14ac:dyDescent="0.25">
      <c r="A4186" s="13"/>
      <c r="B4186" s="21"/>
      <c r="C4186" s="13"/>
      <c r="D4186" s="764"/>
      <c r="E4186" s="22"/>
      <c r="F4186" s="19"/>
      <c r="G4186" s="14"/>
      <c r="H4186" s="13"/>
    </row>
    <row r="4187" spans="1:8" x14ac:dyDescent="0.25">
      <c r="A4187" s="13"/>
      <c r="B4187" s="21"/>
      <c r="C4187" s="13"/>
      <c r="D4187" s="764"/>
      <c r="E4187" s="22"/>
      <c r="F4187" s="19"/>
      <c r="G4187" s="14"/>
      <c r="H4187" s="13"/>
    </row>
    <row r="4188" spans="1:8" x14ac:dyDescent="0.25">
      <c r="A4188" s="13"/>
      <c r="B4188" s="21"/>
      <c r="C4188" s="13"/>
      <c r="D4188" s="764"/>
      <c r="E4188" s="22"/>
      <c r="F4188" s="19"/>
      <c r="G4188" s="14"/>
      <c r="H4188" s="13"/>
    </row>
    <row r="4189" spans="1:8" x14ac:dyDescent="0.25">
      <c r="A4189" s="13"/>
      <c r="B4189" s="21"/>
      <c r="C4189" s="13"/>
      <c r="D4189" s="764"/>
      <c r="E4189" s="22"/>
      <c r="F4189" s="19"/>
      <c r="G4189" s="14"/>
      <c r="H4189" s="13"/>
    </row>
    <row r="4190" spans="1:8" x14ac:dyDescent="0.25">
      <c r="A4190" s="13"/>
      <c r="B4190" s="21"/>
      <c r="C4190" s="13"/>
      <c r="D4190" s="764"/>
      <c r="E4190" s="22"/>
      <c r="F4190" s="19"/>
      <c r="G4190" s="14"/>
      <c r="H4190" s="13"/>
    </row>
    <row r="4191" spans="1:8" x14ac:dyDescent="0.25">
      <c r="A4191" s="13"/>
      <c r="B4191" s="21"/>
      <c r="C4191" s="13"/>
      <c r="D4191" s="764"/>
      <c r="E4191" s="22"/>
      <c r="F4191" s="19"/>
      <c r="G4191" s="14"/>
      <c r="H4191" s="13"/>
    </row>
    <row r="4192" spans="1:8" x14ac:dyDescent="0.25">
      <c r="A4192" s="13"/>
      <c r="B4192" s="21"/>
      <c r="C4192" s="13"/>
      <c r="D4192" s="764"/>
      <c r="E4192" s="22"/>
      <c r="F4192" s="19"/>
      <c r="G4192" s="14"/>
      <c r="H4192" s="13"/>
    </row>
    <row r="4193" spans="1:8" x14ac:dyDescent="0.25">
      <c r="A4193" s="13"/>
      <c r="B4193" s="21"/>
      <c r="C4193" s="13"/>
      <c r="D4193" s="764"/>
      <c r="E4193" s="22"/>
      <c r="F4193" s="19"/>
      <c r="G4193" s="14"/>
      <c r="H4193" s="13"/>
    </row>
    <row r="4194" spans="1:8" x14ac:dyDescent="0.25">
      <c r="A4194" s="13"/>
      <c r="B4194" s="21"/>
      <c r="C4194" s="13"/>
      <c r="D4194" s="764"/>
      <c r="E4194" s="22"/>
      <c r="F4194" s="19"/>
      <c r="G4194" s="14"/>
      <c r="H4194" s="13"/>
    </row>
    <row r="4195" spans="1:8" x14ac:dyDescent="0.25">
      <c r="A4195" s="13"/>
      <c r="B4195" s="21"/>
      <c r="C4195" s="13"/>
      <c r="D4195" s="764"/>
      <c r="E4195" s="22"/>
      <c r="F4195" s="19"/>
      <c r="G4195" s="14"/>
      <c r="H4195" s="13"/>
    </row>
    <row r="4196" spans="1:8" x14ac:dyDescent="0.25">
      <c r="A4196" s="13"/>
      <c r="B4196" s="21"/>
      <c r="C4196" s="13"/>
      <c r="D4196" s="764"/>
      <c r="E4196" s="22"/>
      <c r="F4196" s="19"/>
      <c r="G4196" s="14"/>
      <c r="H4196" s="13"/>
    </row>
    <row r="4197" spans="1:8" x14ac:dyDescent="0.25">
      <c r="A4197" s="13"/>
      <c r="B4197" s="21"/>
      <c r="C4197" s="13"/>
      <c r="D4197" s="764"/>
      <c r="E4197" s="22"/>
      <c r="F4197" s="19"/>
      <c r="G4197" s="14"/>
      <c r="H4197" s="13"/>
    </row>
    <row r="4198" spans="1:8" x14ac:dyDescent="0.25">
      <c r="A4198" s="13"/>
      <c r="B4198" s="21"/>
      <c r="C4198" s="13"/>
      <c r="D4198" s="764"/>
      <c r="E4198" s="22"/>
      <c r="F4198" s="19"/>
      <c r="G4198" s="14"/>
      <c r="H4198" s="13"/>
    </row>
    <row r="4199" spans="1:8" x14ac:dyDescent="0.25">
      <c r="A4199" s="13"/>
      <c r="B4199" s="21"/>
      <c r="C4199" s="13"/>
      <c r="D4199" s="764"/>
      <c r="E4199" s="22"/>
      <c r="F4199" s="19"/>
      <c r="G4199" s="14"/>
      <c r="H4199" s="13"/>
    </row>
    <row r="4200" spans="1:8" x14ac:dyDescent="0.25">
      <c r="A4200" s="13"/>
      <c r="B4200" s="21"/>
      <c r="C4200" s="13"/>
      <c r="D4200" s="764"/>
      <c r="E4200" s="22"/>
      <c r="F4200" s="19"/>
      <c r="G4200" s="14"/>
      <c r="H4200" s="13"/>
    </row>
    <row r="4201" spans="1:8" x14ac:dyDescent="0.25">
      <c r="A4201" s="13"/>
      <c r="B4201" s="21"/>
      <c r="C4201" s="13"/>
      <c r="D4201" s="764"/>
      <c r="E4201" s="22"/>
      <c r="F4201" s="19"/>
      <c r="G4201" s="14"/>
      <c r="H4201" s="13"/>
    </row>
    <row r="4202" spans="1:8" x14ac:dyDescent="0.25">
      <c r="A4202" s="13"/>
      <c r="B4202" s="21"/>
      <c r="C4202" s="13"/>
      <c r="D4202" s="764"/>
      <c r="E4202" s="22"/>
      <c r="F4202" s="19"/>
      <c r="G4202" s="14"/>
      <c r="H4202" s="13"/>
    </row>
    <row r="4203" spans="1:8" x14ac:dyDescent="0.25">
      <c r="A4203" s="13"/>
      <c r="B4203" s="21"/>
      <c r="C4203" s="13"/>
      <c r="D4203" s="764"/>
      <c r="E4203" s="22"/>
      <c r="F4203" s="19"/>
      <c r="G4203" s="14"/>
      <c r="H4203" s="13"/>
    </row>
    <row r="4204" spans="1:8" x14ac:dyDescent="0.25">
      <c r="A4204" s="13"/>
      <c r="B4204" s="21"/>
      <c r="C4204" s="13"/>
      <c r="D4204" s="764"/>
      <c r="E4204" s="22"/>
      <c r="F4204" s="19"/>
      <c r="G4204" s="14"/>
      <c r="H4204" s="13"/>
    </row>
    <row r="4205" spans="1:8" x14ac:dyDescent="0.25">
      <c r="A4205" s="13"/>
      <c r="B4205" s="21"/>
      <c r="C4205" s="13"/>
      <c r="D4205" s="764"/>
      <c r="E4205" s="22"/>
      <c r="F4205" s="19"/>
      <c r="G4205" s="14"/>
      <c r="H4205" s="13"/>
    </row>
    <row r="4206" spans="1:8" x14ac:dyDescent="0.25">
      <c r="A4206" s="13"/>
      <c r="B4206" s="21"/>
      <c r="C4206" s="13"/>
      <c r="D4206" s="764"/>
      <c r="E4206" s="22"/>
      <c r="F4206" s="19"/>
      <c r="G4206" s="14"/>
      <c r="H4206" s="13"/>
    </row>
    <row r="4207" spans="1:8" x14ac:dyDescent="0.25">
      <c r="A4207" s="13"/>
      <c r="B4207" s="21"/>
      <c r="C4207" s="13"/>
      <c r="D4207" s="764"/>
      <c r="E4207" s="22"/>
      <c r="F4207" s="19"/>
      <c r="G4207" s="14"/>
      <c r="H4207" s="13"/>
    </row>
    <row r="4208" spans="1:8" x14ac:dyDescent="0.25">
      <c r="A4208" s="13"/>
      <c r="B4208" s="21"/>
      <c r="C4208" s="13"/>
      <c r="D4208" s="764"/>
      <c r="E4208" s="22"/>
      <c r="F4208" s="19"/>
      <c r="G4208" s="14"/>
      <c r="H4208" s="13"/>
    </row>
    <row r="4209" spans="1:8" x14ac:dyDescent="0.25">
      <c r="A4209" s="13"/>
      <c r="B4209" s="21"/>
      <c r="C4209" s="13"/>
      <c r="D4209" s="764"/>
      <c r="E4209" s="22"/>
      <c r="F4209" s="19"/>
      <c r="G4209" s="14"/>
      <c r="H4209" s="13"/>
    </row>
    <row r="4210" spans="1:8" x14ac:dyDescent="0.25">
      <c r="A4210" s="13"/>
      <c r="B4210" s="21"/>
      <c r="C4210" s="13"/>
      <c r="D4210" s="764"/>
      <c r="E4210" s="22"/>
      <c r="F4210" s="19"/>
      <c r="G4210" s="14"/>
      <c r="H4210" s="13"/>
    </row>
    <row r="4211" spans="1:8" x14ac:dyDescent="0.25">
      <c r="A4211" s="13"/>
      <c r="B4211" s="21"/>
      <c r="C4211" s="13"/>
      <c r="D4211" s="764"/>
      <c r="E4211" s="22"/>
      <c r="F4211" s="19"/>
      <c r="G4211" s="14"/>
      <c r="H4211" s="13"/>
    </row>
    <row r="4212" spans="1:8" x14ac:dyDescent="0.25">
      <c r="A4212" s="13"/>
      <c r="B4212" s="21"/>
      <c r="C4212" s="13"/>
      <c r="D4212" s="764"/>
      <c r="E4212" s="22"/>
      <c r="F4212" s="19"/>
      <c r="G4212" s="14"/>
      <c r="H4212" s="13"/>
    </row>
    <row r="4213" spans="1:8" x14ac:dyDescent="0.25">
      <c r="A4213" s="13"/>
      <c r="B4213" s="21"/>
      <c r="C4213" s="13"/>
      <c r="D4213" s="764"/>
      <c r="E4213" s="22"/>
      <c r="F4213" s="19"/>
      <c r="G4213" s="14"/>
      <c r="H4213" s="13"/>
    </row>
    <row r="4214" spans="1:8" x14ac:dyDescent="0.25">
      <c r="A4214" s="13"/>
      <c r="B4214" s="21"/>
      <c r="C4214" s="13"/>
      <c r="D4214" s="764"/>
      <c r="E4214" s="22"/>
      <c r="F4214" s="19"/>
      <c r="G4214" s="14"/>
      <c r="H4214" s="13"/>
    </row>
    <row r="4215" spans="1:8" x14ac:dyDescent="0.25">
      <c r="A4215" s="13"/>
      <c r="B4215" s="21"/>
      <c r="C4215" s="13"/>
      <c r="D4215" s="764"/>
      <c r="E4215" s="22"/>
      <c r="F4215" s="19"/>
      <c r="G4215" s="14"/>
      <c r="H4215" s="13"/>
    </row>
    <row r="4216" spans="1:8" x14ac:dyDescent="0.25">
      <c r="A4216" s="13"/>
      <c r="B4216" s="21"/>
      <c r="C4216" s="13"/>
      <c r="D4216" s="764"/>
      <c r="E4216" s="22"/>
      <c r="F4216" s="19"/>
      <c r="G4216" s="14"/>
      <c r="H4216" s="13"/>
    </row>
    <row r="4217" spans="1:8" x14ac:dyDescent="0.25">
      <c r="A4217" s="13"/>
      <c r="B4217" s="21"/>
      <c r="C4217" s="13"/>
      <c r="D4217" s="764"/>
      <c r="E4217" s="22"/>
      <c r="F4217" s="19"/>
      <c r="G4217" s="14"/>
      <c r="H4217" s="13"/>
    </row>
    <row r="4218" spans="1:8" x14ac:dyDescent="0.25">
      <c r="A4218" s="13"/>
      <c r="B4218" s="21"/>
      <c r="C4218" s="13"/>
      <c r="D4218" s="764"/>
      <c r="E4218" s="22"/>
      <c r="F4218" s="19"/>
      <c r="G4218" s="14"/>
      <c r="H4218" s="13"/>
    </row>
    <row r="4219" spans="1:8" x14ac:dyDescent="0.25">
      <c r="A4219" s="13"/>
      <c r="B4219" s="21"/>
      <c r="C4219" s="13"/>
      <c r="D4219" s="764"/>
      <c r="E4219" s="22"/>
      <c r="F4219" s="19"/>
      <c r="G4219" s="14"/>
      <c r="H4219" s="13"/>
    </row>
    <row r="4220" spans="1:8" x14ac:dyDescent="0.25">
      <c r="A4220" s="13"/>
      <c r="B4220" s="21"/>
      <c r="C4220" s="13"/>
      <c r="D4220" s="764"/>
      <c r="E4220" s="22"/>
      <c r="F4220" s="19"/>
      <c r="G4220" s="14"/>
      <c r="H4220" s="13"/>
    </row>
    <row r="4221" spans="1:8" x14ac:dyDescent="0.25">
      <c r="A4221" s="13"/>
      <c r="B4221" s="21"/>
      <c r="C4221" s="13"/>
      <c r="D4221" s="764"/>
      <c r="E4221" s="22"/>
      <c r="F4221" s="19"/>
      <c r="G4221" s="14"/>
      <c r="H4221" s="13"/>
    </row>
    <row r="4222" spans="1:8" x14ac:dyDescent="0.25">
      <c r="A4222" s="13"/>
      <c r="B4222" s="21"/>
      <c r="C4222" s="13"/>
      <c r="D4222" s="764"/>
      <c r="E4222" s="22"/>
      <c r="F4222" s="19"/>
      <c r="G4222" s="14"/>
      <c r="H4222" s="13"/>
    </row>
    <row r="4223" spans="1:8" x14ac:dyDescent="0.25">
      <c r="A4223" s="13"/>
      <c r="B4223" s="21"/>
      <c r="C4223" s="13"/>
      <c r="D4223" s="764"/>
      <c r="E4223" s="22"/>
      <c r="F4223" s="19"/>
      <c r="G4223" s="14"/>
      <c r="H4223" s="13"/>
    </row>
    <row r="4224" spans="1:8" x14ac:dyDescent="0.25">
      <c r="A4224" s="13"/>
      <c r="B4224" s="21"/>
      <c r="C4224" s="13"/>
      <c r="D4224" s="764"/>
      <c r="E4224" s="22"/>
      <c r="F4224" s="19"/>
      <c r="G4224" s="14"/>
      <c r="H4224" s="13"/>
    </row>
    <row r="4225" spans="1:8" x14ac:dyDescent="0.25">
      <c r="A4225" s="13"/>
      <c r="B4225" s="21"/>
      <c r="C4225" s="13"/>
      <c r="D4225" s="764"/>
      <c r="E4225" s="22"/>
      <c r="F4225" s="19"/>
      <c r="G4225" s="14"/>
      <c r="H4225" s="13"/>
    </row>
    <row r="4226" spans="1:8" x14ac:dyDescent="0.25">
      <c r="A4226" s="13"/>
      <c r="B4226" s="21"/>
      <c r="C4226" s="13"/>
      <c r="D4226" s="764"/>
      <c r="E4226" s="22"/>
      <c r="F4226" s="19"/>
      <c r="G4226" s="14"/>
      <c r="H4226" s="13"/>
    </row>
    <row r="4227" spans="1:8" x14ac:dyDescent="0.25">
      <c r="A4227" s="13"/>
      <c r="B4227" s="21"/>
      <c r="C4227" s="13"/>
      <c r="D4227" s="764"/>
      <c r="E4227" s="22"/>
      <c r="F4227" s="19"/>
      <c r="G4227" s="14"/>
      <c r="H4227" s="13"/>
    </row>
    <row r="4228" spans="1:8" x14ac:dyDescent="0.25">
      <c r="A4228" s="13"/>
      <c r="B4228" s="21"/>
      <c r="C4228" s="13"/>
      <c r="D4228" s="764"/>
      <c r="E4228" s="22"/>
      <c r="F4228" s="19"/>
      <c r="G4228" s="14"/>
      <c r="H4228" s="13"/>
    </row>
    <row r="4229" spans="1:8" x14ac:dyDescent="0.25">
      <c r="A4229" s="13"/>
      <c r="B4229" s="21"/>
      <c r="C4229" s="13"/>
      <c r="D4229" s="764"/>
      <c r="E4229" s="22"/>
      <c r="F4229" s="19"/>
      <c r="G4229" s="14"/>
      <c r="H4229" s="13"/>
    </row>
    <row r="4230" spans="1:8" x14ac:dyDescent="0.25">
      <c r="A4230" s="13"/>
      <c r="B4230" s="21"/>
      <c r="C4230" s="13"/>
      <c r="D4230" s="764"/>
      <c r="E4230" s="22"/>
      <c r="F4230" s="19"/>
      <c r="G4230" s="14"/>
      <c r="H4230" s="13"/>
    </row>
    <row r="4231" spans="1:8" x14ac:dyDescent="0.25">
      <c r="A4231" s="13"/>
      <c r="B4231" s="21"/>
      <c r="C4231" s="13"/>
      <c r="D4231" s="764"/>
      <c r="E4231" s="22"/>
      <c r="F4231" s="19"/>
      <c r="G4231" s="14"/>
      <c r="H4231" s="13"/>
    </row>
    <row r="4232" spans="1:8" x14ac:dyDescent="0.25">
      <c r="A4232" s="13"/>
      <c r="B4232" s="21"/>
      <c r="C4232" s="13"/>
      <c r="D4232" s="764"/>
      <c r="E4232" s="22"/>
      <c r="F4232" s="19"/>
      <c r="G4232" s="14"/>
      <c r="H4232" s="13"/>
    </row>
    <row r="4233" spans="1:8" x14ac:dyDescent="0.25">
      <c r="A4233" s="13"/>
      <c r="B4233" s="21"/>
      <c r="C4233" s="13"/>
      <c r="D4233" s="764"/>
      <c r="E4233" s="22"/>
      <c r="F4233" s="19"/>
      <c r="G4233" s="14"/>
      <c r="H4233" s="13"/>
    </row>
    <row r="4234" spans="1:8" x14ac:dyDescent="0.25">
      <c r="A4234" s="13"/>
      <c r="B4234" s="21"/>
      <c r="C4234" s="13"/>
      <c r="D4234" s="764"/>
      <c r="E4234" s="22"/>
      <c r="F4234" s="19"/>
      <c r="G4234" s="14"/>
      <c r="H4234" s="13"/>
    </row>
    <row r="4235" spans="1:8" x14ac:dyDescent="0.25">
      <c r="A4235" s="13"/>
      <c r="B4235" s="21"/>
      <c r="C4235" s="13"/>
      <c r="D4235" s="764"/>
      <c r="E4235" s="22"/>
      <c r="F4235" s="19"/>
      <c r="G4235" s="14"/>
      <c r="H4235" s="13"/>
    </row>
    <row r="4236" spans="1:8" x14ac:dyDescent="0.25">
      <c r="A4236" s="13"/>
      <c r="B4236" s="21"/>
      <c r="C4236" s="13"/>
      <c r="D4236" s="764"/>
      <c r="E4236" s="22"/>
      <c r="F4236" s="19"/>
      <c r="G4236" s="14"/>
      <c r="H4236" s="13"/>
    </row>
    <row r="4237" spans="1:8" x14ac:dyDescent="0.25">
      <c r="A4237" s="13"/>
      <c r="B4237" s="21"/>
      <c r="C4237" s="13"/>
      <c r="D4237" s="764"/>
      <c r="E4237" s="22"/>
      <c r="F4237" s="19"/>
      <c r="G4237" s="14"/>
      <c r="H4237" s="13"/>
    </row>
    <row r="4238" spans="1:8" x14ac:dyDescent="0.25">
      <c r="A4238" s="13"/>
      <c r="B4238" s="21"/>
      <c r="C4238" s="13"/>
      <c r="D4238" s="764"/>
      <c r="E4238" s="22"/>
      <c r="F4238" s="19"/>
      <c r="G4238" s="14"/>
      <c r="H4238" s="13"/>
    </row>
    <row r="4239" spans="1:8" x14ac:dyDescent="0.25">
      <c r="A4239" s="13"/>
      <c r="B4239" s="21"/>
      <c r="C4239" s="13"/>
      <c r="D4239" s="764"/>
      <c r="E4239" s="22"/>
      <c r="F4239" s="19"/>
      <c r="G4239" s="14"/>
      <c r="H4239" s="13"/>
    </row>
    <row r="4240" spans="1:8" x14ac:dyDescent="0.25">
      <c r="A4240" s="13"/>
      <c r="B4240" s="21"/>
      <c r="C4240" s="13"/>
      <c r="D4240" s="764"/>
      <c r="E4240" s="22"/>
      <c r="F4240" s="19"/>
      <c r="G4240" s="14"/>
      <c r="H4240" s="13"/>
    </row>
    <row r="4241" spans="1:8" x14ac:dyDescent="0.25">
      <c r="A4241" s="13"/>
      <c r="B4241" s="21"/>
      <c r="C4241" s="13"/>
      <c r="D4241" s="764"/>
      <c r="E4241" s="22"/>
      <c r="F4241" s="19"/>
      <c r="G4241" s="14"/>
      <c r="H4241" s="13"/>
    </row>
    <row r="4242" spans="1:8" x14ac:dyDescent="0.25">
      <c r="A4242" s="13"/>
      <c r="B4242" s="21"/>
      <c r="C4242" s="13"/>
      <c r="D4242" s="764"/>
      <c r="E4242" s="22"/>
      <c r="F4242" s="19"/>
      <c r="G4242" s="14"/>
      <c r="H4242" s="13"/>
    </row>
    <row r="4243" spans="1:8" x14ac:dyDescent="0.25">
      <c r="A4243" s="13"/>
      <c r="B4243" s="21"/>
      <c r="C4243" s="13"/>
      <c r="D4243" s="764"/>
      <c r="E4243" s="22"/>
      <c r="F4243" s="19"/>
      <c r="G4243" s="14"/>
      <c r="H4243" s="13"/>
    </row>
    <row r="4244" spans="1:8" x14ac:dyDescent="0.25">
      <c r="A4244" s="13"/>
      <c r="B4244" s="21"/>
      <c r="C4244" s="13"/>
      <c r="D4244" s="764"/>
      <c r="E4244" s="22"/>
      <c r="F4244" s="19"/>
      <c r="G4244" s="14"/>
      <c r="H4244" s="13"/>
    </row>
    <row r="4245" spans="1:8" x14ac:dyDescent="0.25">
      <c r="A4245" s="13"/>
      <c r="B4245" s="21"/>
      <c r="C4245" s="13"/>
      <c r="D4245" s="764"/>
      <c r="E4245" s="22"/>
      <c r="F4245" s="19"/>
      <c r="G4245" s="14"/>
      <c r="H4245" s="13"/>
    </row>
    <row r="4246" spans="1:8" x14ac:dyDescent="0.25">
      <c r="A4246" s="13"/>
      <c r="B4246" s="21"/>
      <c r="C4246" s="13"/>
      <c r="D4246" s="764"/>
      <c r="E4246" s="22"/>
      <c r="F4246" s="19"/>
      <c r="G4246" s="14"/>
      <c r="H4246" s="13"/>
    </row>
    <row r="4247" spans="1:8" x14ac:dyDescent="0.25">
      <c r="A4247" s="13"/>
      <c r="B4247" s="21"/>
      <c r="C4247" s="13"/>
      <c r="D4247" s="764"/>
      <c r="E4247" s="22"/>
      <c r="F4247" s="19"/>
      <c r="G4247" s="14"/>
      <c r="H4247" s="13"/>
    </row>
    <row r="4248" spans="1:8" x14ac:dyDescent="0.25">
      <c r="A4248" s="13"/>
      <c r="B4248" s="21"/>
      <c r="C4248" s="13"/>
      <c r="D4248" s="764"/>
      <c r="E4248" s="22"/>
      <c r="F4248" s="19"/>
      <c r="G4248" s="14"/>
      <c r="H4248" s="13"/>
    </row>
    <row r="4249" spans="1:8" x14ac:dyDescent="0.25">
      <c r="A4249" s="13"/>
      <c r="B4249" s="21"/>
      <c r="C4249" s="13"/>
      <c r="D4249" s="764"/>
      <c r="E4249" s="22"/>
      <c r="F4249" s="19"/>
      <c r="G4249" s="14"/>
      <c r="H4249" s="13"/>
    </row>
    <row r="4250" spans="1:8" x14ac:dyDescent="0.25">
      <c r="A4250" s="13"/>
      <c r="B4250" s="21"/>
      <c r="C4250" s="13"/>
      <c r="D4250" s="764"/>
      <c r="E4250" s="22"/>
      <c r="F4250" s="19"/>
      <c r="G4250" s="14"/>
      <c r="H4250" s="13"/>
    </row>
    <row r="4251" spans="1:8" x14ac:dyDescent="0.25">
      <c r="A4251" s="13"/>
      <c r="B4251" s="21"/>
      <c r="C4251" s="13"/>
      <c r="D4251" s="764"/>
      <c r="E4251" s="22"/>
      <c r="F4251" s="19"/>
      <c r="G4251" s="14"/>
      <c r="H4251" s="13"/>
    </row>
    <row r="4252" spans="1:8" x14ac:dyDescent="0.25">
      <c r="A4252" s="13"/>
      <c r="B4252" s="21"/>
      <c r="C4252" s="13"/>
      <c r="D4252" s="764"/>
      <c r="E4252" s="22"/>
      <c r="F4252" s="19"/>
      <c r="G4252" s="14"/>
      <c r="H4252" s="13"/>
    </row>
    <row r="4253" spans="1:8" x14ac:dyDescent="0.25">
      <c r="A4253" s="13"/>
      <c r="B4253" s="21"/>
      <c r="C4253" s="13"/>
      <c r="D4253" s="764"/>
      <c r="E4253" s="22"/>
      <c r="F4253" s="19"/>
      <c r="G4253" s="14"/>
      <c r="H4253" s="13"/>
    </row>
    <row r="4254" spans="1:8" x14ac:dyDescent="0.25">
      <c r="A4254" s="13"/>
      <c r="B4254" s="21"/>
      <c r="C4254" s="13"/>
      <c r="D4254" s="764"/>
      <c r="E4254" s="22"/>
      <c r="F4254" s="19"/>
      <c r="G4254" s="14"/>
      <c r="H4254" s="13"/>
    </row>
    <row r="4255" spans="1:8" x14ac:dyDescent="0.25">
      <c r="A4255" s="13"/>
      <c r="B4255" s="21"/>
      <c r="C4255" s="13"/>
      <c r="D4255" s="764"/>
      <c r="E4255" s="22"/>
      <c r="F4255" s="19"/>
      <c r="G4255" s="14"/>
      <c r="H4255" s="13"/>
    </row>
    <row r="4256" spans="1:8" x14ac:dyDescent="0.25">
      <c r="A4256" s="13"/>
      <c r="B4256" s="21"/>
      <c r="C4256" s="13"/>
      <c r="D4256" s="764"/>
      <c r="E4256" s="22"/>
      <c r="F4256" s="19"/>
      <c r="G4256" s="14"/>
      <c r="H4256" s="13"/>
    </row>
    <row r="4257" spans="1:8" x14ac:dyDescent="0.25">
      <c r="A4257" s="13"/>
      <c r="B4257" s="21"/>
      <c r="C4257" s="13"/>
      <c r="D4257" s="764"/>
      <c r="E4257" s="22"/>
      <c r="F4257" s="19"/>
      <c r="G4257" s="14"/>
      <c r="H4257" s="13"/>
    </row>
    <row r="4258" spans="1:8" x14ac:dyDescent="0.25">
      <c r="A4258" s="13"/>
      <c r="B4258" s="21"/>
      <c r="C4258" s="13"/>
      <c r="D4258" s="764"/>
      <c r="E4258" s="22"/>
      <c r="F4258" s="19"/>
      <c r="G4258" s="14"/>
      <c r="H4258" s="13"/>
    </row>
    <row r="4259" spans="1:8" x14ac:dyDescent="0.25">
      <c r="A4259" s="13"/>
      <c r="B4259" s="21"/>
      <c r="C4259" s="13"/>
      <c r="D4259" s="764"/>
      <c r="E4259" s="22"/>
      <c r="F4259" s="19"/>
      <c r="G4259" s="14"/>
      <c r="H4259" s="13"/>
    </row>
    <row r="4260" spans="1:8" x14ac:dyDescent="0.25">
      <c r="A4260" s="13"/>
      <c r="B4260" s="21"/>
      <c r="C4260" s="13"/>
      <c r="D4260" s="764"/>
      <c r="E4260" s="22"/>
      <c r="F4260" s="19"/>
      <c r="G4260" s="14"/>
      <c r="H4260" s="13"/>
    </row>
    <row r="4261" spans="1:8" x14ac:dyDescent="0.25">
      <c r="A4261" s="13"/>
      <c r="B4261" s="21"/>
      <c r="C4261" s="13"/>
      <c r="D4261" s="764"/>
      <c r="E4261" s="22"/>
      <c r="F4261" s="19"/>
      <c r="G4261" s="14"/>
      <c r="H4261" s="13"/>
    </row>
    <row r="4262" spans="1:8" x14ac:dyDescent="0.25">
      <c r="A4262" s="13"/>
      <c r="B4262" s="21"/>
      <c r="C4262" s="13"/>
      <c r="D4262" s="764"/>
      <c r="E4262" s="22"/>
      <c r="F4262" s="19"/>
      <c r="G4262" s="14"/>
      <c r="H4262" s="13"/>
    </row>
    <row r="4263" spans="1:8" x14ac:dyDescent="0.25">
      <c r="A4263" s="13"/>
      <c r="B4263" s="21"/>
      <c r="C4263" s="13"/>
      <c r="D4263" s="764"/>
      <c r="E4263" s="22"/>
      <c r="F4263" s="19"/>
      <c r="G4263" s="14"/>
      <c r="H4263" s="13"/>
    </row>
    <row r="4264" spans="1:8" x14ac:dyDescent="0.25">
      <c r="A4264" s="13"/>
      <c r="B4264" s="21"/>
      <c r="C4264" s="13"/>
      <c r="D4264" s="764"/>
      <c r="E4264" s="22"/>
      <c r="F4264" s="19"/>
      <c r="G4264" s="14"/>
      <c r="H4264" s="13"/>
    </row>
    <row r="4265" spans="1:8" x14ac:dyDescent="0.25">
      <c r="A4265" s="13"/>
      <c r="B4265" s="21"/>
      <c r="C4265" s="13"/>
      <c r="D4265" s="764"/>
      <c r="E4265" s="22"/>
      <c r="F4265" s="19"/>
      <c r="G4265" s="14"/>
      <c r="H4265" s="13"/>
    </row>
    <row r="4266" spans="1:8" x14ac:dyDescent="0.25">
      <c r="A4266" s="13"/>
      <c r="B4266" s="21"/>
      <c r="C4266" s="13"/>
      <c r="D4266" s="764"/>
      <c r="E4266" s="22"/>
      <c r="F4266" s="19"/>
      <c r="G4266" s="14"/>
      <c r="H4266" s="13"/>
    </row>
    <row r="4267" spans="1:8" x14ac:dyDescent="0.25">
      <c r="A4267" s="13"/>
      <c r="B4267" s="21"/>
      <c r="C4267" s="13"/>
      <c r="D4267" s="764"/>
      <c r="E4267" s="22"/>
      <c r="F4267" s="19"/>
      <c r="G4267" s="14"/>
      <c r="H4267" s="13"/>
    </row>
    <row r="4268" spans="1:8" x14ac:dyDescent="0.25">
      <c r="A4268" s="13"/>
      <c r="B4268" s="21"/>
      <c r="C4268" s="13"/>
      <c r="D4268" s="764"/>
      <c r="E4268" s="22"/>
      <c r="F4268" s="19"/>
      <c r="G4268" s="14"/>
      <c r="H4268" s="13"/>
    </row>
    <row r="4269" spans="1:8" x14ac:dyDescent="0.25">
      <c r="A4269" s="13"/>
      <c r="B4269" s="21"/>
      <c r="C4269" s="13"/>
      <c r="D4269" s="764"/>
      <c r="E4269" s="22"/>
      <c r="F4269" s="19"/>
      <c r="G4269" s="14"/>
      <c r="H4269" s="13"/>
    </row>
    <row r="4270" spans="1:8" x14ac:dyDescent="0.25">
      <c r="A4270" s="13"/>
      <c r="B4270" s="21"/>
      <c r="C4270" s="13"/>
      <c r="D4270" s="764"/>
      <c r="E4270" s="22"/>
      <c r="F4270" s="19"/>
      <c r="G4270" s="14"/>
      <c r="H4270" s="13"/>
    </row>
    <row r="4271" spans="1:8" x14ac:dyDescent="0.25">
      <c r="A4271" s="13"/>
      <c r="B4271" s="21"/>
      <c r="C4271" s="13"/>
      <c r="D4271" s="764"/>
      <c r="E4271" s="22"/>
      <c r="F4271" s="19"/>
      <c r="G4271" s="14"/>
      <c r="H4271" s="13"/>
    </row>
    <row r="4272" spans="1:8" x14ac:dyDescent="0.25">
      <c r="A4272" s="13"/>
      <c r="B4272" s="21"/>
      <c r="C4272" s="13"/>
      <c r="D4272" s="764"/>
      <c r="E4272" s="22"/>
      <c r="F4272" s="19"/>
      <c r="G4272" s="14"/>
      <c r="H4272" s="13"/>
    </row>
    <row r="4273" spans="1:8" x14ac:dyDescent="0.25">
      <c r="A4273" s="13"/>
      <c r="B4273" s="21"/>
      <c r="C4273" s="13"/>
      <c r="D4273" s="764"/>
      <c r="E4273" s="22"/>
      <c r="F4273" s="19"/>
      <c r="G4273" s="14"/>
      <c r="H4273" s="13"/>
    </row>
    <row r="4274" spans="1:8" x14ac:dyDescent="0.25">
      <c r="A4274" s="13"/>
      <c r="B4274" s="21"/>
      <c r="C4274" s="13"/>
      <c r="D4274" s="764"/>
      <c r="E4274" s="22"/>
      <c r="F4274" s="19"/>
      <c r="G4274" s="14"/>
      <c r="H4274" s="13"/>
    </row>
    <row r="4275" spans="1:8" x14ac:dyDescent="0.25">
      <c r="A4275" s="13"/>
      <c r="B4275" s="21"/>
      <c r="C4275" s="13"/>
      <c r="D4275" s="764"/>
      <c r="E4275" s="22"/>
      <c r="F4275" s="19"/>
      <c r="G4275" s="14"/>
      <c r="H4275" s="13"/>
    </row>
    <row r="4276" spans="1:8" x14ac:dyDescent="0.25">
      <c r="A4276" s="13"/>
      <c r="B4276" s="21"/>
      <c r="C4276" s="13"/>
      <c r="D4276" s="764"/>
      <c r="E4276" s="22"/>
      <c r="F4276" s="19"/>
      <c r="G4276" s="14"/>
      <c r="H4276" s="13"/>
    </row>
    <row r="4277" spans="1:8" x14ac:dyDescent="0.25">
      <c r="A4277" s="13"/>
      <c r="B4277" s="21"/>
      <c r="C4277" s="13"/>
      <c r="D4277" s="764"/>
      <c r="E4277" s="22"/>
      <c r="F4277" s="19"/>
      <c r="G4277" s="14"/>
      <c r="H4277" s="13"/>
    </row>
    <row r="4278" spans="1:8" x14ac:dyDescent="0.25">
      <c r="A4278" s="13"/>
      <c r="B4278" s="21"/>
      <c r="C4278" s="13"/>
      <c r="D4278" s="764"/>
      <c r="E4278" s="22"/>
      <c r="F4278" s="19"/>
      <c r="G4278" s="14"/>
      <c r="H4278" s="13"/>
    </row>
    <row r="4279" spans="1:8" x14ac:dyDescent="0.25">
      <c r="A4279" s="13"/>
      <c r="B4279" s="21"/>
      <c r="C4279" s="13"/>
      <c r="D4279" s="764"/>
      <c r="E4279" s="22"/>
      <c r="F4279" s="19"/>
      <c r="G4279" s="14"/>
      <c r="H4279" s="13"/>
    </row>
    <row r="4280" spans="1:8" x14ac:dyDescent="0.25">
      <c r="A4280" s="13"/>
      <c r="B4280" s="21"/>
      <c r="C4280" s="13"/>
      <c r="D4280" s="764"/>
      <c r="E4280" s="22"/>
      <c r="F4280" s="19"/>
      <c r="G4280" s="14"/>
      <c r="H4280" s="13"/>
    </row>
    <row r="4281" spans="1:8" x14ac:dyDescent="0.25">
      <c r="A4281" s="13"/>
      <c r="B4281" s="21"/>
      <c r="C4281" s="13"/>
      <c r="D4281" s="764"/>
      <c r="E4281" s="22"/>
      <c r="F4281" s="19"/>
      <c r="G4281" s="14"/>
      <c r="H4281" s="13"/>
    </row>
    <row r="4282" spans="1:8" x14ac:dyDescent="0.25">
      <c r="A4282" s="13"/>
      <c r="B4282" s="21"/>
      <c r="C4282" s="13"/>
      <c r="D4282" s="764"/>
      <c r="E4282" s="22"/>
      <c r="F4282" s="19"/>
      <c r="G4282" s="14"/>
      <c r="H4282" s="13"/>
    </row>
    <row r="4283" spans="1:8" x14ac:dyDescent="0.25">
      <c r="A4283" s="13"/>
      <c r="B4283" s="21"/>
      <c r="C4283" s="13"/>
      <c r="D4283" s="764"/>
      <c r="E4283" s="22"/>
      <c r="F4283" s="19"/>
      <c r="G4283" s="14"/>
      <c r="H4283" s="13"/>
    </row>
    <row r="4284" spans="1:8" x14ac:dyDescent="0.25">
      <c r="A4284" s="13"/>
      <c r="B4284" s="21"/>
      <c r="C4284" s="13"/>
      <c r="D4284" s="764"/>
      <c r="E4284" s="22"/>
      <c r="F4284" s="19"/>
      <c r="G4284" s="14"/>
      <c r="H4284" s="13"/>
    </row>
    <row r="4285" spans="1:8" x14ac:dyDescent="0.25">
      <c r="A4285" s="13"/>
      <c r="B4285" s="21"/>
      <c r="C4285" s="13"/>
      <c r="D4285" s="764"/>
      <c r="E4285" s="22"/>
      <c r="F4285" s="19"/>
      <c r="G4285" s="14"/>
      <c r="H4285" s="13"/>
    </row>
    <row r="4286" spans="1:8" x14ac:dyDescent="0.25">
      <c r="A4286" s="13"/>
      <c r="B4286" s="21"/>
      <c r="C4286" s="13"/>
      <c r="D4286" s="764"/>
      <c r="E4286" s="22"/>
      <c r="F4286" s="19"/>
      <c r="G4286" s="14"/>
      <c r="H4286" s="13"/>
    </row>
    <row r="4287" spans="1:8" x14ac:dyDescent="0.25">
      <c r="A4287" s="13"/>
      <c r="B4287" s="21"/>
      <c r="C4287" s="13"/>
      <c r="D4287" s="764"/>
      <c r="E4287" s="22"/>
      <c r="F4287" s="19"/>
      <c r="G4287" s="14"/>
      <c r="H4287" s="13"/>
    </row>
    <row r="4288" spans="1:8" x14ac:dyDescent="0.25">
      <c r="A4288" s="13"/>
      <c r="B4288" s="21"/>
      <c r="C4288" s="13"/>
      <c r="D4288" s="764"/>
      <c r="E4288" s="22"/>
      <c r="F4288" s="19"/>
      <c r="G4288" s="14"/>
      <c r="H4288" s="13"/>
    </row>
    <row r="4289" spans="1:8" x14ac:dyDescent="0.25">
      <c r="A4289" s="13"/>
      <c r="B4289" s="21"/>
      <c r="C4289" s="13"/>
      <c r="D4289" s="764"/>
      <c r="E4289" s="22"/>
      <c r="F4289" s="19"/>
      <c r="G4289" s="14"/>
      <c r="H4289" s="13"/>
    </row>
    <row r="4290" spans="1:8" x14ac:dyDescent="0.25">
      <c r="A4290" s="13"/>
      <c r="B4290" s="21"/>
      <c r="C4290" s="13"/>
      <c r="D4290" s="764"/>
      <c r="E4290" s="22"/>
      <c r="F4290" s="19"/>
      <c r="G4290" s="14"/>
      <c r="H4290" s="13"/>
    </row>
    <row r="4291" spans="1:8" x14ac:dyDescent="0.25">
      <c r="A4291" s="13"/>
      <c r="B4291" s="21"/>
      <c r="C4291" s="13"/>
      <c r="D4291" s="764"/>
      <c r="E4291" s="22"/>
      <c r="F4291" s="19"/>
      <c r="G4291" s="14"/>
      <c r="H4291" s="13"/>
    </row>
    <row r="4292" spans="1:8" x14ac:dyDescent="0.25">
      <c r="A4292" s="13"/>
      <c r="B4292" s="21"/>
      <c r="C4292" s="13"/>
      <c r="D4292" s="764"/>
      <c r="E4292" s="22"/>
      <c r="F4292" s="19"/>
      <c r="G4292" s="14"/>
      <c r="H4292" s="13"/>
    </row>
    <row r="4293" spans="1:8" x14ac:dyDescent="0.25">
      <c r="A4293" s="13"/>
      <c r="B4293" s="21"/>
      <c r="C4293" s="13"/>
      <c r="D4293" s="764"/>
      <c r="E4293" s="22"/>
      <c r="F4293" s="19"/>
      <c r="G4293" s="14"/>
      <c r="H4293" s="13"/>
    </row>
    <row r="4294" spans="1:8" x14ac:dyDescent="0.25">
      <c r="A4294" s="13"/>
      <c r="B4294" s="21"/>
      <c r="C4294" s="13"/>
      <c r="D4294" s="764"/>
      <c r="E4294" s="22"/>
      <c r="F4294" s="19"/>
      <c r="G4294" s="14"/>
      <c r="H4294" s="13"/>
    </row>
    <row r="4295" spans="1:8" x14ac:dyDescent="0.25">
      <c r="A4295" s="13"/>
      <c r="B4295" s="21"/>
      <c r="C4295" s="13"/>
      <c r="D4295" s="764"/>
      <c r="E4295" s="22"/>
      <c r="F4295" s="19"/>
      <c r="G4295" s="14"/>
      <c r="H4295" s="13"/>
    </row>
    <row r="4296" spans="1:8" x14ac:dyDescent="0.25">
      <c r="A4296" s="13"/>
      <c r="B4296" s="21"/>
      <c r="C4296" s="13"/>
      <c r="D4296" s="764"/>
      <c r="E4296" s="22"/>
      <c r="F4296" s="19"/>
      <c r="G4296" s="14"/>
      <c r="H4296" s="13"/>
    </row>
    <row r="4297" spans="1:8" x14ac:dyDescent="0.25">
      <c r="A4297" s="13"/>
      <c r="B4297" s="21"/>
      <c r="C4297" s="13"/>
      <c r="D4297" s="764"/>
      <c r="E4297" s="22"/>
      <c r="F4297" s="19"/>
      <c r="G4297" s="14"/>
      <c r="H4297" s="13"/>
    </row>
    <row r="4298" spans="1:8" x14ac:dyDescent="0.25">
      <c r="A4298" s="13"/>
      <c r="B4298" s="21"/>
      <c r="C4298" s="13"/>
      <c r="D4298" s="764"/>
      <c r="E4298" s="22"/>
      <c r="F4298" s="19"/>
      <c r="G4298" s="14"/>
      <c r="H4298" s="13"/>
    </row>
    <row r="4299" spans="1:8" x14ac:dyDescent="0.25">
      <c r="A4299" s="13"/>
      <c r="B4299" s="21"/>
      <c r="C4299" s="13"/>
      <c r="D4299" s="764"/>
      <c r="E4299" s="22"/>
      <c r="F4299" s="19"/>
      <c r="G4299" s="14"/>
      <c r="H4299" s="13"/>
    </row>
    <row r="4300" spans="1:8" x14ac:dyDescent="0.25">
      <c r="A4300" s="13"/>
      <c r="B4300" s="21"/>
      <c r="C4300" s="13"/>
      <c r="D4300" s="764"/>
      <c r="E4300" s="22"/>
      <c r="F4300" s="19"/>
      <c r="G4300" s="14"/>
      <c r="H4300" s="13"/>
    </row>
    <row r="4301" spans="1:8" x14ac:dyDescent="0.25">
      <c r="A4301" s="13"/>
      <c r="B4301" s="21"/>
      <c r="C4301" s="13"/>
      <c r="D4301" s="764"/>
      <c r="E4301" s="22"/>
      <c r="F4301" s="19"/>
      <c r="G4301" s="14"/>
      <c r="H4301" s="13"/>
    </row>
    <row r="4302" spans="1:8" x14ac:dyDescent="0.25">
      <c r="A4302" s="13"/>
      <c r="B4302" s="21"/>
      <c r="C4302" s="13"/>
      <c r="D4302" s="764"/>
      <c r="E4302" s="22"/>
      <c r="F4302" s="19"/>
      <c r="G4302" s="14"/>
      <c r="H4302" s="13"/>
    </row>
    <row r="4303" spans="1:8" x14ac:dyDescent="0.25">
      <c r="A4303" s="13"/>
      <c r="B4303" s="21"/>
      <c r="C4303" s="13"/>
      <c r="D4303" s="764"/>
      <c r="E4303" s="22"/>
      <c r="F4303" s="19"/>
      <c r="G4303" s="14"/>
      <c r="H4303" s="13"/>
    </row>
    <row r="4304" spans="1:8" x14ac:dyDescent="0.25">
      <c r="A4304" s="13"/>
      <c r="B4304" s="21"/>
      <c r="C4304" s="13"/>
      <c r="D4304" s="764"/>
      <c r="E4304" s="22"/>
      <c r="F4304" s="19"/>
      <c r="G4304" s="14"/>
      <c r="H4304" s="13"/>
    </row>
    <row r="4305" spans="1:8" x14ac:dyDescent="0.25">
      <c r="A4305" s="13"/>
      <c r="B4305" s="21"/>
      <c r="C4305" s="13"/>
      <c r="D4305" s="764"/>
      <c r="E4305" s="22"/>
      <c r="F4305" s="19"/>
      <c r="G4305" s="14"/>
      <c r="H4305" s="13"/>
    </row>
    <row r="4306" spans="1:8" x14ac:dyDescent="0.25">
      <c r="A4306" s="13"/>
      <c r="B4306" s="21"/>
      <c r="C4306" s="13"/>
      <c r="D4306" s="764"/>
      <c r="E4306" s="22"/>
      <c r="F4306" s="19"/>
      <c r="G4306" s="14"/>
      <c r="H4306" s="13"/>
    </row>
    <row r="4307" spans="1:8" x14ac:dyDescent="0.25">
      <c r="A4307" s="13"/>
      <c r="B4307" s="21"/>
      <c r="C4307" s="13"/>
      <c r="D4307" s="764"/>
      <c r="E4307" s="22"/>
      <c r="F4307" s="19"/>
      <c r="G4307" s="14"/>
      <c r="H4307" s="13"/>
    </row>
    <row r="4308" spans="1:8" x14ac:dyDescent="0.25">
      <c r="A4308" s="13"/>
      <c r="B4308" s="21"/>
      <c r="C4308" s="13"/>
      <c r="D4308" s="764"/>
      <c r="E4308" s="22"/>
      <c r="F4308" s="19"/>
      <c r="G4308" s="14"/>
      <c r="H4308" s="13"/>
    </row>
    <row r="4309" spans="1:8" x14ac:dyDescent="0.25">
      <c r="A4309" s="13"/>
      <c r="B4309" s="21"/>
      <c r="C4309" s="13"/>
      <c r="D4309" s="764"/>
      <c r="E4309" s="22"/>
      <c r="F4309" s="19"/>
      <c r="G4309" s="14"/>
      <c r="H4309" s="13"/>
    </row>
    <row r="4310" spans="1:8" x14ac:dyDescent="0.25">
      <c r="A4310" s="13"/>
      <c r="B4310" s="21"/>
      <c r="C4310" s="13"/>
      <c r="D4310" s="764"/>
      <c r="E4310" s="22"/>
      <c r="F4310" s="19"/>
      <c r="G4310" s="14"/>
      <c r="H4310" s="13"/>
    </row>
    <row r="4311" spans="1:8" x14ac:dyDescent="0.25">
      <c r="A4311" s="13"/>
      <c r="B4311" s="21"/>
      <c r="C4311" s="13"/>
      <c r="D4311" s="764"/>
      <c r="E4311" s="22"/>
      <c r="F4311" s="19"/>
      <c r="G4311" s="14"/>
      <c r="H4311" s="13"/>
    </row>
    <row r="4312" spans="1:8" x14ac:dyDescent="0.25">
      <c r="A4312" s="13"/>
      <c r="B4312" s="21"/>
      <c r="C4312" s="13"/>
      <c r="D4312" s="764"/>
      <c r="E4312" s="22"/>
      <c r="F4312" s="19"/>
      <c r="G4312" s="14"/>
      <c r="H4312" s="13"/>
    </row>
    <row r="4313" spans="1:8" x14ac:dyDescent="0.25">
      <c r="A4313" s="13"/>
      <c r="B4313" s="21"/>
      <c r="C4313" s="13"/>
      <c r="D4313" s="764"/>
      <c r="E4313" s="22"/>
      <c r="F4313" s="19"/>
      <c r="G4313" s="14"/>
      <c r="H4313" s="13"/>
    </row>
    <row r="4314" spans="1:8" x14ac:dyDescent="0.25">
      <c r="A4314" s="13"/>
      <c r="B4314" s="21"/>
      <c r="C4314" s="13"/>
      <c r="D4314" s="764"/>
      <c r="E4314" s="22"/>
      <c r="F4314" s="19"/>
      <c r="G4314" s="14"/>
      <c r="H4314" s="13"/>
    </row>
    <row r="4315" spans="1:8" x14ac:dyDescent="0.25">
      <c r="A4315" s="13"/>
      <c r="B4315" s="21"/>
      <c r="C4315" s="13"/>
      <c r="D4315" s="764"/>
      <c r="E4315" s="22"/>
      <c r="F4315" s="19"/>
      <c r="G4315" s="14"/>
      <c r="H4315" s="13"/>
    </row>
    <row r="4316" spans="1:8" x14ac:dyDescent="0.25">
      <c r="A4316" s="13"/>
      <c r="B4316" s="21"/>
      <c r="C4316" s="13"/>
      <c r="D4316" s="764"/>
      <c r="E4316" s="22"/>
      <c r="F4316" s="19"/>
      <c r="G4316" s="14"/>
      <c r="H4316" s="13"/>
    </row>
    <row r="4317" spans="1:8" x14ac:dyDescent="0.25">
      <c r="A4317" s="13"/>
      <c r="B4317" s="21"/>
      <c r="C4317" s="13"/>
      <c r="D4317" s="764"/>
      <c r="E4317" s="22"/>
      <c r="F4317" s="19"/>
      <c r="G4317" s="14"/>
      <c r="H4317" s="13"/>
    </row>
    <row r="4318" spans="1:8" x14ac:dyDescent="0.25">
      <c r="A4318" s="13"/>
      <c r="B4318" s="21"/>
      <c r="C4318" s="13"/>
      <c r="D4318" s="764"/>
      <c r="E4318" s="22"/>
      <c r="F4318" s="19"/>
      <c r="G4318" s="14"/>
      <c r="H4318" s="13"/>
    </row>
    <row r="4319" spans="1:8" x14ac:dyDescent="0.25">
      <c r="A4319" s="13"/>
      <c r="B4319" s="21"/>
      <c r="C4319" s="13"/>
      <c r="D4319" s="764"/>
      <c r="E4319" s="22"/>
      <c r="F4319" s="19"/>
      <c r="G4319" s="14"/>
      <c r="H4319" s="13"/>
    </row>
    <row r="4320" spans="1:8" x14ac:dyDescent="0.25">
      <c r="A4320" s="13"/>
      <c r="B4320" s="21"/>
      <c r="C4320" s="13"/>
      <c r="D4320" s="764"/>
      <c r="E4320" s="22"/>
      <c r="F4320" s="19"/>
      <c r="G4320" s="14"/>
      <c r="H4320" s="13"/>
    </row>
    <row r="4321" spans="1:8" x14ac:dyDescent="0.25">
      <c r="A4321" s="13"/>
      <c r="B4321" s="21"/>
      <c r="C4321" s="13"/>
      <c r="D4321" s="764"/>
      <c r="E4321" s="22"/>
      <c r="F4321" s="19"/>
      <c r="G4321" s="14"/>
      <c r="H4321" s="13"/>
    </row>
    <row r="4322" spans="1:8" x14ac:dyDescent="0.25">
      <c r="A4322" s="13"/>
      <c r="B4322" s="21"/>
      <c r="C4322" s="13"/>
      <c r="D4322" s="764"/>
      <c r="E4322" s="22"/>
      <c r="F4322" s="19"/>
      <c r="G4322" s="14"/>
      <c r="H4322" s="13"/>
    </row>
    <row r="4323" spans="1:8" x14ac:dyDescent="0.25">
      <c r="A4323" s="13"/>
      <c r="B4323" s="21"/>
      <c r="C4323" s="13"/>
      <c r="D4323" s="764"/>
      <c r="E4323" s="22"/>
      <c r="F4323" s="19"/>
      <c r="G4323" s="14"/>
      <c r="H4323" s="13"/>
    </row>
    <row r="4324" spans="1:8" x14ac:dyDescent="0.25">
      <c r="A4324" s="13"/>
      <c r="B4324" s="21"/>
      <c r="C4324" s="13"/>
      <c r="D4324" s="764"/>
      <c r="E4324" s="22"/>
      <c r="F4324" s="19"/>
      <c r="G4324" s="14"/>
      <c r="H4324" s="13"/>
    </row>
    <row r="4325" spans="1:8" x14ac:dyDescent="0.25">
      <c r="A4325" s="13"/>
      <c r="B4325" s="21"/>
      <c r="C4325" s="13"/>
      <c r="D4325" s="764"/>
      <c r="E4325" s="22"/>
      <c r="F4325" s="19"/>
      <c r="G4325" s="14"/>
      <c r="H4325" s="13"/>
    </row>
    <row r="4326" spans="1:8" x14ac:dyDescent="0.25">
      <c r="A4326" s="13"/>
      <c r="B4326" s="21"/>
      <c r="C4326" s="13"/>
      <c r="D4326" s="764"/>
      <c r="E4326" s="22"/>
      <c r="F4326" s="19"/>
      <c r="G4326" s="14"/>
      <c r="H4326" s="13"/>
    </row>
    <row r="4327" spans="1:8" x14ac:dyDescent="0.25">
      <c r="A4327" s="13"/>
      <c r="B4327" s="21"/>
      <c r="C4327" s="13"/>
      <c r="D4327" s="764"/>
      <c r="E4327" s="22"/>
      <c r="F4327" s="19"/>
      <c r="G4327" s="14"/>
      <c r="H4327" s="13"/>
    </row>
    <row r="4328" spans="1:8" x14ac:dyDescent="0.25">
      <c r="A4328" s="13"/>
      <c r="B4328" s="21"/>
      <c r="C4328" s="13"/>
      <c r="D4328" s="764"/>
      <c r="E4328" s="22"/>
      <c r="F4328" s="19"/>
      <c r="G4328" s="14"/>
      <c r="H4328" s="13"/>
    </row>
    <row r="4329" spans="1:8" x14ac:dyDescent="0.25">
      <c r="A4329" s="13"/>
      <c r="B4329" s="21"/>
      <c r="C4329" s="13"/>
      <c r="D4329" s="764"/>
      <c r="E4329" s="22"/>
      <c r="F4329" s="19"/>
      <c r="G4329" s="14"/>
      <c r="H4329" s="13"/>
    </row>
    <row r="4330" spans="1:8" x14ac:dyDescent="0.25">
      <c r="A4330" s="13"/>
      <c r="B4330" s="21"/>
      <c r="C4330" s="13"/>
      <c r="D4330" s="764"/>
      <c r="E4330" s="22"/>
      <c r="F4330" s="19"/>
      <c r="G4330" s="14"/>
      <c r="H4330" s="13"/>
    </row>
    <row r="4331" spans="1:8" x14ac:dyDescent="0.25">
      <c r="A4331" s="13"/>
      <c r="B4331" s="21"/>
      <c r="C4331" s="13"/>
      <c r="D4331" s="764"/>
      <c r="E4331" s="22"/>
      <c r="F4331" s="19"/>
      <c r="G4331" s="14"/>
      <c r="H4331" s="13"/>
    </row>
    <row r="4332" spans="1:8" x14ac:dyDescent="0.25">
      <c r="A4332" s="13"/>
      <c r="B4332" s="21"/>
      <c r="C4332" s="13"/>
      <c r="D4332" s="764"/>
      <c r="E4332" s="22"/>
      <c r="F4332" s="19"/>
      <c r="G4332" s="14"/>
      <c r="H4332" s="13"/>
    </row>
    <row r="4333" spans="1:8" x14ac:dyDescent="0.25">
      <c r="A4333" s="13"/>
      <c r="B4333" s="21"/>
      <c r="C4333" s="13"/>
      <c r="D4333" s="764"/>
      <c r="E4333" s="22"/>
      <c r="F4333" s="19"/>
      <c r="G4333" s="14"/>
      <c r="H4333" s="13"/>
    </row>
    <row r="4334" spans="1:8" x14ac:dyDescent="0.25">
      <c r="A4334" s="13"/>
      <c r="B4334" s="21"/>
      <c r="C4334" s="13"/>
      <c r="D4334" s="764"/>
      <c r="E4334" s="22"/>
      <c r="F4334" s="19"/>
      <c r="G4334" s="14"/>
      <c r="H4334" s="13"/>
    </row>
    <row r="4335" spans="1:8" x14ac:dyDescent="0.25">
      <c r="A4335" s="13"/>
      <c r="B4335" s="21"/>
      <c r="C4335" s="13"/>
      <c r="D4335" s="764"/>
      <c r="E4335" s="22"/>
      <c r="F4335" s="19"/>
      <c r="G4335" s="14"/>
      <c r="H4335" s="13"/>
    </row>
    <row r="4336" spans="1:8" x14ac:dyDescent="0.25">
      <c r="A4336" s="13"/>
      <c r="B4336" s="21"/>
      <c r="C4336" s="13"/>
      <c r="D4336" s="764"/>
      <c r="E4336" s="22"/>
      <c r="F4336" s="19"/>
      <c r="G4336" s="14"/>
      <c r="H4336" s="13"/>
    </row>
    <row r="4337" spans="1:8" x14ac:dyDescent="0.25">
      <c r="A4337" s="13"/>
      <c r="B4337" s="21"/>
      <c r="C4337" s="13"/>
      <c r="D4337" s="764"/>
      <c r="E4337" s="22"/>
      <c r="F4337" s="19"/>
      <c r="G4337" s="14"/>
      <c r="H4337" s="13"/>
    </row>
    <row r="4338" spans="1:8" x14ac:dyDescent="0.25">
      <c r="A4338" s="13"/>
      <c r="B4338" s="21"/>
      <c r="C4338" s="13"/>
      <c r="D4338" s="764"/>
      <c r="E4338" s="22"/>
      <c r="F4338" s="19"/>
      <c r="G4338" s="14"/>
      <c r="H4338" s="13"/>
    </row>
    <row r="4339" spans="1:8" x14ac:dyDescent="0.25">
      <c r="A4339" s="13"/>
      <c r="B4339" s="21"/>
      <c r="C4339" s="13"/>
      <c r="D4339" s="764"/>
      <c r="E4339" s="22"/>
      <c r="F4339" s="19"/>
      <c r="G4339" s="14"/>
      <c r="H4339" s="13"/>
    </row>
    <row r="4340" spans="1:8" x14ac:dyDescent="0.25">
      <c r="A4340" s="13"/>
      <c r="B4340" s="21"/>
      <c r="C4340" s="13"/>
      <c r="D4340" s="764"/>
      <c r="E4340" s="22"/>
      <c r="F4340" s="19"/>
      <c r="G4340" s="14"/>
      <c r="H4340" s="13"/>
    </row>
    <row r="4341" spans="1:8" x14ac:dyDescent="0.25">
      <c r="A4341" s="13"/>
      <c r="B4341" s="21"/>
      <c r="C4341" s="13"/>
      <c r="D4341" s="764"/>
      <c r="E4341" s="22"/>
      <c r="F4341" s="19"/>
      <c r="G4341" s="14"/>
      <c r="H4341" s="13"/>
    </row>
    <row r="4342" spans="1:8" x14ac:dyDescent="0.25">
      <c r="A4342" s="13"/>
      <c r="B4342" s="21"/>
      <c r="C4342" s="13"/>
      <c r="D4342" s="764"/>
      <c r="E4342" s="22"/>
      <c r="F4342" s="19"/>
      <c r="G4342" s="14"/>
      <c r="H4342" s="13"/>
    </row>
    <row r="4343" spans="1:8" x14ac:dyDescent="0.25">
      <c r="A4343" s="13"/>
      <c r="B4343" s="21"/>
      <c r="C4343" s="13"/>
      <c r="D4343" s="764"/>
      <c r="E4343" s="22"/>
      <c r="F4343" s="19"/>
      <c r="G4343" s="14"/>
      <c r="H4343" s="13"/>
    </row>
    <row r="4344" spans="1:8" x14ac:dyDescent="0.25">
      <c r="A4344" s="13"/>
      <c r="B4344" s="21"/>
      <c r="C4344" s="13"/>
      <c r="D4344" s="764"/>
      <c r="E4344" s="22"/>
      <c r="F4344" s="19"/>
      <c r="G4344" s="14"/>
      <c r="H4344" s="13"/>
    </row>
    <row r="4345" spans="1:8" x14ac:dyDescent="0.25">
      <c r="A4345" s="13"/>
      <c r="B4345" s="21"/>
      <c r="C4345" s="13"/>
      <c r="D4345" s="764"/>
      <c r="E4345" s="22"/>
      <c r="F4345" s="19"/>
      <c r="G4345" s="14"/>
      <c r="H4345" s="13"/>
    </row>
    <row r="4346" spans="1:8" x14ac:dyDescent="0.25">
      <c r="A4346" s="13"/>
      <c r="B4346" s="21"/>
      <c r="C4346" s="13"/>
      <c r="D4346" s="764"/>
      <c r="E4346" s="22"/>
      <c r="F4346" s="19"/>
      <c r="G4346" s="14"/>
      <c r="H4346" s="13"/>
    </row>
    <row r="4347" spans="1:8" x14ac:dyDescent="0.25">
      <c r="A4347" s="13"/>
      <c r="B4347" s="21"/>
      <c r="C4347" s="13"/>
      <c r="D4347" s="764"/>
      <c r="E4347" s="22"/>
      <c r="F4347" s="19"/>
      <c r="G4347" s="14"/>
      <c r="H4347" s="13"/>
    </row>
    <row r="4348" spans="1:8" x14ac:dyDescent="0.25">
      <c r="A4348" s="13"/>
      <c r="B4348" s="21"/>
      <c r="C4348" s="13"/>
      <c r="D4348" s="764"/>
      <c r="E4348" s="22"/>
      <c r="F4348" s="19"/>
      <c r="G4348" s="14"/>
      <c r="H4348" s="13"/>
    </row>
    <row r="4349" spans="1:8" x14ac:dyDescent="0.25">
      <c r="A4349" s="13"/>
      <c r="B4349" s="21"/>
      <c r="C4349" s="13"/>
      <c r="D4349" s="764"/>
      <c r="E4349" s="22"/>
      <c r="F4349" s="19"/>
      <c r="G4349" s="14"/>
      <c r="H4349" s="13"/>
    </row>
    <row r="4350" spans="1:8" x14ac:dyDescent="0.25">
      <c r="A4350" s="13"/>
      <c r="B4350" s="21"/>
      <c r="C4350" s="13"/>
      <c r="D4350" s="764"/>
      <c r="E4350" s="22"/>
      <c r="F4350" s="19"/>
      <c r="G4350" s="14"/>
      <c r="H4350" s="13"/>
    </row>
    <row r="4351" spans="1:8" x14ac:dyDescent="0.25">
      <c r="A4351" s="13"/>
      <c r="B4351" s="21"/>
      <c r="C4351" s="13"/>
      <c r="D4351" s="764"/>
      <c r="E4351" s="22"/>
      <c r="F4351" s="19"/>
      <c r="G4351" s="14"/>
      <c r="H4351" s="13"/>
    </row>
    <row r="4352" spans="1:8" x14ac:dyDescent="0.25">
      <c r="A4352" s="13"/>
      <c r="B4352" s="21"/>
      <c r="C4352" s="13"/>
      <c r="D4352" s="764"/>
      <c r="E4352" s="22"/>
      <c r="F4352" s="19"/>
      <c r="G4352" s="14"/>
      <c r="H4352" s="13"/>
    </row>
    <row r="4353" spans="1:8" x14ac:dyDescent="0.25">
      <c r="A4353" s="13"/>
      <c r="B4353" s="21"/>
      <c r="C4353" s="13"/>
      <c r="D4353" s="764"/>
      <c r="E4353" s="22"/>
      <c r="F4353" s="19"/>
      <c r="G4353" s="14"/>
      <c r="H4353" s="13"/>
    </row>
    <row r="4354" spans="1:8" x14ac:dyDescent="0.25">
      <c r="A4354" s="13"/>
      <c r="B4354" s="21"/>
      <c r="C4354" s="13"/>
      <c r="D4354" s="764"/>
      <c r="E4354" s="22"/>
      <c r="F4354" s="19"/>
      <c r="G4354" s="14"/>
      <c r="H4354" s="13"/>
    </row>
    <row r="4355" spans="1:8" x14ac:dyDescent="0.25">
      <c r="A4355" s="13"/>
      <c r="B4355" s="21"/>
      <c r="C4355" s="13"/>
      <c r="D4355" s="764"/>
      <c r="E4355" s="22"/>
      <c r="F4355" s="19"/>
      <c r="G4355" s="14"/>
      <c r="H4355" s="13"/>
    </row>
    <row r="4356" spans="1:8" x14ac:dyDescent="0.25">
      <c r="A4356" s="13"/>
      <c r="B4356" s="21"/>
      <c r="C4356" s="13"/>
      <c r="D4356" s="764"/>
      <c r="E4356" s="22"/>
      <c r="F4356" s="19"/>
      <c r="G4356" s="14"/>
      <c r="H4356" s="13"/>
    </row>
    <row r="4357" spans="1:8" x14ac:dyDescent="0.25">
      <c r="A4357" s="13"/>
      <c r="B4357" s="21"/>
      <c r="C4357" s="13"/>
      <c r="D4357" s="764"/>
      <c r="E4357" s="22"/>
      <c r="F4357" s="19"/>
      <c r="G4357" s="14"/>
      <c r="H4357" s="13"/>
    </row>
    <row r="4358" spans="1:8" x14ac:dyDescent="0.25">
      <c r="A4358" s="13"/>
      <c r="B4358" s="21"/>
      <c r="C4358" s="13"/>
      <c r="D4358" s="764"/>
      <c r="E4358" s="22"/>
      <c r="F4358" s="19"/>
      <c r="G4358" s="14"/>
      <c r="H4358" s="13"/>
    </row>
    <row r="4359" spans="1:8" x14ac:dyDescent="0.25">
      <c r="A4359" s="13"/>
      <c r="B4359" s="21"/>
      <c r="C4359" s="13"/>
      <c r="D4359" s="764"/>
      <c r="E4359" s="22"/>
      <c r="F4359" s="19"/>
      <c r="G4359" s="14"/>
      <c r="H4359" s="13"/>
    </row>
    <row r="4360" spans="1:8" x14ac:dyDescent="0.25">
      <c r="A4360" s="13"/>
      <c r="B4360" s="21"/>
      <c r="C4360" s="13"/>
      <c r="D4360" s="764"/>
      <c r="E4360" s="22"/>
      <c r="F4360" s="19"/>
      <c r="G4360" s="14"/>
      <c r="H4360" s="13"/>
    </row>
    <row r="4361" spans="1:8" x14ac:dyDescent="0.25">
      <c r="A4361" s="13"/>
      <c r="B4361" s="21"/>
      <c r="C4361" s="13"/>
      <c r="D4361" s="764"/>
      <c r="E4361" s="22"/>
      <c r="F4361" s="19"/>
      <c r="G4361" s="14"/>
      <c r="H4361" s="13"/>
    </row>
    <row r="4362" spans="1:8" x14ac:dyDescent="0.25">
      <c r="A4362" s="13"/>
      <c r="B4362" s="21"/>
      <c r="C4362" s="13"/>
      <c r="D4362" s="764"/>
      <c r="E4362" s="22"/>
      <c r="F4362" s="19"/>
      <c r="G4362" s="14"/>
      <c r="H4362" s="13"/>
    </row>
    <row r="4363" spans="1:8" x14ac:dyDescent="0.25">
      <c r="A4363" s="13"/>
      <c r="B4363" s="21"/>
      <c r="C4363" s="13"/>
      <c r="D4363" s="764"/>
      <c r="E4363" s="22"/>
      <c r="F4363" s="19"/>
      <c r="G4363" s="14"/>
      <c r="H4363" s="13"/>
    </row>
    <row r="4364" spans="1:8" x14ac:dyDescent="0.25">
      <c r="A4364" s="13"/>
      <c r="B4364" s="21"/>
      <c r="C4364" s="13"/>
      <c r="D4364" s="764"/>
      <c r="E4364" s="22"/>
      <c r="F4364" s="19"/>
      <c r="G4364" s="14"/>
      <c r="H4364" s="13"/>
    </row>
    <row r="4365" spans="1:8" x14ac:dyDescent="0.25">
      <c r="A4365" s="13"/>
      <c r="B4365" s="21"/>
      <c r="C4365" s="13"/>
      <c r="D4365" s="764"/>
      <c r="E4365" s="22"/>
      <c r="F4365" s="19"/>
      <c r="G4365" s="14"/>
      <c r="H4365" s="13"/>
    </row>
    <row r="4366" spans="1:8" x14ac:dyDescent="0.25">
      <c r="A4366" s="13"/>
      <c r="B4366" s="21"/>
      <c r="C4366" s="13"/>
      <c r="D4366" s="764"/>
      <c r="E4366" s="22"/>
      <c r="F4366" s="19"/>
      <c r="G4366" s="14"/>
      <c r="H4366" s="13"/>
    </row>
    <row r="4367" spans="1:8" x14ac:dyDescent="0.25">
      <c r="A4367" s="13"/>
      <c r="B4367" s="21"/>
      <c r="C4367" s="13"/>
      <c r="D4367" s="764"/>
      <c r="E4367" s="22"/>
      <c r="F4367" s="19"/>
      <c r="G4367" s="14"/>
      <c r="H4367" s="13"/>
    </row>
    <row r="4368" spans="1:8" x14ac:dyDescent="0.25">
      <c r="A4368" s="13"/>
      <c r="B4368" s="21"/>
      <c r="C4368" s="13"/>
      <c r="D4368" s="764"/>
      <c r="E4368" s="22"/>
      <c r="F4368" s="19"/>
      <c r="G4368" s="14"/>
      <c r="H4368" s="13"/>
    </row>
    <row r="4369" spans="1:8" x14ac:dyDescent="0.25">
      <c r="A4369" s="13"/>
      <c r="B4369" s="21"/>
      <c r="C4369" s="13"/>
      <c r="D4369" s="764"/>
      <c r="E4369" s="22"/>
      <c r="F4369" s="19"/>
      <c r="G4369" s="14"/>
      <c r="H4369" s="13"/>
    </row>
    <row r="4370" spans="1:8" x14ac:dyDescent="0.25">
      <c r="A4370" s="13"/>
      <c r="B4370" s="21"/>
      <c r="C4370" s="13"/>
      <c r="D4370" s="764"/>
      <c r="E4370" s="22"/>
      <c r="F4370" s="19"/>
      <c r="G4370" s="14"/>
      <c r="H4370" s="13"/>
    </row>
    <row r="4371" spans="1:8" x14ac:dyDescent="0.25">
      <c r="A4371" s="13"/>
      <c r="B4371" s="21"/>
      <c r="C4371" s="13"/>
      <c r="D4371" s="764"/>
      <c r="E4371" s="22"/>
      <c r="F4371" s="19"/>
      <c r="G4371" s="14"/>
      <c r="H4371" s="13"/>
    </row>
    <row r="4372" spans="1:8" x14ac:dyDescent="0.25">
      <c r="A4372" s="13"/>
      <c r="B4372" s="21"/>
      <c r="C4372" s="13"/>
      <c r="D4372" s="764"/>
      <c r="E4372" s="22"/>
      <c r="F4372" s="19"/>
      <c r="G4372" s="14"/>
      <c r="H4372" s="13"/>
    </row>
    <row r="4373" spans="1:8" x14ac:dyDescent="0.25">
      <c r="A4373" s="13"/>
      <c r="B4373" s="21"/>
      <c r="C4373" s="13"/>
      <c r="D4373" s="764"/>
      <c r="E4373" s="22"/>
      <c r="F4373" s="19"/>
      <c r="G4373" s="14"/>
      <c r="H4373" s="13"/>
    </row>
    <row r="4374" spans="1:8" x14ac:dyDescent="0.25">
      <c r="A4374" s="13"/>
      <c r="B4374" s="21"/>
      <c r="C4374" s="13"/>
      <c r="D4374" s="764"/>
      <c r="E4374" s="22"/>
      <c r="F4374" s="19"/>
      <c r="G4374" s="14"/>
      <c r="H4374" s="13"/>
    </row>
    <row r="4375" spans="1:8" x14ac:dyDescent="0.25">
      <c r="A4375" s="13"/>
      <c r="B4375" s="21"/>
      <c r="C4375" s="13"/>
      <c r="D4375" s="764"/>
      <c r="E4375" s="22"/>
      <c r="F4375" s="19"/>
      <c r="G4375" s="14"/>
      <c r="H4375" s="13"/>
    </row>
    <row r="4376" spans="1:8" x14ac:dyDescent="0.25">
      <c r="A4376" s="13"/>
      <c r="B4376" s="21"/>
      <c r="C4376" s="13"/>
      <c r="D4376" s="764"/>
      <c r="E4376" s="22"/>
      <c r="F4376" s="19"/>
      <c r="G4376" s="14"/>
      <c r="H4376" s="13"/>
    </row>
    <row r="4377" spans="1:8" x14ac:dyDescent="0.25">
      <c r="A4377" s="13"/>
      <c r="B4377" s="21"/>
      <c r="C4377" s="13"/>
      <c r="D4377" s="764"/>
      <c r="E4377" s="22"/>
      <c r="F4377" s="19"/>
      <c r="G4377" s="14"/>
      <c r="H4377" s="13"/>
    </row>
    <row r="4378" spans="1:8" x14ac:dyDescent="0.25">
      <c r="A4378" s="13"/>
      <c r="B4378" s="21"/>
      <c r="C4378" s="13"/>
      <c r="D4378" s="764"/>
      <c r="E4378" s="22"/>
      <c r="F4378" s="19"/>
      <c r="G4378" s="14"/>
      <c r="H4378" s="13"/>
    </row>
    <row r="4379" spans="1:8" x14ac:dyDescent="0.25">
      <c r="A4379" s="13"/>
      <c r="B4379" s="21"/>
      <c r="C4379" s="13"/>
      <c r="D4379" s="764"/>
      <c r="E4379" s="22"/>
      <c r="F4379" s="19"/>
      <c r="G4379" s="14"/>
      <c r="H4379" s="13"/>
    </row>
    <row r="4380" spans="1:8" x14ac:dyDescent="0.25">
      <c r="A4380" s="13"/>
      <c r="B4380" s="21"/>
      <c r="C4380" s="13"/>
      <c r="D4380" s="764"/>
      <c r="E4380" s="22"/>
      <c r="F4380" s="19"/>
      <c r="G4380" s="14"/>
      <c r="H4380" s="13"/>
    </row>
    <row r="4381" spans="1:8" x14ac:dyDescent="0.25">
      <c r="A4381" s="13"/>
      <c r="B4381" s="21"/>
      <c r="C4381" s="13"/>
      <c r="D4381" s="764"/>
      <c r="E4381" s="22"/>
      <c r="F4381" s="19"/>
      <c r="G4381" s="14"/>
      <c r="H4381" s="13"/>
    </row>
    <row r="4382" spans="1:8" x14ac:dyDescent="0.25">
      <c r="A4382" s="13"/>
      <c r="B4382" s="21"/>
      <c r="C4382" s="13"/>
      <c r="D4382" s="764"/>
      <c r="E4382" s="22"/>
      <c r="F4382" s="19"/>
      <c r="G4382" s="14"/>
      <c r="H4382" s="13"/>
    </row>
    <row r="4383" spans="1:8" x14ac:dyDescent="0.25">
      <c r="A4383" s="13"/>
      <c r="B4383" s="21"/>
      <c r="C4383" s="13"/>
      <c r="D4383" s="764"/>
      <c r="E4383" s="22"/>
      <c r="F4383" s="19"/>
      <c r="G4383" s="14"/>
      <c r="H4383" s="13"/>
    </row>
    <row r="4384" spans="1:8" x14ac:dyDescent="0.25">
      <c r="A4384" s="13"/>
      <c r="B4384" s="21"/>
      <c r="C4384" s="13"/>
      <c r="D4384" s="764"/>
      <c r="E4384" s="22"/>
      <c r="F4384" s="19"/>
      <c r="G4384" s="14"/>
      <c r="H4384" s="13"/>
    </row>
    <row r="4385" spans="1:8" x14ac:dyDescent="0.25">
      <c r="A4385" s="13"/>
      <c r="B4385" s="21"/>
      <c r="C4385" s="13"/>
      <c r="D4385" s="764"/>
      <c r="E4385" s="22"/>
      <c r="F4385" s="19"/>
      <c r="G4385" s="14"/>
      <c r="H4385" s="13"/>
    </row>
    <row r="4386" spans="1:8" x14ac:dyDescent="0.25">
      <c r="A4386" s="13"/>
      <c r="B4386" s="21"/>
      <c r="C4386" s="13"/>
      <c r="D4386" s="764"/>
      <c r="E4386" s="22"/>
      <c r="F4386" s="19"/>
      <c r="G4386" s="14"/>
      <c r="H4386" s="13"/>
    </row>
    <row r="4387" spans="1:8" x14ac:dyDescent="0.25">
      <c r="A4387" s="13"/>
      <c r="B4387" s="21"/>
      <c r="C4387" s="13"/>
      <c r="D4387" s="764"/>
      <c r="E4387" s="22"/>
      <c r="F4387" s="19"/>
      <c r="G4387" s="14"/>
      <c r="H4387" s="13"/>
    </row>
    <row r="4388" spans="1:8" x14ac:dyDescent="0.25">
      <c r="A4388" s="13"/>
      <c r="B4388" s="21"/>
      <c r="C4388" s="13"/>
      <c r="D4388" s="764"/>
      <c r="E4388" s="22"/>
      <c r="F4388" s="19"/>
      <c r="G4388" s="14"/>
      <c r="H4388" s="13"/>
    </row>
    <row r="4389" spans="1:8" x14ac:dyDescent="0.25">
      <c r="A4389" s="13"/>
      <c r="B4389" s="21"/>
      <c r="C4389" s="13"/>
      <c r="D4389" s="764"/>
      <c r="E4389" s="22"/>
      <c r="F4389" s="19"/>
      <c r="G4389" s="14"/>
      <c r="H4389" s="13"/>
    </row>
    <row r="4390" spans="1:8" x14ac:dyDescent="0.25">
      <c r="A4390" s="13"/>
      <c r="B4390" s="21"/>
      <c r="C4390" s="13"/>
      <c r="D4390" s="764"/>
      <c r="E4390" s="22"/>
      <c r="F4390" s="19"/>
      <c r="G4390" s="14"/>
      <c r="H4390" s="13"/>
    </row>
    <row r="4391" spans="1:8" x14ac:dyDescent="0.25">
      <c r="A4391" s="13"/>
      <c r="B4391" s="21"/>
      <c r="C4391" s="13"/>
      <c r="D4391" s="764"/>
      <c r="E4391" s="22"/>
      <c r="F4391" s="19"/>
      <c r="G4391" s="14"/>
      <c r="H4391" s="13"/>
    </row>
    <row r="4392" spans="1:8" x14ac:dyDescent="0.25">
      <c r="A4392" s="13"/>
      <c r="B4392" s="21"/>
      <c r="C4392" s="13"/>
      <c r="D4392" s="764"/>
      <c r="E4392" s="22"/>
      <c r="F4392" s="19"/>
      <c r="G4392" s="14"/>
      <c r="H4392" s="13"/>
    </row>
    <row r="4393" spans="1:8" x14ac:dyDescent="0.25">
      <c r="A4393" s="13"/>
      <c r="B4393" s="21"/>
      <c r="C4393" s="13"/>
      <c r="D4393" s="764"/>
      <c r="E4393" s="22"/>
      <c r="F4393" s="19"/>
      <c r="G4393" s="14"/>
      <c r="H4393" s="13"/>
    </row>
    <row r="4394" spans="1:8" x14ac:dyDescent="0.25">
      <c r="A4394" s="13"/>
      <c r="B4394" s="21"/>
      <c r="C4394" s="13"/>
      <c r="D4394" s="764"/>
      <c r="E4394" s="22"/>
      <c r="F4394" s="19"/>
      <c r="G4394" s="14"/>
      <c r="H4394" s="13"/>
    </row>
    <row r="4395" spans="1:8" x14ac:dyDescent="0.25">
      <c r="A4395" s="13"/>
      <c r="B4395" s="21"/>
      <c r="C4395" s="13"/>
      <c r="D4395" s="764"/>
      <c r="E4395" s="22"/>
      <c r="F4395" s="19"/>
      <c r="G4395" s="14"/>
      <c r="H4395" s="13"/>
    </row>
    <row r="4396" spans="1:8" x14ac:dyDescent="0.25">
      <c r="A4396" s="13"/>
      <c r="B4396" s="21"/>
      <c r="C4396" s="13"/>
      <c r="D4396" s="764"/>
      <c r="E4396" s="22"/>
      <c r="F4396" s="19"/>
      <c r="G4396" s="14"/>
      <c r="H4396" s="13"/>
    </row>
    <row r="4397" spans="1:8" x14ac:dyDescent="0.25">
      <c r="A4397" s="13"/>
      <c r="B4397" s="21"/>
      <c r="C4397" s="13"/>
      <c r="D4397" s="764"/>
      <c r="E4397" s="22"/>
      <c r="F4397" s="19"/>
      <c r="G4397" s="14"/>
      <c r="H4397" s="13"/>
    </row>
    <row r="4398" spans="1:8" x14ac:dyDescent="0.25">
      <c r="A4398" s="13"/>
      <c r="B4398" s="21"/>
      <c r="C4398" s="13"/>
      <c r="D4398" s="764"/>
      <c r="E4398" s="22"/>
      <c r="F4398" s="19"/>
      <c r="G4398" s="14"/>
      <c r="H4398" s="13"/>
    </row>
    <row r="4399" spans="1:8" x14ac:dyDescent="0.25">
      <c r="A4399" s="13"/>
      <c r="B4399" s="21"/>
      <c r="C4399" s="13"/>
      <c r="D4399" s="764"/>
      <c r="E4399" s="22"/>
      <c r="F4399" s="19"/>
      <c r="G4399" s="14"/>
      <c r="H4399" s="13"/>
    </row>
    <row r="4400" spans="1:8" x14ac:dyDescent="0.25">
      <c r="A4400" s="13"/>
      <c r="B4400" s="21"/>
      <c r="C4400" s="13"/>
      <c r="D4400" s="764"/>
      <c r="E4400" s="22"/>
      <c r="F4400" s="19"/>
      <c r="G4400" s="14"/>
      <c r="H4400" s="13"/>
    </row>
    <row r="4401" spans="1:8" x14ac:dyDescent="0.25">
      <c r="A4401" s="13"/>
      <c r="B4401" s="21"/>
      <c r="C4401" s="13"/>
      <c r="D4401" s="764"/>
      <c r="E4401" s="22"/>
      <c r="F4401" s="19"/>
      <c r="G4401" s="14"/>
      <c r="H4401" s="13"/>
    </row>
  </sheetData>
  <autoFilter ref="A1:XFC4109" xr:uid="{00000000-0009-0000-0000-000003000000}"/>
  <sortState xmlns:xlrd2="http://schemas.microsoft.com/office/spreadsheetml/2017/richdata2" ref="A2328:H2412">
    <sortCondition ref="A2328:A2412"/>
  </sortState>
  <mergeCells count="147">
    <mergeCell ref="H4099:H4101"/>
    <mergeCell ref="H3794:H3798"/>
    <mergeCell ref="H4037:H4039"/>
    <mergeCell ref="H4041:H4042"/>
    <mergeCell ref="H3985:H3990"/>
    <mergeCell ref="H4007:H4014"/>
    <mergeCell ref="D3280:D3281"/>
    <mergeCell ref="D3034:D3035"/>
    <mergeCell ref="H3034:H3035"/>
    <mergeCell ref="H3262:H3268"/>
    <mergeCell ref="H3069:H3073"/>
    <mergeCell ref="H3036:H3040"/>
    <mergeCell ref="H3075:H3077"/>
    <mergeCell ref="H3055:H3060"/>
    <mergeCell ref="H3186:H3188"/>
    <mergeCell ref="H3171:H3173"/>
    <mergeCell ref="D3146:D3147"/>
    <mergeCell ref="D3143:D3144"/>
    <mergeCell ref="H3160:H3168"/>
    <mergeCell ref="H3821:H3825"/>
    <mergeCell ref="H3191:H3194"/>
    <mergeCell ref="H3207:H3210"/>
    <mergeCell ref="H3180:H3185"/>
    <mergeCell ref="H3101:H3103"/>
    <mergeCell ref="H3814:H3820"/>
    <mergeCell ref="H3799:H3800"/>
    <mergeCell ref="H3771:H3780"/>
    <mergeCell ref="H3740:H3742"/>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2647:D2648"/>
    <mergeCell ref="D2653:D2654"/>
    <mergeCell ref="D2656:D2657"/>
    <mergeCell ref="D2716:D2717"/>
    <mergeCell ref="H2716:H2717"/>
    <mergeCell ref="H2649:H2651"/>
    <mergeCell ref="H2698:H2699"/>
    <mergeCell ref="H2656:H2657"/>
    <mergeCell ref="H2691:H2695"/>
    <mergeCell ref="H51:H52"/>
    <mergeCell ref="H440:H443"/>
    <mergeCell ref="H558:H559"/>
    <mergeCell ref="H540:H541"/>
    <mergeCell ref="H458:H460"/>
    <mergeCell ref="H63:H65"/>
    <mergeCell ref="H749:H754"/>
    <mergeCell ref="H766:H767"/>
    <mergeCell ref="H1885:H1888"/>
    <mergeCell ref="H2174:H2176"/>
    <mergeCell ref="H2515:H2520"/>
    <mergeCell ref="H2432:H2434"/>
    <mergeCell ref="H2283:H2285"/>
    <mergeCell ref="H2438:H2440"/>
    <mergeCell ref="H2461:H2464"/>
    <mergeCell ref="H2190:H2193"/>
    <mergeCell ref="H2202:H2203"/>
    <mergeCell ref="H2188:H2189"/>
    <mergeCell ref="H2300:H2303"/>
    <mergeCell ref="H2291:H2293"/>
    <mergeCell ref="H2277:H2280"/>
    <mergeCell ref="H2241:H2244"/>
    <mergeCell ref="H2200:H2201"/>
    <mergeCell ref="H2304:H2307"/>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3791:H3793"/>
    <mergeCell ref="H3640:H3643"/>
    <mergeCell ref="H3532:H3539"/>
    <mergeCell ref="H2625:H2626"/>
    <mergeCell ref="H2773:H2776"/>
    <mergeCell ref="H2915:H2916"/>
    <mergeCell ref="H2640:H2641"/>
    <mergeCell ref="H2653:H2654"/>
    <mergeCell ref="H3317:H3318"/>
    <mergeCell ref="H3764:H3765"/>
    <mergeCell ref="H3762:H3763"/>
    <mergeCell ref="H3743:H3745"/>
    <mergeCell ref="H3023:H3028"/>
    <mergeCell ref="H3598:H3599"/>
    <mergeCell ref="H3714:H3717"/>
    <mergeCell ref="H3678:H3679"/>
    <mergeCell ref="H3705:H3711"/>
    <mergeCell ref="H3553:H3554"/>
    <mergeCell ref="H3517:H3527"/>
    <mergeCell ref="H3501:H3502"/>
    <mergeCell ref="H3507:H3509"/>
    <mergeCell ref="H3487:H3490"/>
    <mergeCell ref="H3382:H3383"/>
    <mergeCell ref="H3469:H3481"/>
    <mergeCell ref="H4070:H4071"/>
    <mergeCell ref="H3932:H3940"/>
    <mergeCell ref="H3930:H3931"/>
    <mergeCell ref="H3956:H3963"/>
    <mergeCell ref="H3941:H3947"/>
    <mergeCell ref="H3948:H3954"/>
    <mergeCell ref="H2218:H2222"/>
    <mergeCell ref="H2230:H2231"/>
    <mergeCell ref="H2249:H2252"/>
    <mergeCell ref="H2223:H2224"/>
    <mergeCell ref="H2266:H2273"/>
    <mergeCell ref="H2286:H2288"/>
    <mergeCell ref="H2482:H2485"/>
    <mergeCell ref="H2555:H2557"/>
    <mergeCell ref="H2615:H2619"/>
    <mergeCell ref="H2573:H2575"/>
    <mergeCell ref="H2565:H2568"/>
    <mergeCell ref="H2606:H2607"/>
    <mergeCell ref="H2545:H2548"/>
    <mergeCell ref="H2500:H2502"/>
    <mergeCell ref="H2478:H2479"/>
    <mergeCell ref="H2480:H2481"/>
    <mergeCell ref="H2674:H2676"/>
    <mergeCell ref="H3861:H387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3" sqref="D13"/>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5" t="s">
        <v>0</v>
      </c>
      <c r="B3" s="1136" t="s">
        <v>47</v>
      </c>
      <c r="C3" s="922" t="s">
        <v>158</v>
      </c>
      <c r="D3" s="922" t="s">
        <v>5</v>
      </c>
    </row>
    <row r="4" spans="1:5" ht="15.75" thickBot="1" x14ac:dyDescent="0.3">
      <c r="B4"/>
      <c r="C4"/>
      <c r="D4"/>
    </row>
    <row r="5" spans="1:5" ht="21.75" thickBot="1" x14ac:dyDescent="0.4">
      <c r="A5" s="1137" t="s">
        <v>10181</v>
      </c>
      <c r="B5" s="1138" t="s">
        <v>1694</v>
      </c>
      <c r="C5" s="1139" t="s">
        <v>1801</v>
      </c>
      <c r="D5" s="1140" t="s">
        <v>46</v>
      </c>
      <c r="E5" s="1012" t="s">
        <v>10848</v>
      </c>
    </row>
    <row r="6" spans="1:5" ht="23.25" x14ac:dyDescent="0.35">
      <c r="A6" s="995" t="s">
        <v>168</v>
      </c>
      <c r="B6" s="1023">
        <v>31179278</v>
      </c>
      <c r="C6" s="1023">
        <v>24499088</v>
      </c>
      <c r="D6" s="1141">
        <v>6680190</v>
      </c>
    </row>
    <row r="7" spans="1:5" ht="23.25" x14ac:dyDescent="0.35">
      <c r="A7" s="995" t="s">
        <v>10472</v>
      </c>
      <c r="B7" s="3">
        <v>4304295</v>
      </c>
      <c r="C7" s="3"/>
      <c r="D7" s="1142">
        <v>4304295</v>
      </c>
    </row>
    <row r="8" spans="1:5" ht="23.25" x14ac:dyDescent="0.35">
      <c r="A8" s="995" t="s">
        <v>7465</v>
      </c>
      <c r="B8" s="3">
        <v>31686688</v>
      </c>
      <c r="C8" s="3">
        <v>29839862</v>
      </c>
      <c r="D8" s="1141">
        <v>1846826</v>
      </c>
    </row>
    <row r="9" spans="1:5" ht="23.25" x14ac:dyDescent="0.35">
      <c r="A9" s="995" t="s">
        <v>8384</v>
      </c>
      <c r="B9" s="3">
        <v>40176862</v>
      </c>
      <c r="C9" s="3">
        <v>38697437</v>
      </c>
      <c r="D9" s="1141">
        <v>1479425</v>
      </c>
    </row>
    <row r="10" spans="1:5" ht="23.25" x14ac:dyDescent="0.35">
      <c r="A10" s="995" t="s">
        <v>12459</v>
      </c>
      <c r="B10" s="3">
        <v>6453155</v>
      </c>
      <c r="C10" s="3">
        <v>5450000</v>
      </c>
      <c r="D10" s="1142">
        <v>1003155</v>
      </c>
    </row>
    <row r="11" spans="1:5" ht="23.25" x14ac:dyDescent="0.35">
      <c r="A11" s="995" t="s">
        <v>2195</v>
      </c>
      <c r="B11" s="1023">
        <v>2957783</v>
      </c>
      <c r="C11" s="1023">
        <v>2269328</v>
      </c>
      <c r="D11" s="1142">
        <v>688455</v>
      </c>
    </row>
    <row r="12" spans="1:5" ht="23.25" x14ac:dyDescent="0.35">
      <c r="A12" s="995" t="s">
        <v>166</v>
      </c>
      <c r="B12" s="1023">
        <v>22501698</v>
      </c>
      <c r="C12" s="1023">
        <v>21905640</v>
      </c>
      <c r="D12" s="1141">
        <v>596058</v>
      </c>
    </row>
    <row r="13" spans="1:5" ht="23.25" x14ac:dyDescent="0.35">
      <c r="A13" s="995" t="s">
        <v>13118</v>
      </c>
      <c r="B13" s="3">
        <v>526000</v>
      </c>
      <c r="C13" s="3"/>
      <c r="D13" s="1141">
        <v>526000</v>
      </c>
    </row>
    <row r="14" spans="1:5" s="4" customFormat="1" ht="23.25" x14ac:dyDescent="0.35">
      <c r="A14" s="995" t="s">
        <v>13280</v>
      </c>
      <c r="B14" s="3">
        <v>1250947</v>
      </c>
      <c r="C14" s="3">
        <v>800000</v>
      </c>
      <c r="D14" s="1142">
        <v>450947</v>
      </c>
    </row>
    <row r="15" spans="1:5" ht="23.25" x14ac:dyDescent="0.35">
      <c r="A15" s="995" t="s">
        <v>5680</v>
      </c>
      <c r="B15" s="1023">
        <v>5657224</v>
      </c>
      <c r="C15" s="1023">
        <v>5361680</v>
      </c>
      <c r="D15" s="1142">
        <v>295544</v>
      </c>
    </row>
    <row r="16" spans="1:5" s="4" customFormat="1" ht="23.25" x14ac:dyDescent="0.35">
      <c r="A16" s="995" t="s">
        <v>164</v>
      </c>
      <c r="B16" s="1023">
        <v>6207629</v>
      </c>
      <c r="C16" s="1023">
        <v>6018047</v>
      </c>
      <c r="D16" s="1142">
        <v>189582</v>
      </c>
    </row>
    <row r="17" spans="1:5" ht="23.25" x14ac:dyDescent="0.35">
      <c r="A17" s="995" t="s">
        <v>13940</v>
      </c>
      <c r="B17" s="3">
        <v>100000</v>
      </c>
      <c r="C17" s="3"/>
      <c r="D17" s="1141">
        <v>100000</v>
      </c>
    </row>
    <row r="18" spans="1:5" ht="23.25" x14ac:dyDescent="0.35">
      <c r="A18" s="995" t="s">
        <v>1802</v>
      </c>
      <c r="B18" s="1023">
        <v>15297184</v>
      </c>
      <c r="C18" s="1023">
        <v>15268691</v>
      </c>
      <c r="D18" s="1141">
        <v>28493</v>
      </c>
      <c r="E18" s="4"/>
    </row>
    <row r="19" spans="1:5" ht="23.25" x14ac:dyDescent="0.35">
      <c r="A19" s="995" t="s">
        <v>2385</v>
      </c>
      <c r="B19" s="1023">
        <v>18551</v>
      </c>
      <c r="C19" s="1023"/>
      <c r="D19" s="1142">
        <v>18551</v>
      </c>
    </row>
    <row r="20" spans="1:5" ht="23.25" x14ac:dyDescent="0.35">
      <c r="A20" s="995" t="s">
        <v>169</v>
      </c>
      <c r="B20" s="1023">
        <v>7686626</v>
      </c>
      <c r="C20" s="1023">
        <v>7668204</v>
      </c>
      <c r="D20" s="1142">
        <v>18422</v>
      </c>
    </row>
    <row r="21" spans="1:5" ht="23.25" x14ac:dyDescent="0.35">
      <c r="A21" s="995" t="s">
        <v>180</v>
      </c>
      <c r="B21" s="1023">
        <v>27714467</v>
      </c>
      <c r="C21" s="1023">
        <v>27707612</v>
      </c>
      <c r="D21" s="1142">
        <v>6855</v>
      </c>
    </row>
    <row r="22" spans="1:5" s="4" customFormat="1" ht="23.25" x14ac:dyDescent="0.35">
      <c r="A22" s="995" t="s">
        <v>9068</v>
      </c>
      <c r="B22" s="3">
        <v>885000</v>
      </c>
      <c r="C22" s="3">
        <v>885000</v>
      </c>
      <c r="D22" s="1141">
        <v>0</v>
      </c>
    </row>
    <row r="23" spans="1:5" ht="23.25" x14ac:dyDescent="0.35">
      <c r="A23" s="995" t="s">
        <v>6845</v>
      </c>
      <c r="B23" s="3">
        <v>903164</v>
      </c>
      <c r="C23" s="3">
        <v>903164</v>
      </c>
      <c r="D23" s="1142">
        <v>0</v>
      </c>
    </row>
    <row r="24" spans="1:5" s="4" customFormat="1" ht="23.25" x14ac:dyDescent="0.35">
      <c r="A24" s="995" t="s">
        <v>12247</v>
      </c>
      <c r="B24" s="3">
        <v>1600298</v>
      </c>
      <c r="C24" s="3">
        <v>1600298</v>
      </c>
      <c r="D24" s="1142">
        <v>0</v>
      </c>
    </row>
    <row r="25" spans="1:5" ht="23.25" x14ac:dyDescent="0.35">
      <c r="A25" s="995" t="s">
        <v>437</v>
      </c>
      <c r="B25" s="1023">
        <v>2798262</v>
      </c>
      <c r="C25" s="1023">
        <v>2798262</v>
      </c>
      <c r="D25" s="1142">
        <v>0</v>
      </c>
    </row>
    <row r="26" spans="1:5" s="4" customFormat="1" ht="23.25" x14ac:dyDescent="0.35">
      <c r="A26" s="995" t="s">
        <v>8888</v>
      </c>
      <c r="B26" s="3">
        <v>612552</v>
      </c>
      <c r="C26" s="3">
        <v>612552</v>
      </c>
      <c r="D26" s="1142">
        <v>0</v>
      </c>
    </row>
    <row r="27" spans="1:5" ht="23.25" x14ac:dyDescent="0.35">
      <c r="A27" s="995" t="s">
        <v>3010</v>
      </c>
      <c r="B27" s="1023">
        <v>3121578</v>
      </c>
      <c r="C27" s="1023">
        <v>3121578</v>
      </c>
      <c r="D27" s="1142">
        <v>0</v>
      </c>
    </row>
    <row r="28" spans="1:5" ht="23.25" x14ac:dyDescent="0.35">
      <c r="A28" s="995" t="s">
        <v>8082</v>
      </c>
      <c r="B28" s="3">
        <v>11250000</v>
      </c>
      <c r="C28" s="3">
        <v>11250000</v>
      </c>
      <c r="D28" s="1142">
        <v>0</v>
      </c>
    </row>
    <row r="29" spans="1:5" s="4" customFormat="1" ht="23.25" x14ac:dyDescent="0.35">
      <c r="A29" s="995" t="s">
        <v>11307</v>
      </c>
      <c r="B29" s="3">
        <v>1061510</v>
      </c>
      <c r="C29" s="3">
        <v>1061510</v>
      </c>
      <c r="D29" s="1141">
        <v>0</v>
      </c>
    </row>
    <row r="30" spans="1:5" ht="23.25" x14ac:dyDescent="0.35">
      <c r="A30" s="995" t="s">
        <v>161</v>
      </c>
      <c r="B30" s="1023">
        <v>5122182</v>
      </c>
      <c r="C30" s="1023">
        <v>5122182</v>
      </c>
      <c r="D30" s="1142">
        <v>0</v>
      </c>
    </row>
    <row r="31" spans="1:5" s="4" customFormat="1" ht="23.25" x14ac:dyDescent="0.35">
      <c r="A31" s="995" t="s">
        <v>162</v>
      </c>
      <c r="B31" s="1023">
        <v>1123152</v>
      </c>
      <c r="C31" s="1023">
        <v>1123152</v>
      </c>
      <c r="D31" s="1142">
        <v>0</v>
      </c>
    </row>
    <row r="32" spans="1:5" ht="23.25" x14ac:dyDescent="0.35">
      <c r="A32" s="995" t="s">
        <v>8445</v>
      </c>
      <c r="B32" s="3">
        <v>1063000</v>
      </c>
      <c r="C32" s="3">
        <v>1063000</v>
      </c>
      <c r="D32" s="1141">
        <v>0</v>
      </c>
    </row>
    <row r="33" spans="1:4" s="4" customFormat="1" ht="23.25" x14ac:dyDescent="0.35">
      <c r="A33" s="995" t="s">
        <v>4724</v>
      </c>
      <c r="B33" s="3">
        <v>1680000</v>
      </c>
      <c r="C33" s="3">
        <v>1680000</v>
      </c>
      <c r="D33" s="1142">
        <v>0</v>
      </c>
    </row>
    <row r="34" spans="1:4" ht="23.25" x14ac:dyDescent="0.35">
      <c r="A34" s="995" t="s">
        <v>8696</v>
      </c>
      <c r="B34" s="3">
        <v>300000</v>
      </c>
      <c r="C34" s="3">
        <v>300000</v>
      </c>
      <c r="D34" s="1141">
        <v>0</v>
      </c>
    </row>
    <row r="35" spans="1:4" ht="23.25" x14ac:dyDescent="0.35">
      <c r="A35" s="995" t="s">
        <v>1814</v>
      </c>
      <c r="B35" s="1023">
        <v>11639548</v>
      </c>
      <c r="C35" s="1023">
        <v>11639548</v>
      </c>
      <c r="D35" s="1142">
        <v>0</v>
      </c>
    </row>
    <row r="36" spans="1:4" s="4" customFormat="1" ht="23.25" x14ac:dyDescent="0.35">
      <c r="A36" s="995" t="s">
        <v>75</v>
      </c>
      <c r="B36" s="1023"/>
      <c r="C36" s="1023"/>
      <c r="D36" s="1142">
        <v>0</v>
      </c>
    </row>
    <row r="37" spans="1:4" ht="23.25" x14ac:dyDescent="0.35">
      <c r="A37" s="995" t="s">
        <v>6765</v>
      </c>
      <c r="B37" s="1023">
        <v>137550</v>
      </c>
      <c r="C37" s="1023">
        <v>137550</v>
      </c>
      <c r="D37" s="1142">
        <v>0</v>
      </c>
    </row>
    <row r="38" spans="1:4" ht="23.25" x14ac:dyDescent="0.35">
      <c r="A38" s="995" t="s">
        <v>11302</v>
      </c>
      <c r="B38" s="3">
        <v>4226000</v>
      </c>
      <c r="C38" s="3">
        <v>4226000</v>
      </c>
      <c r="D38" s="1141">
        <v>0</v>
      </c>
    </row>
    <row r="39" spans="1:4" ht="23.25" x14ac:dyDescent="0.35">
      <c r="A39" s="995" t="s">
        <v>5186</v>
      </c>
      <c r="B39" s="3">
        <v>6857354.5</v>
      </c>
      <c r="C39" s="3">
        <v>6857354.5</v>
      </c>
      <c r="D39" s="1142">
        <v>0</v>
      </c>
    </row>
    <row r="40" spans="1:4" s="4" customFormat="1" ht="23.25" x14ac:dyDescent="0.35">
      <c r="A40" s="995" t="s">
        <v>12005</v>
      </c>
      <c r="B40" s="3">
        <v>1894000</v>
      </c>
      <c r="C40" s="3">
        <v>2394000</v>
      </c>
      <c r="D40" s="1142">
        <v>-500000</v>
      </c>
    </row>
    <row r="41" spans="1:4" ht="24" thickBot="1" x14ac:dyDescent="0.4">
      <c r="A41" s="995" t="s">
        <v>7240</v>
      </c>
      <c r="B41" s="3">
        <v>13450166</v>
      </c>
      <c r="C41" s="3">
        <v>13977287</v>
      </c>
      <c r="D41" s="1142">
        <v>-527121</v>
      </c>
    </row>
    <row r="42" spans="1:4" ht="19.5" thickBot="1" x14ac:dyDescent="0.35">
      <c r="A42" s="1143" t="s">
        <v>45</v>
      </c>
      <c r="B42" s="1144">
        <v>273443703.5</v>
      </c>
      <c r="C42" s="1145">
        <v>256238026.5</v>
      </c>
      <c r="D42" s="1146">
        <v>17205677</v>
      </c>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6680190</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3">
        <f ca="1">SUM(I70:I73)</f>
        <v>6680190</v>
      </c>
      <c r="K74" s="1053"/>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7342190</v>
      </c>
      <c r="K78" s="3"/>
    </row>
    <row r="79" spans="1:11" x14ac:dyDescent="0.25">
      <c r="B79"/>
      <c r="C79"/>
      <c r="D79"/>
    </row>
    <row r="80" spans="1:11" x14ac:dyDescent="0.25">
      <c r="B80"/>
      <c r="C80"/>
      <c r="D80"/>
      <c r="I80" s="3">
        <f ca="1">I78-155000</f>
        <v>7187190</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ht="15.75" thickBot="1" x14ac:dyDescent="0.3">
      <c r="B87"/>
      <c r="C87"/>
      <c r="D87"/>
    </row>
    <row r="88" spans="2:11" ht="15.75" thickBot="1" x14ac:dyDescent="0.3">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ht="15.75" thickBot="1" x14ac:dyDescent="0.3"/>
    <row r="117" customFormat="1" ht="15.75" thickBot="1" x14ac:dyDescent="0.3"/>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9"/>
      <c r="I4" s="1149"/>
      <c r="J4" s="1149"/>
    </row>
    <row r="5" spans="1:10" ht="24" thickBot="1" x14ac:dyDescent="0.35">
      <c r="A5" s="286" t="s">
        <v>4136</v>
      </c>
      <c r="B5" s="287" t="s">
        <v>4133</v>
      </c>
      <c r="C5" s="287" t="s">
        <v>4134</v>
      </c>
      <c r="D5" s="287" t="s">
        <v>4135</v>
      </c>
      <c r="E5" s="1012" t="s">
        <v>10848</v>
      </c>
      <c r="H5" s="1149"/>
      <c r="I5" s="1149"/>
      <c r="J5" s="1149"/>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2269000</v>
      </c>
      <c r="C14" s="289"/>
      <c r="D14" s="289">
        <v>-2269000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3589400</v>
      </c>
      <c r="C20" s="289"/>
      <c r="D20" s="289">
        <v>-3589400</v>
      </c>
    </row>
    <row r="21" spans="1:4" x14ac:dyDescent="0.3">
      <c r="A21" s="329" t="s">
        <v>9448</v>
      </c>
      <c r="B21" s="289">
        <v>2242200</v>
      </c>
      <c r="C21" s="289"/>
      <c r="D21" s="289">
        <v>-2242200</v>
      </c>
    </row>
    <row r="22" spans="1:4" x14ac:dyDescent="0.3">
      <c r="A22" s="329" t="s">
        <v>11513</v>
      </c>
      <c r="B22" s="289">
        <v>2600000</v>
      </c>
      <c r="C22" s="289"/>
      <c r="D22" s="289">
        <v>-2600000</v>
      </c>
    </row>
    <row r="23" spans="1:4" x14ac:dyDescent="0.3">
      <c r="A23" s="329" t="s">
        <v>10565</v>
      </c>
      <c r="B23" s="289">
        <v>2455000</v>
      </c>
      <c r="C23" s="289"/>
      <c r="D23" s="289">
        <v>-2455000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3138080</v>
      </c>
      <c r="C26" s="289"/>
      <c r="D26" s="289">
        <v>-3138080</v>
      </c>
    </row>
    <row r="27" spans="1:4" x14ac:dyDescent="0.3">
      <c r="A27" s="329" t="s">
        <v>11266</v>
      </c>
      <c r="B27" s="289">
        <v>230000</v>
      </c>
      <c r="C27" s="289"/>
      <c r="D27" s="289">
        <v>-230000</v>
      </c>
    </row>
    <row r="28" spans="1:4" x14ac:dyDescent="0.3">
      <c r="A28" s="329" t="s">
        <v>11008</v>
      </c>
      <c r="B28" s="289">
        <v>1040000</v>
      </c>
      <c r="C28" s="289"/>
      <c r="D28" s="289">
        <v>-1040000</v>
      </c>
    </row>
    <row r="29" spans="1:4" x14ac:dyDescent="0.3">
      <c r="A29" s="329" t="s">
        <v>3427</v>
      </c>
      <c r="B29" s="289">
        <v>7774800</v>
      </c>
      <c r="C29" s="289"/>
      <c r="D29" s="289">
        <v>-7774800</v>
      </c>
    </row>
    <row r="30" spans="1:4" x14ac:dyDescent="0.3">
      <c r="A30" s="288" t="s">
        <v>45</v>
      </c>
      <c r="B30" s="289">
        <v>44921020</v>
      </c>
      <c r="C30" s="289"/>
      <c r="D30" s="289">
        <v>-44921020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SUMIFS(Supplier!E3074:E3147,Supplier!C3074:C3147,s!A30,Supplier!B3074:B3147,s!$B$1)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SUMIFS(Supplier!E3075:E3147,Supplier!C3075:C3147,s!A31,Supplier!B3075:B3147,s!$B$1)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2" sqref="A12"/>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47" t="s">
        <v>1694</v>
      </c>
      <c r="C5" s="1003" t="s">
        <v>1801</v>
      </c>
      <c r="D5" s="1004" t="s">
        <v>46</v>
      </c>
      <c r="E5" s="1012" t="s">
        <v>10848</v>
      </c>
    </row>
    <row r="6" spans="1:6" x14ac:dyDescent="0.35">
      <c r="A6" s="995" t="s">
        <v>13167</v>
      </c>
      <c r="B6" s="1148">
        <v>4042092</v>
      </c>
      <c r="C6" s="1148">
        <v>536655</v>
      </c>
      <c r="D6" s="1005">
        <v>3505437</v>
      </c>
    </row>
    <row r="7" spans="1:6" x14ac:dyDescent="0.35">
      <c r="A7" s="995" t="s">
        <v>13100</v>
      </c>
      <c r="B7" s="1148">
        <v>7255230</v>
      </c>
      <c r="C7" s="1148">
        <v>3840567</v>
      </c>
      <c r="D7" s="1005">
        <v>3414663</v>
      </c>
    </row>
    <row r="8" spans="1:6" x14ac:dyDescent="0.35">
      <c r="A8" s="995" t="s">
        <v>12673</v>
      </c>
      <c r="B8" s="1148">
        <v>3374188</v>
      </c>
      <c r="C8" s="1148">
        <v>938117</v>
      </c>
      <c r="D8" s="1005">
        <v>2436071</v>
      </c>
      <c r="F8" s="97"/>
    </row>
    <row r="9" spans="1:6" x14ac:dyDescent="0.35">
      <c r="A9" s="995" t="s">
        <v>6503</v>
      </c>
      <c r="B9" s="1148">
        <v>2116755</v>
      </c>
      <c r="C9" s="1148">
        <v>420205</v>
      </c>
      <c r="D9" s="1005">
        <v>1696550</v>
      </c>
    </row>
    <row r="10" spans="1:6" x14ac:dyDescent="0.35">
      <c r="A10" s="995" t="s">
        <v>13426</v>
      </c>
      <c r="B10" s="1148">
        <v>1672120</v>
      </c>
      <c r="C10" s="1148">
        <v>622547</v>
      </c>
      <c r="D10" s="1005">
        <v>1049573</v>
      </c>
    </row>
    <row r="11" spans="1:6" x14ac:dyDescent="0.35">
      <c r="A11" s="995" t="s">
        <v>12785</v>
      </c>
      <c r="B11" s="1148">
        <v>1778812</v>
      </c>
      <c r="C11" s="1148">
        <v>823887</v>
      </c>
      <c r="D11" s="1005">
        <v>954925</v>
      </c>
    </row>
    <row r="12" spans="1:6" x14ac:dyDescent="0.35">
      <c r="A12" s="995" t="s">
        <v>13215</v>
      </c>
      <c r="B12" s="1148">
        <v>7269694</v>
      </c>
      <c r="C12" s="1148">
        <v>6349518</v>
      </c>
      <c r="D12" s="1005">
        <v>920176</v>
      </c>
    </row>
    <row r="13" spans="1:6" x14ac:dyDescent="0.35">
      <c r="A13" s="995" t="s">
        <v>12389</v>
      </c>
      <c r="B13" s="1148">
        <v>3402078</v>
      </c>
      <c r="C13" s="1148">
        <v>2623430</v>
      </c>
      <c r="D13" s="1005">
        <v>778648</v>
      </c>
    </row>
    <row r="14" spans="1:6" x14ac:dyDescent="0.35">
      <c r="A14" s="995" t="s">
        <v>13243</v>
      </c>
      <c r="B14" s="1148">
        <v>1910782</v>
      </c>
      <c r="C14" s="1148">
        <v>1402037</v>
      </c>
      <c r="D14" s="1005">
        <v>508745</v>
      </c>
    </row>
    <row r="15" spans="1:6" x14ac:dyDescent="0.35">
      <c r="A15" s="995" t="s">
        <v>11068</v>
      </c>
      <c r="B15" s="1148">
        <v>12814897</v>
      </c>
      <c r="C15" s="1148">
        <v>12404324</v>
      </c>
      <c r="D15" s="1005">
        <v>410573</v>
      </c>
    </row>
    <row r="16" spans="1:6" x14ac:dyDescent="0.35">
      <c r="A16" s="995" t="s">
        <v>11864</v>
      </c>
      <c r="B16" s="1148">
        <v>21095345</v>
      </c>
      <c r="C16" s="1148">
        <v>20772604</v>
      </c>
      <c r="D16" s="1005">
        <v>322741</v>
      </c>
    </row>
    <row r="17" spans="1:4" x14ac:dyDescent="0.35">
      <c r="A17" s="995" t="s">
        <v>11423</v>
      </c>
      <c r="B17" s="1148">
        <v>1121427</v>
      </c>
      <c r="C17" s="1148">
        <v>933127</v>
      </c>
      <c r="D17" s="1005">
        <v>188300</v>
      </c>
    </row>
    <row r="18" spans="1:4" x14ac:dyDescent="0.35">
      <c r="A18" s="995" t="s">
        <v>13530</v>
      </c>
      <c r="B18" s="1148">
        <v>274000</v>
      </c>
      <c r="C18" s="1148">
        <v>100000</v>
      </c>
      <c r="D18" s="1005">
        <v>174000</v>
      </c>
    </row>
    <row r="19" spans="1:4" x14ac:dyDescent="0.35">
      <c r="A19" s="1094" t="s">
        <v>166</v>
      </c>
      <c r="B19" s="1148">
        <v>152500</v>
      </c>
      <c r="C19" s="1148"/>
      <c r="D19" s="1102">
        <v>152500</v>
      </c>
    </row>
    <row r="20" spans="1:4" x14ac:dyDescent="0.35">
      <c r="A20" s="1094" t="s">
        <v>2195</v>
      </c>
      <c r="B20" s="1148">
        <v>121500</v>
      </c>
      <c r="C20" s="1148">
        <v>100000</v>
      </c>
      <c r="D20" s="1005">
        <v>21500</v>
      </c>
    </row>
    <row r="21" spans="1:4" x14ac:dyDescent="0.35">
      <c r="A21" s="995" t="s">
        <v>12596</v>
      </c>
      <c r="B21" s="1148">
        <v>269999</v>
      </c>
      <c r="C21" s="1148">
        <v>99919</v>
      </c>
      <c r="D21" s="1005">
        <v>170080</v>
      </c>
    </row>
    <row r="22" spans="1:4" x14ac:dyDescent="0.35">
      <c r="A22" s="995" t="s">
        <v>13485</v>
      </c>
      <c r="B22" s="1148">
        <v>177451</v>
      </c>
      <c r="C22" s="1148">
        <v>48550</v>
      </c>
      <c r="D22" s="1005">
        <v>128901</v>
      </c>
    </row>
    <row r="23" spans="1:4" x14ac:dyDescent="0.35">
      <c r="A23" s="995" t="s">
        <v>12049</v>
      </c>
      <c r="B23" s="1148">
        <v>95402</v>
      </c>
      <c r="C23" s="1148"/>
      <c r="D23" s="1005">
        <v>95402</v>
      </c>
    </row>
    <row r="24" spans="1:4" x14ac:dyDescent="0.35">
      <c r="A24" s="995" t="s">
        <v>12776</v>
      </c>
      <c r="B24" s="1148">
        <v>288639</v>
      </c>
      <c r="C24" s="1148">
        <v>205639</v>
      </c>
      <c r="D24" s="1005">
        <v>83000</v>
      </c>
    </row>
    <row r="25" spans="1:4" x14ac:dyDescent="0.35">
      <c r="A25" s="995" t="s">
        <v>10890</v>
      </c>
      <c r="B25" s="1148">
        <v>10863200.5</v>
      </c>
      <c r="C25" s="1148">
        <v>10800470.5</v>
      </c>
      <c r="D25" s="1005">
        <v>62730.000000000116</v>
      </c>
    </row>
    <row r="26" spans="1:4" x14ac:dyDescent="0.35">
      <c r="A26" s="995" t="s">
        <v>10559</v>
      </c>
      <c r="B26" s="1148">
        <v>1848282</v>
      </c>
      <c r="C26" s="1148">
        <v>1786282</v>
      </c>
      <c r="D26" s="1005">
        <v>62000</v>
      </c>
    </row>
    <row r="27" spans="1:4" x14ac:dyDescent="0.35">
      <c r="A27" s="995" t="s">
        <v>13282</v>
      </c>
      <c r="B27" s="1148">
        <v>285314</v>
      </c>
      <c r="C27" s="1148">
        <v>225454</v>
      </c>
      <c r="D27" s="1005">
        <v>59860</v>
      </c>
    </row>
    <row r="28" spans="1:4" x14ac:dyDescent="0.35">
      <c r="A28" s="1094" t="s">
        <v>13118</v>
      </c>
      <c r="B28" s="1148">
        <v>40000</v>
      </c>
      <c r="C28" s="1148"/>
      <c r="D28" s="1005">
        <v>40000</v>
      </c>
    </row>
    <row r="29" spans="1:4" x14ac:dyDescent="0.35">
      <c r="A29" s="1094" t="s">
        <v>168</v>
      </c>
      <c r="B29" s="1148">
        <v>15425</v>
      </c>
      <c r="C29" s="1148"/>
      <c r="D29" s="1102">
        <v>15425</v>
      </c>
    </row>
    <row r="30" spans="1:4" x14ac:dyDescent="0.35">
      <c r="A30" s="1094" t="s">
        <v>164</v>
      </c>
      <c r="B30" s="1148">
        <v>4435</v>
      </c>
      <c r="C30" s="1148"/>
      <c r="D30" s="1005">
        <v>4435</v>
      </c>
    </row>
    <row r="31" spans="1:4" x14ac:dyDescent="0.35">
      <c r="A31" s="1094" t="s">
        <v>166</v>
      </c>
      <c r="B31" s="1148">
        <v>225454</v>
      </c>
      <c r="C31" s="1148">
        <v>225454</v>
      </c>
      <c r="D31" s="1102">
        <v>0</v>
      </c>
    </row>
    <row r="32" spans="1:4" x14ac:dyDescent="0.35">
      <c r="A32" s="995" t="s">
        <v>13648</v>
      </c>
      <c r="B32" s="1148">
        <v>69559</v>
      </c>
      <c r="C32" s="1148">
        <v>25000</v>
      </c>
      <c r="D32" s="1005">
        <v>44559</v>
      </c>
    </row>
    <row r="33" spans="1:4" x14ac:dyDescent="0.35">
      <c r="A33" s="995" t="s">
        <v>13285</v>
      </c>
      <c r="B33" s="1148">
        <v>40000</v>
      </c>
      <c r="C33" s="1148"/>
      <c r="D33" s="1005">
        <v>40000</v>
      </c>
    </row>
    <row r="34" spans="1:4" hidden="1" x14ac:dyDescent="0.35">
      <c r="A34" s="995" t="s">
        <v>10284</v>
      </c>
      <c r="B34" s="1148">
        <v>1585166</v>
      </c>
      <c r="C34" s="1148">
        <v>1556673</v>
      </c>
      <c r="D34" s="1005">
        <v>28493</v>
      </c>
    </row>
    <row r="35" spans="1:4" hidden="1" x14ac:dyDescent="0.35">
      <c r="A35" s="995" t="s">
        <v>11</v>
      </c>
      <c r="B35" s="1148">
        <v>190221</v>
      </c>
      <c r="C35" s="1148">
        <v>171670</v>
      </c>
      <c r="D35" s="1005">
        <v>18551</v>
      </c>
    </row>
    <row r="36" spans="1:4" hidden="1" x14ac:dyDescent="0.35">
      <c r="A36" s="995" t="s">
        <v>11488</v>
      </c>
      <c r="B36" s="1148">
        <v>576715</v>
      </c>
      <c r="C36" s="1148">
        <v>563435</v>
      </c>
      <c r="D36" s="1005">
        <v>13280</v>
      </c>
    </row>
    <row r="37" spans="1:4" hidden="1" x14ac:dyDescent="0.35">
      <c r="A37" s="995" t="s">
        <v>12172</v>
      </c>
      <c r="B37" s="1148">
        <v>4325162</v>
      </c>
      <c r="C37" s="1148">
        <v>4312112</v>
      </c>
      <c r="D37" s="1005">
        <v>13050</v>
      </c>
    </row>
    <row r="38" spans="1:4" hidden="1" x14ac:dyDescent="0.35">
      <c r="A38" s="995" t="s">
        <v>8864</v>
      </c>
      <c r="B38" s="1148">
        <v>2901296</v>
      </c>
      <c r="C38" s="1148">
        <v>2891040</v>
      </c>
      <c r="D38" s="1005">
        <v>10256</v>
      </c>
    </row>
    <row r="39" spans="1:4" hidden="1" x14ac:dyDescent="0.35">
      <c r="A39" s="995" t="s">
        <v>13953</v>
      </c>
      <c r="B39" s="1148">
        <v>9340</v>
      </c>
      <c r="C39" s="1148"/>
      <c r="D39" s="1005">
        <v>9340</v>
      </c>
    </row>
    <row r="40" spans="1:4" hidden="1" x14ac:dyDescent="0.35">
      <c r="A40" s="1094" t="s">
        <v>8384</v>
      </c>
      <c r="B40" s="1148">
        <v>9340</v>
      </c>
      <c r="C40" s="1148"/>
      <c r="D40" s="1005">
        <v>9340</v>
      </c>
    </row>
    <row r="41" spans="1:4" hidden="1" x14ac:dyDescent="0.35">
      <c r="A41" s="995" t="s">
        <v>12252</v>
      </c>
      <c r="B41" s="1148">
        <v>1278570</v>
      </c>
      <c r="C41" s="1148">
        <v>1272797</v>
      </c>
      <c r="D41" s="1005">
        <v>5773</v>
      </c>
    </row>
    <row r="42" spans="1:4" hidden="1" x14ac:dyDescent="0.35">
      <c r="A42" s="995" t="s">
        <v>8645</v>
      </c>
      <c r="B42" s="1148">
        <v>11292323</v>
      </c>
      <c r="C42" s="1148">
        <v>11292323</v>
      </c>
      <c r="D42" s="1005">
        <v>0</v>
      </c>
    </row>
    <row r="43" spans="1:4" hidden="1" x14ac:dyDescent="0.35">
      <c r="A43" s="995" t="s">
        <v>2088</v>
      </c>
      <c r="B43" s="1148">
        <v>64441</v>
      </c>
      <c r="C43" s="1148">
        <v>64441</v>
      </c>
      <c r="D43" s="1005">
        <v>0</v>
      </c>
    </row>
    <row r="44" spans="1:4" hidden="1" x14ac:dyDescent="0.35">
      <c r="A44" s="995" t="s">
        <v>10564</v>
      </c>
      <c r="B44" s="1148">
        <v>21004486</v>
      </c>
      <c r="C44" s="1148">
        <v>21004486</v>
      </c>
      <c r="D44" s="1005">
        <v>0</v>
      </c>
    </row>
    <row r="45" spans="1:4" hidden="1" x14ac:dyDescent="0.35">
      <c r="A45" s="995" t="s">
        <v>672</v>
      </c>
      <c r="B45" s="1148">
        <v>629934</v>
      </c>
      <c r="C45" s="1148">
        <v>629934</v>
      </c>
      <c r="D45" s="1005">
        <v>0</v>
      </c>
    </row>
    <row r="46" spans="1:4" hidden="1" x14ac:dyDescent="0.35">
      <c r="A46" s="995" t="s">
        <v>7914</v>
      </c>
      <c r="B46" s="1148">
        <v>3715694</v>
      </c>
      <c r="C46" s="1148">
        <v>3715694</v>
      </c>
      <c r="D46" s="1005">
        <v>0</v>
      </c>
    </row>
    <row r="47" spans="1:4" hidden="1" x14ac:dyDescent="0.35">
      <c r="A47" s="995" t="s">
        <v>464</v>
      </c>
      <c r="B47" s="1148">
        <v>3188510</v>
      </c>
      <c r="C47" s="1148">
        <v>3188510</v>
      </c>
      <c r="D47" s="1005">
        <v>0</v>
      </c>
    </row>
    <row r="48" spans="1:4" hidden="1" x14ac:dyDescent="0.35">
      <c r="A48" s="995" t="s">
        <v>2648</v>
      </c>
      <c r="B48" s="1148">
        <v>202856</v>
      </c>
      <c r="C48" s="1148">
        <v>202856</v>
      </c>
      <c r="D48" s="1005">
        <v>0</v>
      </c>
    </row>
    <row r="49" spans="1:4" hidden="1" x14ac:dyDescent="0.35">
      <c r="A49" s="995" t="s">
        <v>768</v>
      </c>
      <c r="B49" s="1148">
        <v>190145</v>
      </c>
      <c r="C49" s="1148">
        <v>190145</v>
      </c>
      <c r="D49" s="1005">
        <v>0</v>
      </c>
    </row>
    <row r="50" spans="1:4" hidden="1" x14ac:dyDescent="0.35">
      <c r="A50" s="995" t="s">
        <v>2786</v>
      </c>
      <c r="B50" s="1148">
        <v>4910436</v>
      </c>
      <c r="C50" s="1148">
        <v>4910436</v>
      </c>
      <c r="D50" s="1005">
        <v>0</v>
      </c>
    </row>
    <row r="51" spans="1:4" hidden="1" x14ac:dyDescent="0.35">
      <c r="A51" s="995" t="s">
        <v>1086</v>
      </c>
      <c r="B51" s="1148">
        <v>88730</v>
      </c>
      <c r="C51" s="1148">
        <v>88730</v>
      </c>
      <c r="D51" s="1005">
        <v>0</v>
      </c>
    </row>
    <row r="52" spans="1:4" hidden="1" x14ac:dyDescent="0.35">
      <c r="A52" s="995" t="s">
        <v>6645</v>
      </c>
      <c r="B52" s="1148"/>
      <c r="C52" s="1148"/>
      <c r="D52" s="1005">
        <v>0</v>
      </c>
    </row>
    <row r="53" spans="1:4" hidden="1" x14ac:dyDescent="0.35">
      <c r="A53" s="995" t="s">
        <v>1205</v>
      </c>
      <c r="B53" s="1148">
        <v>263340</v>
      </c>
      <c r="C53" s="1148">
        <v>263340</v>
      </c>
      <c r="D53" s="1005">
        <v>0</v>
      </c>
    </row>
    <row r="54" spans="1:4" hidden="1" x14ac:dyDescent="0.35">
      <c r="A54" s="995" t="s">
        <v>8068</v>
      </c>
      <c r="B54" s="1148">
        <v>142848</v>
      </c>
      <c r="C54" s="1148">
        <v>142848</v>
      </c>
      <c r="D54" s="1005">
        <v>0</v>
      </c>
    </row>
    <row r="55" spans="1:4" hidden="1" x14ac:dyDescent="0.35">
      <c r="A55" s="995" t="s">
        <v>1492</v>
      </c>
      <c r="B55" s="1148">
        <v>188750</v>
      </c>
      <c r="C55" s="1148">
        <v>188750</v>
      </c>
      <c r="D55" s="1005">
        <v>0</v>
      </c>
    </row>
    <row r="56" spans="1:4" hidden="1" x14ac:dyDescent="0.35">
      <c r="A56" s="995" t="s">
        <v>9495</v>
      </c>
      <c r="B56" s="1148">
        <v>69638</v>
      </c>
      <c r="C56" s="1148">
        <v>69638</v>
      </c>
      <c r="D56" s="1005">
        <v>0</v>
      </c>
    </row>
    <row r="57" spans="1:4" hidden="1" x14ac:dyDescent="0.35">
      <c r="A57" s="995" t="s">
        <v>33</v>
      </c>
      <c r="B57" s="1148">
        <v>569111</v>
      </c>
      <c r="C57" s="1148">
        <v>569111</v>
      </c>
      <c r="D57" s="1005">
        <v>0</v>
      </c>
    </row>
    <row r="58" spans="1:4" hidden="1" x14ac:dyDescent="0.35">
      <c r="A58" s="995" t="s">
        <v>39</v>
      </c>
      <c r="B58" s="1148">
        <v>65000</v>
      </c>
      <c r="C58" s="1148">
        <v>65000</v>
      </c>
      <c r="D58" s="1005">
        <v>0</v>
      </c>
    </row>
    <row r="59" spans="1:4" hidden="1" x14ac:dyDescent="0.35">
      <c r="A59" s="995" t="s">
        <v>1806</v>
      </c>
      <c r="B59" s="1148">
        <v>4800</v>
      </c>
      <c r="C59" s="1148">
        <v>4800</v>
      </c>
      <c r="D59" s="1005">
        <v>0</v>
      </c>
    </row>
    <row r="60" spans="1:4" hidden="1" x14ac:dyDescent="0.35">
      <c r="A60" s="995" t="s">
        <v>11054</v>
      </c>
      <c r="B60" s="1148">
        <v>900642</v>
      </c>
      <c r="C60" s="1148">
        <v>900642</v>
      </c>
      <c r="D60" s="1005">
        <v>0</v>
      </c>
    </row>
    <row r="61" spans="1:4" hidden="1" x14ac:dyDescent="0.35">
      <c r="A61" s="995" t="s">
        <v>1690</v>
      </c>
      <c r="B61" s="1148">
        <v>13508</v>
      </c>
      <c r="C61" s="1148">
        <v>13508</v>
      </c>
      <c r="D61" s="1005">
        <v>0</v>
      </c>
    </row>
    <row r="62" spans="1:4" hidden="1" x14ac:dyDescent="0.35">
      <c r="A62" s="995" t="s">
        <v>2226</v>
      </c>
      <c r="B62" s="1148">
        <v>381380</v>
      </c>
      <c r="C62" s="1148">
        <v>381380</v>
      </c>
      <c r="D62" s="1005">
        <v>0</v>
      </c>
    </row>
    <row r="63" spans="1:4" hidden="1" x14ac:dyDescent="0.35">
      <c r="A63" s="995" t="s">
        <v>2022</v>
      </c>
      <c r="B63" s="1148">
        <v>290962</v>
      </c>
      <c r="C63" s="1148">
        <v>290962</v>
      </c>
      <c r="D63" s="1005">
        <v>0</v>
      </c>
    </row>
    <row r="64" spans="1:4" hidden="1" x14ac:dyDescent="0.35">
      <c r="A64" s="995" t="s">
        <v>6516</v>
      </c>
      <c r="B64" s="1148">
        <v>1058091</v>
      </c>
      <c r="C64" s="1148">
        <v>1058091</v>
      </c>
      <c r="D64" s="1005">
        <v>0</v>
      </c>
    </row>
    <row r="65" spans="1:4" hidden="1" x14ac:dyDescent="0.35">
      <c r="A65" s="995" t="s">
        <v>32</v>
      </c>
      <c r="B65" s="1148">
        <v>327433</v>
      </c>
      <c r="C65" s="1148">
        <v>327433</v>
      </c>
      <c r="D65" s="1005">
        <v>0</v>
      </c>
    </row>
    <row r="66" spans="1:4" hidden="1" x14ac:dyDescent="0.35">
      <c r="A66" s="995" t="s">
        <v>7741</v>
      </c>
      <c r="B66" s="1148">
        <v>319499</v>
      </c>
      <c r="C66" s="1148">
        <v>319499</v>
      </c>
      <c r="D66" s="1005">
        <v>0</v>
      </c>
    </row>
    <row r="67" spans="1:4" hidden="1" x14ac:dyDescent="0.35">
      <c r="A67" s="995" t="s">
        <v>2042</v>
      </c>
      <c r="B67" s="1148">
        <v>91259</v>
      </c>
      <c r="C67" s="1148">
        <v>91259</v>
      </c>
      <c r="D67" s="1005">
        <v>0</v>
      </c>
    </row>
    <row r="68" spans="1:4" hidden="1" x14ac:dyDescent="0.35">
      <c r="A68" s="995" t="s">
        <v>7946</v>
      </c>
      <c r="B68" s="1148">
        <v>241139</v>
      </c>
      <c r="C68" s="1148">
        <v>241139</v>
      </c>
      <c r="D68" s="1005">
        <v>0</v>
      </c>
    </row>
    <row r="69" spans="1:4" hidden="1" x14ac:dyDescent="0.35">
      <c r="A69" s="995" t="s">
        <v>2262</v>
      </c>
      <c r="B69" s="1148">
        <v>81323</v>
      </c>
      <c r="C69" s="1148">
        <v>81323</v>
      </c>
      <c r="D69" s="1005">
        <v>0</v>
      </c>
    </row>
    <row r="70" spans="1:4" hidden="1" x14ac:dyDescent="0.35">
      <c r="A70" s="995" t="s">
        <v>8547</v>
      </c>
      <c r="B70" s="1148">
        <v>2892546</v>
      </c>
      <c r="C70" s="1148">
        <v>2892546</v>
      </c>
      <c r="D70" s="1005">
        <v>0</v>
      </c>
    </row>
    <row r="71" spans="1:4" hidden="1" x14ac:dyDescent="0.35">
      <c r="A71" s="995" t="s">
        <v>2403</v>
      </c>
      <c r="B71" s="1148">
        <v>907</v>
      </c>
      <c r="C71" s="1148">
        <v>907</v>
      </c>
      <c r="D71" s="1005">
        <v>0</v>
      </c>
    </row>
    <row r="72" spans="1:4" hidden="1" x14ac:dyDescent="0.35">
      <c r="A72" s="995" t="s">
        <v>154</v>
      </c>
      <c r="B72" s="1148">
        <v>252400</v>
      </c>
      <c r="C72" s="1148">
        <v>252400</v>
      </c>
      <c r="D72" s="1005">
        <v>0</v>
      </c>
    </row>
    <row r="73" spans="1:4" hidden="1" x14ac:dyDescent="0.35">
      <c r="A73" s="995" t="s">
        <v>2547</v>
      </c>
      <c r="B73" s="1148">
        <v>42578</v>
      </c>
      <c r="C73" s="1148">
        <v>42578</v>
      </c>
      <c r="D73" s="1005">
        <v>0</v>
      </c>
    </row>
    <row r="74" spans="1:4" s="1006" customFormat="1" hidden="1" x14ac:dyDescent="0.35">
      <c r="A74" s="995" t="s">
        <v>82</v>
      </c>
      <c r="B74" s="1148">
        <v>732794</v>
      </c>
      <c r="C74" s="1148">
        <v>732794</v>
      </c>
      <c r="D74" s="1005">
        <v>0</v>
      </c>
    </row>
    <row r="75" spans="1:4" hidden="1" x14ac:dyDescent="0.35">
      <c r="A75" s="995" t="s">
        <v>9757</v>
      </c>
      <c r="B75" s="1148">
        <v>6398047</v>
      </c>
      <c r="C75" s="1148">
        <v>6398047</v>
      </c>
      <c r="D75" s="1005">
        <v>0</v>
      </c>
    </row>
    <row r="76" spans="1:4" hidden="1" x14ac:dyDescent="0.35">
      <c r="A76" s="995" t="s">
        <v>2651</v>
      </c>
      <c r="B76" s="1148">
        <v>9647104</v>
      </c>
      <c r="C76" s="1148">
        <v>9647104</v>
      </c>
      <c r="D76" s="1005">
        <v>0</v>
      </c>
    </row>
    <row r="77" spans="1:4" hidden="1" x14ac:dyDescent="0.35">
      <c r="A77" s="995" t="s">
        <v>10459</v>
      </c>
      <c r="B77" s="1148">
        <v>1683705</v>
      </c>
      <c r="C77" s="1148">
        <v>1683705</v>
      </c>
      <c r="D77" s="1005">
        <v>0</v>
      </c>
    </row>
    <row r="78" spans="1:4" hidden="1" x14ac:dyDescent="0.35">
      <c r="A78" s="995" t="s">
        <v>2318</v>
      </c>
      <c r="B78" s="1148">
        <v>39773</v>
      </c>
      <c r="C78" s="1148">
        <v>39773</v>
      </c>
      <c r="D78" s="1005">
        <v>0</v>
      </c>
    </row>
    <row r="79" spans="1:4" hidden="1" x14ac:dyDescent="0.35">
      <c r="A79" s="995" t="s">
        <v>9344</v>
      </c>
      <c r="B79" s="1148">
        <v>4428561</v>
      </c>
      <c r="C79" s="1148">
        <v>4428561</v>
      </c>
      <c r="D79" s="1005">
        <v>0</v>
      </c>
    </row>
    <row r="80" spans="1:4" hidden="1" x14ac:dyDescent="0.35">
      <c r="A80" s="995" t="s">
        <v>3383</v>
      </c>
      <c r="B80" s="1148">
        <v>4145</v>
      </c>
      <c r="C80" s="1148">
        <v>4145</v>
      </c>
      <c r="D80" s="1005">
        <v>0</v>
      </c>
    </row>
    <row r="81" spans="1:4" hidden="1" x14ac:dyDescent="0.35">
      <c r="A81" s="995" t="s">
        <v>38</v>
      </c>
      <c r="B81" s="1148">
        <v>110704</v>
      </c>
      <c r="C81" s="1148">
        <v>110704</v>
      </c>
      <c r="D81" s="1005">
        <v>0</v>
      </c>
    </row>
    <row r="82" spans="1:4" hidden="1" x14ac:dyDescent="0.35">
      <c r="A82" s="995" t="s">
        <v>3400</v>
      </c>
      <c r="B82" s="1148">
        <v>25920</v>
      </c>
      <c r="C82" s="1148">
        <v>25920</v>
      </c>
      <c r="D82" s="1005">
        <v>0</v>
      </c>
    </row>
    <row r="83" spans="1:4" hidden="1" x14ac:dyDescent="0.35">
      <c r="A83" s="995" t="s">
        <v>11586</v>
      </c>
      <c r="B83" s="1148">
        <v>1897732</v>
      </c>
      <c r="C83" s="1148">
        <v>1897732</v>
      </c>
      <c r="D83" s="1005">
        <v>0</v>
      </c>
    </row>
    <row r="84" spans="1:4" hidden="1" x14ac:dyDescent="0.35">
      <c r="A84" s="995" t="s">
        <v>3621</v>
      </c>
      <c r="B84" s="1148">
        <v>1205380</v>
      </c>
      <c r="C84" s="1148">
        <v>1205380</v>
      </c>
      <c r="D84" s="1005">
        <v>0</v>
      </c>
    </row>
    <row r="85" spans="1:4" hidden="1" x14ac:dyDescent="0.35">
      <c r="A85" s="995" t="s">
        <v>75</v>
      </c>
      <c r="B85" s="1148">
        <v>13918</v>
      </c>
      <c r="C85" s="1148">
        <v>13918</v>
      </c>
      <c r="D85" s="1005">
        <v>0</v>
      </c>
    </row>
    <row r="86" spans="1:4" hidden="1" x14ac:dyDescent="0.35">
      <c r="A86" s="995" t="s">
        <v>1675</v>
      </c>
      <c r="B86" s="1148">
        <v>155133</v>
      </c>
      <c r="C86" s="1148">
        <v>155133</v>
      </c>
      <c r="D86" s="1005">
        <v>0</v>
      </c>
    </row>
    <row r="87" spans="1:4" hidden="1" x14ac:dyDescent="0.35">
      <c r="A87" s="995" t="s">
        <v>1396</v>
      </c>
      <c r="B87" s="1148">
        <v>3227014</v>
      </c>
      <c r="C87" s="1148">
        <v>3227014</v>
      </c>
      <c r="D87" s="1005">
        <v>0</v>
      </c>
    </row>
    <row r="88" spans="1:4" hidden="1" x14ac:dyDescent="0.35">
      <c r="A88" s="995" t="s">
        <v>18</v>
      </c>
      <c r="B88" s="1148">
        <v>150590</v>
      </c>
      <c r="C88" s="1148">
        <v>150590</v>
      </c>
      <c r="D88" s="1005">
        <v>0</v>
      </c>
    </row>
    <row r="89" spans="1:4" hidden="1" x14ac:dyDescent="0.35">
      <c r="A89" s="995" t="s">
        <v>962</v>
      </c>
      <c r="B89" s="1148">
        <v>144342</v>
      </c>
      <c r="C89" s="1148">
        <v>144342</v>
      </c>
      <c r="D89" s="1005">
        <v>0</v>
      </c>
    </row>
    <row r="90" spans="1:4" hidden="1" x14ac:dyDescent="0.35">
      <c r="A90" s="995" t="s">
        <v>4720</v>
      </c>
      <c r="B90" s="1148">
        <v>644100</v>
      </c>
      <c r="C90" s="1148">
        <v>644100</v>
      </c>
      <c r="D90" s="1005">
        <v>0</v>
      </c>
    </row>
    <row r="91" spans="1:4" hidden="1" x14ac:dyDescent="0.35">
      <c r="A91" s="995" t="s">
        <v>7124</v>
      </c>
      <c r="B91" s="1148"/>
      <c r="C91" s="1148"/>
      <c r="D91" s="1005">
        <v>0</v>
      </c>
    </row>
    <row r="92" spans="1:4" hidden="1" x14ac:dyDescent="0.35">
      <c r="A92" s="995" t="s">
        <v>4883</v>
      </c>
      <c r="B92" s="1148">
        <v>262657</v>
      </c>
      <c r="C92" s="1148">
        <v>262657</v>
      </c>
      <c r="D92" s="1005">
        <v>0</v>
      </c>
    </row>
    <row r="93" spans="1:4" hidden="1" x14ac:dyDescent="0.35">
      <c r="A93" s="995" t="s">
        <v>7728</v>
      </c>
      <c r="B93" s="1148">
        <v>221361</v>
      </c>
      <c r="C93" s="1148">
        <v>221361</v>
      </c>
      <c r="D93" s="1005">
        <v>0</v>
      </c>
    </row>
    <row r="94" spans="1:4" hidden="1" x14ac:dyDescent="0.35">
      <c r="A94" s="995" t="s">
        <v>5051</v>
      </c>
      <c r="B94" s="1148">
        <v>206944</v>
      </c>
      <c r="C94" s="1148">
        <v>206944</v>
      </c>
      <c r="D94" s="1005">
        <v>0</v>
      </c>
    </row>
    <row r="95" spans="1:4" hidden="1" x14ac:dyDescent="0.35">
      <c r="A95" s="995" t="s">
        <v>7810</v>
      </c>
      <c r="B95" s="1148">
        <v>136445</v>
      </c>
      <c r="C95" s="1148">
        <v>136445</v>
      </c>
      <c r="D95" s="1005">
        <v>0</v>
      </c>
    </row>
    <row r="96" spans="1:4" hidden="1" x14ac:dyDescent="0.35">
      <c r="A96" s="995" t="s">
        <v>4813</v>
      </c>
      <c r="B96" s="1148">
        <v>15712</v>
      </c>
      <c r="C96" s="1148">
        <v>15712</v>
      </c>
      <c r="D96" s="1005">
        <v>0</v>
      </c>
    </row>
    <row r="97" spans="1:4" hidden="1" x14ac:dyDescent="0.35">
      <c r="A97" s="995" t="s">
        <v>3944</v>
      </c>
      <c r="B97" s="1148">
        <v>5200</v>
      </c>
      <c r="C97" s="1148">
        <v>5200</v>
      </c>
      <c r="D97" s="1005">
        <v>0</v>
      </c>
    </row>
    <row r="98" spans="1:4" hidden="1" x14ac:dyDescent="0.35">
      <c r="A98" s="995" t="s">
        <v>5226</v>
      </c>
      <c r="B98" s="1148">
        <v>862774</v>
      </c>
      <c r="C98" s="1148">
        <v>862774</v>
      </c>
      <c r="D98" s="1005">
        <v>0</v>
      </c>
    </row>
    <row r="99" spans="1:4" hidden="1" x14ac:dyDescent="0.35">
      <c r="A99" s="995" t="s">
        <v>8034</v>
      </c>
      <c r="B99" s="1148">
        <v>11932427</v>
      </c>
      <c r="C99" s="1148">
        <v>11932427</v>
      </c>
      <c r="D99" s="1005">
        <v>0</v>
      </c>
    </row>
    <row r="100" spans="1:4" hidden="1" x14ac:dyDescent="0.35">
      <c r="A100" s="995" t="s">
        <v>5319</v>
      </c>
      <c r="B100" s="1148">
        <v>52679</v>
      </c>
      <c r="C100" s="1148">
        <v>52679</v>
      </c>
      <c r="D100" s="1005">
        <v>0</v>
      </c>
    </row>
    <row r="101" spans="1:4" hidden="1" x14ac:dyDescent="0.35">
      <c r="A101" s="995" t="s">
        <v>8329</v>
      </c>
      <c r="B101" s="1148">
        <v>6661900</v>
      </c>
      <c r="C101" s="1148">
        <v>6661900</v>
      </c>
      <c r="D101" s="1005">
        <v>0</v>
      </c>
    </row>
    <row r="102" spans="1:4" hidden="1" x14ac:dyDescent="0.35">
      <c r="A102" s="995" t="s">
        <v>5547</v>
      </c>
      <c r="B102" s="1148">
        <v>202398</v>
      </c>
      <c r="C102" s="1148">
        <v>202398</v>
      </c>
      <c r="D102" s="1005">
        <v>0</v>
      </c>
    </row>
    <row r="103" spans="1:4" hidden="1" x14ac:dyDescent="0.35">
      <c r="A103" s="995" t="s">
        <v>8521</v>
      </c>
      <c r="B103" s="1148">
        <v>235522</v>
      </c>
      <c r="C103" s="1148">
        <v>235522</v>
      </c>
      <c r="D103" s="1005">
        <v>0</v>
      </c>
    </row>
    <row r="104" spans="1:4" hidden="1" x14ac:dyDescent="0.35">
      <c r="A104" s="995" t="s">
        <v>5708</v>
      </c>
      <c r="B104" s="1148">
        <v>189460</v>
      </c>
      <c r="C104" s="1148">
        <v>189460</v>
      </c>
      <c r="D104" s="1005">
        <v>0</v>
      </c>
    </row>
    <row r="105" spans="1:4" hidden="1" x14ac:dyDescent="0.35">
      <c r="A105" s="995" t="s">
        <v>8856</v>
      </c>
      <c r="B105" s="1148">
        <v>1899307</v>
      </c>
      <c r="C105" s="1148">
        <v>1899307</v>
      </c>
      <c r="D105" s="1005">
        <v>0</v>
      </c>
    </row>
    <row r="106" spans="1:4" hidden="1" x14ac:dyDescent="0.35">
      <c r="A106" s="995" t="s">
        <v>5719</v>
      </c>
      <c r="B106" s="1148">
        <v>271758</v>
      </c>
      <c r="C106" s="1148">
        <v>271758</v>
      </c>
      <c r="D106" s="1005">
        <v>0</v>
      </c>
    </row>
    <row r="107" spans="1:4" hidden="1" x14ac:dyDescent="0.35">
      <c r="A107" s="995" t="s">
        <v>9397</v>
      </c>
      <c r="B107" s="1148">
        <v>1080276</v>
      </c>
      <c r="C107" s="1148">
        <v>1080276</v>
      </c>
      <c r="D107" s="1005">
        <v>0</v>
      </c>
    </row>
    <row r="108" spans="1:4" hidden="1" x14ac:dyDescent="0.35">
      <c r="A108" s="995" t="s">
        <v>5728</v>
      </c>
      <c r="B108" s="1148">
        <v>20800</v>
      </c>
      <c r="C108" s="1148">
        <v>20800</v>
      </c>
      <c r="D108" s="1005">
        <v>0</v>
      </c>
    </row>
    <row r="109" spans="1:4" hidden="1" x14ac:dyDescent="0.35">
      <c r="A109" s="995" t="s">
        <v>9649</v>
      </c>
      <c r="B109" s="1148">
        <v>2984053</v>
      </c>
      <c r="C109" s="1148">
        <v>2984053</v>
      </c>
      <c r="D109" s="1005">
        <v>0</v>
      </c>
    </row>
    <row r="110" spans="1:4" hidden="1" x14ac:dyDescent="0.35">
      <c r="A110" s="995" t="s">
        <v>5810</v>
      </c>
      <c r="B110" s="1148">
        <v>317719</v>
      </c>
      <c r="C110" s="1148">
        <v>317719</v>
      </c>
      <c r="D110" s="1005">
        <v>0</v>
      </c>
    </row>
    <row r="111" spans="1:4" hidden="1" x14ac:dyDescent="0.35">
      <c r="A111" s="995" t="s">
        <v>9955</v>
      </c>
      <c r="B111" s="1148">
        <v>385571</v>
      </c>
      <c r="C111" s="1148">
        <v>385571</v>
      </c>
      <c r="D111" s="1005">
        <v>0</v>
      </c>
    </row>
    <row r="112" spans="1:4" hidden="1" x14ac:dyDescent="0.35">
      <c r="A112" s="995" t="s">
        <v>6102</v>
      </c>
      <c r="B112" s="1148">
        <v>126398</v>
      </c>
      <c r="C112" s="1148">
        <v>126398</v>
      </c>
      <c r="D112" s="1005">
        <v>0</v>
      </c>
    </row>
    <row r="113" spans="1:4" hidden="1" x14ac:dyDescent="0.35">
      <c r="A113" s="995" t="s">
        <v>10139</v>
      </c>
      <c r="B113" s="1148">
        <v>2384019</v>
      </c>
      <c r="C113" s="1148">
        <v>2384019</v>
      </c>
      <c r="D113" s="1005">
        <v>0</v>
      </c>
    </row>
    <row r="114" spans="1:4" hidden="1" x14ac:dyDescent="0.35">
      <c r="A114" s="995" t="s">
        <v>6247</v>
      </c>
      <c r="B114" s="1148">
        <v>64600</v>
      </c>
      <c r="C114" s="1148">
        <v>64600</v>
      </c>
      <c r="D114" s="1005">
        <v>0</v>
      </c>
    </row>
    <row r="115" spans="1:4" hidden="1" x14ac:dyDescent="0.35">
      <c r="A115" s="995" t="s">
        <v>171</v>
      </c>
      <c r="B115" s="1148">
        <v>46541</v>
      </c>
      <c r="C115" s="1148">
        <v>46541</v>
      </c>
      <c r="D115" s="1005">
        <v>0</v>
      </c>
    </row>
    <row r="116" spans="1:4" hidden="1" x14ac:dyDescent="0.35">
      <c r="A116" s="995" t="s">
        <v>6407</v>
      </c>
      <c r="B116" s="1148">
        <v>959942</v>
      </c>
      <c r="C116" s="1148">
        <v>959942</v>
      </c>
      <c r="D116" s="1005">
        <v>0</v>
      </c>
    </row>
    <row r="117" spans="1:4" hidden="1" x14ac:dyDescent="0.35">
      <c r="A117" s="995" t="s">
        <v>10220</v>
      </c>
      <c r="B117" s="1148">
        <v>12621108</v>
      </c>
      <c r="C117" s="1148">
        <v>12621108</v>
      </c>
      <c r="D117" s="1005">
        <v>0</v>
      </c>
    </row>
    <row r="118" spans="1:4" hidden="1" x14ac:dyDescent="0.35">
      <c r="A118" s="995" t="s">
        <v>6505</v>
      </c>
      <c r="B118" s="1148">
        <v>74613</v>
      </c>
      <c r="C118" s="1148">
        <v>74613</v>
      </c>
      <c r="D118" s="1005">
        <v>0</v>
      </c>
    </row>
    <row r="119" spans="1:4" hidden="1" x14ac:dyDescent="0.35">
      <c r="A119" s="995" t="s">
        <v>7801</v>
      </c>
      <c r="B119" s="1148">
        <v>1072490</v>
      </c>
      <c r="C119" s="1148">
        <v>1072490</v>
      </c>
      <c r="D119" s="1005">
        <v>0</v>
      </c>
    </row>
    <row r="120" spans="1:4" x14ac:dyDescent="0.35">
      <c r="A120" s="995" t="s">
        <v>6506</v>
      </c>
      <c r="B120" s="1148">
        <v>798186</v>
      </c>
      <c r="C120" s="1148">
        <v>798186</v>
      </c>
      <c r="D120" s="1005">
        <v>0</v>
      </c>
    </row>
    <row r="121" spans="1:4" x14ac:dyDescent="0.35">
      <c r="A121" s="995" t="s">
        <v>10892</v>
      </c>
      <c r="B121" s="1148">
        <v>79935</v>
      </c>
      <c r="C121" s="1148">
        <v>79935</v>
      </c>
      <c r="D121" s="1005">
        <v>0</v>
      </c>
    </row>
    <row r="122" spans="1:4" x14ac:dyDescent="0.35">
      <c r="A122" s="995" t="s">
        <v>6509</v>
      </c>
      <c r="B122" s="1148">
        <v>1741940</v>
      </c>
      <c r="C122" s="1148">
        <v>1741940</v>
      </c>
      <c r="D122" s="1005">
        <v>0</v>
      </c>
    </row>
    <row r="123" spans="1:4" x14ac:dyDescent="0.35">
      <c r="A123" s="995" t="s">
        <v>10367</v>
      </c>
      <c r="B123" s="1148">
        <v>1329980</v>
      </c>
      <c r="C123" s="1148">
        <v>1329980</v>
      </c>
      <c r="D123" s="1005">
        <v>0</v>
      </c>
    </row>
    <row r="124" spans="1:4" x14ac:dyDescent="0.35">
      <c r="A124" s="995" t="s">
        <v>1398</v>
      </c>
      <c r="B124" s="1148">
        <v>54635</v>
      </c>
      <c r="C124" s="1148">
        <v>54635</v>
      </c>
      <c r="D124" s="1005">
        <v>0</v>
      </c>
    </row>
    <row r="125" spans="1:4" x14ac:dyDescent="0.35">
      <c r="A125" s="995" t="s">
        <v>10986</v>
      </c>
      <c r="B125" s="1148">
        <v>69890</v>
      </c>
      <c r="C125" s="1148">
        <v>69890</v>
      </c>
      <c r="D125" s="1005">
        <v>0</v>
      </c>
    </row>
    <row r="126" spans="1:4" x14ac:dyDescent="0.35">
      <c r="A126" s="995" t="s">
        <v>2270</v>
      </c>
      <c r="B126" s="1148">
        <v>166908</v>
      </c>
      <c r="C126" s="1148">
        <v>166908</v>
      </c>
      <c r="D126" s="1005">
        <v>0</v>
      </c>
    </row>
    <row r="127" spans="1:4" x14ac:dyDescent="0.35">
      <c r="A127" s="995" t="s">
        <v>394</v>
      </c>
      <c r="B127" s="1148">
        <v>51141</v>
      </c>
      <c r="C127" s="1148">
        <v>51141</v>
      </c>
      <c r="D127" s="1005">
        <v>0</v>
      </c>
    </row>
    <row r="128" spans="1:4" x14ac:dyDescent="0.35">
      <c r="A128" s="995" t="s">
        <v>11249</v>
      </c>
      <c r="B128" s="1148">
        <v>34476</v>
      </c>
      <c r="C128" s="1148">
        <v>34476</v>
      </c>
      <c r="D128" s="1005">
        <v>0</v>
      </c>
    </row>
    <row r="129" spans="1:4" x14ac:dyDescent="0.35">
      <c r="A129" s="995" t="s">
        <v>11685</v>
      </c>
      <c r="B129" s="1148">
        <v>62941</v>
      </c>
      <c r="C129" s="1148">
        <v>62941</v>
      </c>
      <c r="D129" s="1005">
        <v>0</v>
      </c>
    </row>
    <row r="130" spans="1:4" x14ac:dyDescent="0.35">
      <c r="A130" s="995" t="s">
        <v>3945</v>
      </c>
      <c r="B130" s="1148">
        <v>514945</v>
      </c>
      <c r="C130" s="1148">
        <v>514945</v>
      </c>
      <c r="D130" s="1005">
        <v>0</v>
      </c>
    </row>
    <row r="131" spans="1:4" x14ac:dyDescent="0.35">
      <c r="A131" s="995" t="s">
        <v>14</v>
      </c>
      <c r="B131" s="1148">
        <v>53258</v>
      </c>
      <c r="C131" s="1148">
        <v>53258</v>
      </c>
      <c r="D131" s="1005">
        <v>0</v>
      </c>
    </row>
    <row r="132" spans="1:4" x14ac:dyDescent="0.35">
      <c r="A132" s="995" t="s">
        <v>7065</v>
      </c>
      <c r="B132" s="1148">
        <v>1567993</v>
      </c>
      <c r="C132" s="1148">
        <v>1567993</v>
      </c>
      <c r="D132" s="1005">
        <v>0</v>
      </c>
    </row>
    <row r="133" spans="1:4" x14ac:dyDescent="0.35">
      <c r="A133" s="995" t="s">
        <v>10110</v>
      </c>
      <c r="B133" s="1148">
        <v>80000</v>
      </c>
      <c r="C133" s="1148">
        <v>80000</v>
      </c>
      <c r="D133" s="1005">
        <v>0</v>
      </c>
    </row>
    <row r="134" spans="1:4" x14ac:dyDescent="0.35">
      <c r="A134" s="995" t="s">
        <v>12212</v>
      </c>
      <c r="B134" s="1148">
        <v>110000</v>
      </c>
      <c r="C134" s="1148">
        <v>110000</v>
      </c>
      <c r="D134" s="1005">
        <v>0</v>
      </c>
    </row>
    <row r="135" spans="1:4" x14ac:dyDescent="0.35">
      <c r="A135" s="995" t="s">
        <v>129</v>
      </c>
      <c r="B135" s="1148">
        <v>276956</v>
      </c>
      <c r="C135" s="1148">
        <v>276956</v>
      </c>
      <c r="D135" s="1005">
        <v>0</v>
      </c>
    </row>
    <row r="136" spans="1:4" x14ac:dyDescent="0.35">
      <c r="A136" s="995" t="s">
        <v>160</v>
      </c>
      <c r="B136" s="1148">
        <v>7375</v>
      </c>
      <c r="C136" s="1148">
        <v>7375</v>
      </c>
      <c r="D136" s="1005">
        <v>0</v>
      </c>
    </row>
    <row r="137" spans="1:4" x14ac:dyDescent="0.35">
      <c r="A137" s="995" t="s">
        <v>40</v>
      </c>
      <c r="B137" s="1148">
        <v>4949540</v>
      </c>
      <c r="C137" s="1148">
        <v>4949540</v>
      </c>
      <c r="D137" s="1005">
        <v>0</v>
      </c>
    </row>
    <row r="138" spans="1:4" x14ac:dyDescent="0.35">
      <c r="A138" s="995" t="s">
        <v>1214</v>
      </c>
      <c r="B138" s="1148">
        <v>258956</v>
      </c>
      <c r="C138" s="1148">
        <v>258956</v>
      </c>
      <c r="D138" s="1005">
        <v>0</v>
      </c>
    </row>
    <row r="139" spans="1:4" x14ac:dyDescent="0.35">
      <c r="A139" s="995" t="s">
        <v>1399</v>
      </c>
      <c r="B139" s="1148">
        <v>26199453</v>
      </c>
      <c r="C139" s="1148">
        <v>26199453</v>
      </c>
      <c r="D139" s="1005">
        <v>0</v>
      </c>
    </row>
    <row r="140" spans="1:4" x14ac:dyDescent="0.35">
      <c r="A140" s="995" t="s">
        <v>130</v>
      </c>
      <c r="B140" s="1148">
        <v>624947</v>
      </c>
      <c r="C140" s="1148">
        <v>624947</v>
      </c>
      <c r="D140" s="1005">
        <v>0</v>
      </c>
    </row>
    <row r="141" spans="1:4" x14ac:dyDescent="0.35">
      <c r="A141" s="995" t="s">
        <v>2093</v>
      </c>
      <c r="B141" s="1148">
        <v>148869</v>
      </c>
      <c r="C141" s="1148">
        <v>148869</v>
      </c>
      <c r="D141" s="1005">
        <v>0</v>
      </c>
    </row>
    <row r="142" spans="1:4" x14ac:dyDescent="0.35">
      <c r="A142" s="995" t="s">
        <v>44</v>
      </c>
      <c r="B142" s="1148">
        <v>10000</v>
      </c>
      <c r="C142" s="1148">
        <v>10000</v>
      </c>
      <c r="D142" s="1005">
        <v>0</v>
      </c>
    </row>
    <row r="143" spans="1:4" x14ac:dyDescent="0.35">
      <c r="A143" s="995" t="s">
        <v>1804</v>
      </c>
      <c r="B143" s="1148">
        <v>236720</v>
      </c>
      <c r="C143" s="1148">
        <v>236720</v>
      </c>
      <c r="D143" s="1005">
        <v>0</v>
      </c>
    </row>
    <row r="144" spans="1:4" x14ac:dyDescent="0.35">
      <c r="A144" s="995" t="s">
        <v>37</v>
      </c>
      <c r="B144" s="1148">
        <v>74360</v>
      </c>
      <c r="C144" s="1148">
        <v>74360</v>
      </c>
      <c r="D144" s="1005">
        <v>0</v>
      </c>
    </row>
    <row r="145" spans="1:4" x14ac:dyDescent="0.35">
      <c r="A145" s="995" t="s">
        <v>13463</v>
      </c>
      <c r="B145" s="1148">
        <v>260520</v>
      </c>
      <c r="C145" s="1148">
        <v>260520</v>
      </c>
      <c r="D145" s="1005">
        <v>0</v>
      </c>
    </row>
    <row r="146" spans="1:4" x14ac:dyDescent="0.35">
      <c r="A146" s="1094" t="s">
        <v>8384</v>
      </c>
      <c r="B146" s="1148">
        <v>260520</v>
      </c>
      <c r="C146" s="1148">
        <v>260520</v>
      </c>
      <c r="D146" s="1005">
        <v>0</v>
      </c>
    </row>
    <row r="147" spans="1:4" x14ac:dyDescent="0.35">
      <c r="A147" s="995" t="s">
        <v>7110</v>
      </c>
      <c r="B147" s="1148">
        <v>565282</v>
      </c>
      <c r="C147" s="1148">
        <v>565282</v>
      </c>
      <c r="D147" s="1005">
        <v>0</v>
      </c>
    </row>
    <row r="148" spans="1:4" x14ac:dyDescent="0.35">
      <c r="A148" s="995" t="s">
        <v>36</v>
      </c>
      <c r="B148" s="1148">
        <v>11281</v>
      </c>
      <c r="C148" s="1148">
        <v>11281</v>
      </c>
      <c r="D148" s="1005">
        <v>0</v>
      </c>
    </row>
    <row r="149" spans="1:4" x14ac:dyDescent="0.35">
      <c r="A149" s="995" t="s">
        <v>7553</v>
      </c>
      <c r="B149" s="1148">
        <v>1012779</v>
      </c>
      <c r="C149" s="1148">
        <v>1012779</v>
      </c>
      <c r="D149" s="1005">
        <v>0</v>
      </c>
    </row>
    <row r="150" spans="1:4" x14ac:dyDescent="0.35">
      <c r="A150" s="995" t="s">
        <v>2932</v>
      </c>
      <c r="B150" s="1148">
        <v>6628809</v>
      </c>
      <c r="C150" s="1148">
        <v>6628809</v>
      </c>
      <c r="D150" s="1005">
        <v>0</v>
      </c>
    </row>
    <row r="151" spans="1:4" x14ac:dyDescent="0.35">
      <c r="A151" s="995" t="s">
        <v>1202</v>
      </c>
      <c r="B151" s="1148">
        <v>59350</v>
      </c>
      <c r="C151" s="1148">
        <v>59350</v>
      </c>
      <c r="D151" s="1005">
        <v>0</v>
      </c>
    </row>
    <row r="152" spans="1:4" x14ac:dyDescent="0.35">
      <c r="A152" s="995" t="s">
        <v>7655</v>
      </c>
      <c r="B152" s="1148">
        <v>1303060</v>
      </c>
      <c r="C152" s="1148">
        <v>1303060</v>
      </c>
      <c r="D152" s="1005">
        <v>0</v>
      </c>
    </row>
    <row r="153" spans="1:4" x14ac:dyDescent="0.35">
      <c r="A153" s="995" t="s">
        <v>6718</v>
      </c>
      <c r="B153" s="1148">
        <v>270400</v>
      </c>
      <c r="C153" s="1148">
        <v>270400</v>
      </c>
      <c r="D153" s="1005">
        <v>0</v>
      </c>
    </row>
    <row r="154" spans="1:4" x14ac:dyDescent="0.35">
      <c r="A154" s="995" t="s">
        <v>3732</v>
      </c>
      <c r="B154" s="1148">
        <v>633124</v>
      </c>
      <c r="C154" s="1148">
        <v>633124</v>
      </c>
      <c r="D154" s="1005">
        <v>0</v>
      </c>
    </row>
    <row r="155" spans="1:4" ht="24" thickBot="1" x14ac:dyDescent="0.4">
      <c r="A155" s="995" t="s">
        <v>6953</v>
      </c>
      <c r="B155" s="1148">
        <v>975613</v>
      </c>
      <c r="C155" s="1148">
        <v>975613</v>
      </c>
      <c r="D155" s="1005">
        <v>0</v>
      </c>
    </row>
    <row r="156" spans="1:4" ht="24" thickBot="1" x14ac:dyDescent="0.4">
      <c r="A156" s="1007" t="s">
        <v>45</v>
      </c>
      <c r="B156" s="1008">
        <v>273443703.5</v>
      </c>
      <c r="C156" s="1009">
        <v>256238026.5</v>
      </c>
      <c r="D156" s="1010">
        <v>17205677</v>
      </c>
    </row>
    <row r="157" spans="1:4" x14ac:dyDescent="0.35">
      <c r="A157"/>
      <c r="B157"/>
      <c r="C157"/>
      <c r="D157"/>
    </row>
    <row r="158" spans="1:4" ht="24" thickBot="1" x14ac:dyDescent="0.4">
      <c r="A158"/>
      <c r="B158"/>
      <c r="C158"/>
      <c r="D158"/>
    </row>
    <row r="159" spans="1:4" x14ac:dyDescent="0.35">
      <c r="A159"/>
      <c r="B159"/>
      <c r="C159"/>
      <c r="D159"/>
    </row>
    <row r="160" spans="1:4" ht="24" thickBot="1" x14ac:dyDescent="0.4">
      <c r="A160"/>
      <c r="B160"/>
      <c r="C160"/>
      <c r="D160"/>
    </row>
    <row r="161" spans="1:4" x14ac:dyDescent="0.35">
      <c r="A161"/>
      <c r="B161"/>
      <c r="C161"/>
      <c r="D161"/>
    </row>
    <row r="162" spans="1:4" x14ac:dyDescent="0.35">
      <c r="A162"/>
      <c r="B162"/>
      <c r="C162"/>
      <c r="D162"/>
    </row>
    <row r="163" spans="1:4" ht="24" thickBot="1" x14ac:dyDescent="0.4">
      <c r="A163"/>
      <c r="B163"/>
      <c r="C163"/>
      <c r="D163"/>
    </row>
    <row r="164" spans="1:4" x14ac:dyDescent="0.35">
      <c r="A164"/>
      <c r="B164"/>
      <c r="C164"/>
      <c r="D164"/>
    </row>
    <row r="165" spans="1:4" x14ac:dyDescent="0.35">
      <c r="B165" s="997"/>
      <c r="C165" s="997"/>
      <c r="D165" s="997"/>
    </row>
    <row r="166" spans="1:4" x14ac:dyDescent="0.35">
      <c r="B166" s="997"/>
      <c r="C166" s="997"/>
      <c r="D166" s="997"/>
    </row>
    <row r="167" spans="1:4" x14ac:dyDescent="0.35">
      <c r="B167" s="997"/>
      <c r="C167" s="997"/>
      <c r="D167" s="997"/>
    </row>
    <row r="168" spans="1:4" x14ac:dyDescent="0.35">
      <c r="B168" s="997"/>
      <c r="C168" s="997"/>
      <c r="D168" s="997"/>
    </row>
    <row r="169" spans="1:4" x14ac:dyDescent="0.35">
      <c r="B169" s="997"/>
      <c r="C169" s="997"/>
      <c r="D169" s="997"/>
    </row>
    <row r="170" spans="1:4" x14ac:dyDescent="0.35">
      <c r="B170" s="997"/>
      <c r="C170" s="997"/>
      <c r="D170" s="997"/>
    </row>
    <row r="171" spans="1:4" x14ac:dyDescent="0.35">
      <c r="B171" s="997"/>
      <c r="C171" s="997"/>
      <c r="D171" s="997"/>
    </row>
    <row r="172" spans="1:4" x14ac:dyDescent="0.35">
      <c r="B172" s="997"/>
      <c r="C172" s="997"/>
      <c r="D172" s="997"/>
    </row>
    <row r="173" spans="1:4" x14ac:dyDescent="0.35">
      <c r="B173" s="997"/>
      <c r="C173" s="997"/>
      <c r="D173" s="997"/>
    </row>
    <row r="174" spans="1:4" x14ac:dyDescent="0.35">
      <c r="B174" s="997"/>
      <c r="C174" s="997"/>
      <c r="D174" s="997"/>
    </row>
    <row r="175" spans="1:4" x14ac:dyDescent="0.35">
      <c r="B175" s="997"/>
      <c r="C175" s="997"/>
      <c r="D175" s="997"/>
    </row>
    <row r="176" spans="1:4" x14ac:dyDescent="0.35">
      <c r="B176" s="997"/>
      <c r="C176" s="997"/>
      <c r="D176" s="997"/>
    </row>
    <row r="177" s="997" customFormat="1" x14ac:dyDescent="0.35"/>
    <row r="178" s="997" customFormat="1" x14ac:dyDescent="0.35"/>
    <row r="179" s="997" customFormat="1" x14ac:dyDescent="0.35"/>
    <row r="180" s="997" customFormat="1" x14ac:dyDescent="0.35"/>
    <row r="181" s="997" customFormat="1" x14ac:dyDescent="0.35"/>
    <row r="182" s="997" customFormat="1" x14ac:dyDescent="0.35"/>
    <row r="183" s="997" customFormat="1" x14ac:dyDescent="0.35"/>
    <row r="184" s="997" customFormat="1" x14ac:dyDescent="0.35"/>
    <row r="185" s="997" customFormat="1" x14ac:dyDescent="0.35"/>
    <row r="186" s="997" customFormat="1" x14ac:dyDescent="0.35"/>
    <row r="187" s="997" customFormat="1" x14ac:dyDescent="0.35"/>
    <row r="188" s="997" customFormat="1" x14ac:dyDescent="0.35"/>
    <row r="189" s="997" customFormat="1" x14ac:dyDescent="0.35"/>
    <row r="190" s="997" customFormat="1" x14ac:dyDescent="0.35"/>
    <row r="191" s="997" customFormat="1" x14ac:dyDescent="0.35"/>
    <row r="192" s="997" customFormat="1" x14ac:dyDescent="0.35"/>
    <row r="193" s="997" customFormat="1" x14ac:dyDescent="0.35"/>
    <row r="194" s="997" customFormat="1" x14ac:dyDescent="0.35"/>
    <row r="195" s="997" customFormat="1" x14ac:dyDescent="0.35"/>
    <row r="196" s="997" customFormat="1" x14ac:dyDescent="0.35"/>
    <row r="197" s="997" customFormat="1" x14ac:dyDescent="0.35"/>
    <row r="198" s="997" customFormat="1" x14ac:dyDescent="0.35"/>
    <row r="199" s="997" customFormat="1" x14ac:dyDescent="0.35"/>
    <row r="200" s="997" customFormat="1" x14ac:dyDescent="0.35"/>
    <row r="201" s="997" customFormat="1" x14ac:dyDescent="0.35"/>
    <row r="202" s="997" customFormat="1" x14ac:dyDescent="0.35"/>
    <row r="203" s="997" customFormat="1" x14ac:dyDescent="0.35"/>
    <row r="204" s="997" customFormat="1" x14ac:dyDescent="0.35"/>
    <row r="205" s="997" customFormat="1" x14ac:dyDescent="0.35"/>
    <row r="206" s="997" customFormat="1" x14ac:dyDescent="0.35"/>
    <row r="207" s="997" customFormat="1" x14ac:dyDescent="0.35"/>
    <row r="208" s="997" customFormat="1" x14ac:dyDescent="0.35"/>
    <row r="209" s="997" customFormat="1" x14ac:dyDescent="0.35"/>
    <row r="210" s="997" customFormat="1" x14ac:dyDescent="0.35"/>
    <row r="211" s="997" customFormat="1" x14ac:dyDescent="0.35"/>
    <row r="212" s="997" customFormat="1" x14ac:dyDescent="0.35"/>
    <row r="213" s="997" customFormat="1" x14ac:dyDescent="0.35"/>
    <row r="214" s="997" customFormat="1" x14ac:dyDescent="0.35"/>
    <row r="215" s="997" customFormat="1" x14ac:dyDescent="0.35"/>
    <row r="216" s="997" customFormat="1" x14ac:dyDescent="0.35"/>
    <row r="217" s="997" customFormat="1" x14ac:dyDescent="0.35"/>
    <row r="218" s="997" customFormat="1" x14ac:dyDescent="0.35"/>
    <row r="219" s="997" customFormat="1" x14ac:dyDescent="0.35"/>
    <row r="220" s="997" customFormat="1" x14ac:dyDescent="0.35"/>
    <row r="221" s="997" customFormat="1" x14ac:dyDescent="0.35"/>
    <row r="222" s="997" customFormat="1" x14ac:dyDescent="0.35"/>
    <row r="223" s="997" customFormat="1" x14ac:dyDescent="0.35"/>
    <row r="224" s="997" customFormat="1" x14ac:dyDescent="0.35"/>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topLeftCell="A4" workbookViewId="0">
      <selection activeCell="B9" sqref="B9"/>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70" t="s">
        <v>13375</v>
      </c>
      <c r="B4" s="1271"/>
      <c r="C4" s="1272"/>
      <c r="E4" s="1270" t="s">
        <v>10302</v>
      </c>
      <c r="F4" s="1271"/>
      <c r="G4" s="1272"/>
      <c r="I4" s="1270" t="s">
        <v>8015</v>
      </c>
      <c r="J4" s="1271"/>
      <c r="K4" s="1272"/>
      <c r="M4" s="1270" t="s">
        <v>7086</v>
      </c>
      <c r="N4" s="1271"/>
      <c r="O4" s="1272"/>
      <c r="Q4" s="1270" t="s">
        <v>6016</v>
      </c>
      <c r="R4" s="1271"/>
      <c r="S4" s="1272"/>
      <c r="U4" s="1270" t="s">
        <v>5068</v>
      </c>
      <c r="V4" s="1271"/>
      <c r="W4" s="1272"/>
      <c r="Y4" s="1270" t="s">
        <v>3662</v>
      </c>
      <c r="Z4" s="1271"/>
      <c r="AA4" s="1272"/>
      <c r="AC4" s="1270" t="s">
        <v>2639</v>
      </c>
      <c r="AD4" s="1271"/>
      <c r="AE4" s="1272"/>
      <c r="AG4" s="1283" t="s">
        <v>6018</v>
      </c>
      <c r="AH4" s="1284"/>
      <c r="AI4" s="1285"/>
      <c r="AK4" s="1266" t="s">
        <v>1084</v>
      </c>
      <c r="AL4" s="1267"/>
      <c r="AM4" s="1268"/>
    </row>
    <row r="5" spans="1:46" ht="21" customHeight="1" x14ac:dyDescent="0.25">
      <c r="A5" s="1273"/>
      <c r="B5" s="1274"/>
      <c r="C5" s="1275"/>
      <c r="E5" s="1273"/>
      <c r="F5" s="1274"/>
      <c r="G5" s="1275"/>
      <c r="I5" s="1273"/>
      <c r="J5" s="1274"/>
      <c r="K5" s="1275"/>
      <c r="M5" s="1273"/>
      <c r="N5" s="1274"/>
      <c r="O5" s="1275"/>
      <c r="Q5" s="1273"/>
      <c r="R5" s="1274"/>
      <c r="S5" s="1275"/>
      <c r="U5" s="1273"/>
      <c r="V5" s="1274"/>
      <c r="W5" s="1275"/>
      <c r="Y5" s="1273"/>
      <c r="Z5" s="1274"/>
      <c r="AA5" s="1275"/>
      <c r="AC5" s="1273"/>
      <c r="AD5" s="1274"/>
      <c r="AE5" s="1275"/>
      <c r="AF5" s="3"/>
      <c r="AG5" s="1286"/>
      <c r="AH5" s="1287"/>
      <c r="AI5" s="1288"/>
      <c r="AK5" s="1266"/>
      <c r="AL5" s="1267"/>
      <c r="AM5" s="1268"/>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SUM(Posting!E19934:E20276)</f>
        <v>33330299.583333332</v>
      </c>
      <c r="C7" s="275">
        <f>SUM(Posting!F19934:F20276)</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SUM(Posting!E20277:E20799)</f>
        <v>29566521</v>
      </c>
      <c r="C8" s="275">
        <f>SUM(Posting!F20277:F20799)</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SUM(Posting!E20800:E30033)</f>
        <v>23978101.57612903</v>
      </c>
      <c r="C9" s="275">
        <f>SUM(Posting!F20800:F30033)</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SUM(Posting!B19281:B19637)</f>
        <v>0</v>
      </c>
      <c r="E17" s="274" t="s">
        <v>188</v>
      </c>
      <c r="F17" s="275">
        <f>SUM(Posting!E19281:E19637)</f>
        <v>27289605.916666668</v>
      </c>
      <c r="G17" s="275">
        <f>SUM(Posting!F19281:F19637)</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SUM(Posting!B19638:B19932)</f>
        <v>0</v>
      </c>
      <c r="E18" s="274" t="s">
        <v>186</v>
      </c>
      <c r="F18" s="275">
        <f>SUM(Posting!E19638:E19933)</f>
        <v>33848406</v>
      </c>
      <c r="G18" s="275">
        <f>SUM(Posting!F19638:F19933)</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86874922.159462363</v>
      </c>
      <c r="C19" s="278">
        <f>SUM(C7:C18)</f>
        <v>74068525</v>
      </c>
      <c r="E19" s="276" t="s">
        <v>765</v>
      </c>
      <c r="F19" s="277">
        <f>SUM(F7:F18)</f>
        <v>306397744.18604004</v>
      </c>
      <c r="G19" s="278">
        <f>SUM(G7:G18)</f>
        <v>382333328.57120001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-12806397.159462363</v>
      </c>
      <c r="G21" s="698">
        <f>G19-F19</f>
        <v>75935584.385159969</v>
      </c>
      <c r="K21" s="698">
        <f>K19-J19</f>
        <v>46800541.815737337</v>
      </c>
      <c r="O21" s="698">
        <f>O19-N19</f>
        <v>15703108.030833334</v>
      </c>
      <c r="S21" s="3">
        <f>S19-R19</f>
        <v>12408423.384024575</v>
      </c>
      <c r="AD21" s="3"/>
    </row>
    <row r="22" spans="1:41" ht="15.75" x14ac:dyDescent="0.25">
      <c r="A22" s="1269"/>
      <c r="B22" s="1269"/>
      <c r="C22" s="1"/>
      <c r="E22" s="1269"/>
      <c r="F22" s="1269"/>
      <c r="G22" s="1"/>
      <c r="K22" s="698"/>
      <c r="M22" s="1269" t="s">
        <v>7703</v>
      </c>
      <c r="N22" s="1269"/>
      <c r="O22" s="1">
        <v>2831635</v>
      </c>
      <c r="U22" s="3">
        <f>S19-R19</f>
        <v>12408423.384024575</v>
      </c>
      <c r="Y22" s="3"/>
      <c r="Z22" s="3"/>
      <c r="AC22" s="3"/>
      <c r="AG22" s="3"/>
      <c r="AK22" s="3"/>
    </row>
    <row r="23" spans="1:41" ht="15.75" customHeight="1" x14ac:dyDescent="0.3">
      <c r="A23" s="1276" t="s">
        <v>11384</v>
      </c>
      <c r="B23" s="1276"/>
      <c r="C23" s="1276"/>
      <c r="E23" s="1276" t="s">
        <v>11384</v>
      </c>
      <c r="F23" s="1276"/>
      <c r="G23" s="1276"/>
      <c r="I23" s="1276" t="s">
        <v>11384</v>
      </c>
      <c r="J23" s="1276"/>
      <c r="K23" s="1276"/>
      <c r="M23" s="1269" t="s">
        <v>7704</v>
      </c>
      <c r="N23" s="1269"/>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69" t="s">
        <v>8171</v>
      </c>
      <c r="N24" s="1269"/>
      <c r="O24" s="1">
        <v>2434251</v>
      </c>
    </row>
    <row r="25" spans="1:41" ht="18.75" x14ac:dyDescent="0.25">
      <c r="A25" s="2" t="s">
        <v>11386</v>
      </c>
      <c r="B25" s="1018">
        <f ca="1">Profit!P5</f>
        <v>4536307.6290322579</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0</v>
      </c>
      <c r="C26" s="1018">
        <f ca="1">Profit!P11</f>
        <v>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82338614.530430108</v>
      </c>
      <c r="C28" s="278">
        <f ca="1">C19-C25-C26</f>
        <v>63654454</v>
      </c>
      <c r="E28" s="276" t="s">
        <v>11387</v>
      </c>
      <c r="F28" s="277">
        <f ca="1">F19-F25-F26</f>
        <v>284624037.18604004</v>
      </c>
      <c r="G28" s="278">
        <f ca="1">G19-G25-G26</f>
        <v>369673213.57120001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-18684160.530430108</v>
      </c>
      <c r="G30" s="972">
        <f ca="1">G28-F28</f>
        <v>85049176.385159969</v>
      </c>
      <c r="K30" s="972">
        <f ca="1">K28-J28</f>
        <v>39162545.815737337</v>
      </c>
    </row>
    <row r="32" spans="1:41" x14ac:dyDescent="0.25">
      <c r="F32" s="3"/>
      <c r="J32" s="3"/>
    </row>
    <row r="33" spans="2:46" x14ac:dyDescent="0.25">
      <c r="B33" s="3"/>
      <c r="C33" s="1078"/>
      <c r="F33" s="3"/>
      <c r="G33" s="1078"/>
      <c r="M33" s="3"/>
    </row>
    <row r="34" spans="2:46" x14ac:dyDescent="0.25">
      <c r="B34" s="3"/>
      <c r="F34" s="3"/>
    </row>
    <row r="35" spans="2:46" x14ac:dyDescent="0.25">
      <c r="B35" s="3"/>
      <c r="C35" s="1078"/>
      <c r="F35" s="3"/>
      <c r="G35" s="1078"/>
      <c r="M35" s="3"/>
    </row>
    <row r="36" spans="2:46" x14ac:dyDescent="0.25">
      <c r="C36" s="1078"/>
      <c r="G36" s="1078"/>
      <c r="M36" s="3"/>
    </row>
    <row r="37" spans="2:46" ht="15.75" thickBot="1" x14ac:dyDescent="0.3">
      <c r="C37" s="1078"/>
      <c r="G37" s="1078"/>
    </row>
    <row r="38" spans="2:46" ht="15" customHeight="1" x14ac:dyDescent="0.25">
      <c r="AJ38" s="1257" t="s">
        <v>2640</v>
      </c>
      <c r="AK38" s="1258"/>
      <c r="AL38" s="1258"/>
      <c r="AM38" s="1258"/>
      <c r="AN38" s="1258"/>
      <c r="AO38" s="1258"/>
      <c r="AP38" s="1258"/>
      <c r="AQ38" s="1258"/>
      <c r="AR38" s="1258"/>
      <c r="AS38" s="1258"/>
      <c r="AT38" s="1259"/>
    </row>
    <row r="39" spans="2:46" ht="15" customHeight="1" x14ac:dyDescent="0.25">
      <c r="AJ39" s="1260"/>
      <c r="AK39" s="1261"/>
      <c r="AL39" s="1261"/>
      <c r="AM39" s="1261"/>
      <c r="AN39" s="1261"/>
      <c r="AO39" s="1261"/>
      <c r="AP39" s="1261"/>
      <c r="AQ39" s="1261"/>
      <c r="AR39" s="1261"/>
      <c r="AS39" s="1261"/>
      <c r="AT39" s="1262"/>
    </row>
    <row r="40" spans="2:46" ht="15.75" thickBot="1" x14ac:dyDescent="0.3">
      <c r="AJ40" s="1263"/>
      <c r="AK40" s="1264"/>
      <c r="AL40" s="1264"/>
      <c r="AM40" s="1264"/>
      <c r="AN40" s="1264"/>
      <c r="AO40" s="1264"/>
      <c r="AP40" s="1264"/>
      <c r="AQ40" s="1264"/>
      <c r="AR40" s="1264"/>
      <c r="AS40" s="1264"/>
      <c r="AT40" s="1265"/>
    </row>
    <row r="41" spans="2:46" ht="14.45" customHeight="1" x14ac:dyDescent="0.25">
      <c r="AR41" s="1255" t="s">
        <v>2639</v>
      </c>
      <c r="AS41" s="1255"/>
      <c r="AT41" s="1255"/>
    </row>
    <row r="42" spans="2:46" ht="26.25" customHeight="1" x14ac:dyDescent="0.25">
      <c r="AR42" s="1256"/>
      <c r="AS42" s="1256"/>
      <c r="AT42" s="1256"/>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7" t="s">
        <v>1200</v>
      </c>
      <c r="AK58" s="1278"/>
      <c r="AL58" s="1279"/>
    </row>
    <row r="59" spans="36:46" ht="15" hidden="1" customHeight="1" x14ac:dyDescent="0.25">
      <c r="AJ59" s="1280"/>
      <c r="AK59" s="1281"/>
      <c r="AL59" s="1282"/>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32" workbookViewId="0">
      <selection activeCell="I150" sqref="I150:I151"/>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11" t="s">
        <v>1766</v>
      </c>
      <c r="B1" s="1311"/>
      <c r="C1" s="1311"/>
      <c r="D1" s="1311"/>
      <c r="E1" s="1311"/>
      <c r="F1" s="1311"/>
      <c r="G1" s="1311"/>
      <c r="H1" s="1311"/>
      <c r="I1" s="1311"/>
      <c r="J1" s="1311"/>
      <c r="K1" s="1311"/>
      <c r="L1" s="1311"/>
      <c r="M1" s="1311"/>
      <c r="N1" s="1311"/>
    </row>
    <row r="2" spans="1:14" ht="14.45" customHeight="1" x14ac:dyDescent="0.25">
      <c r="A2" s="1311"/>
      <c r="B2" s="1311"/>
      <c r="C2" s="1311"/>
      <c r="D2" s="1311"/>
      <c r="E2" s="1311"/>
      <c r="F2" s="1311"/>
      <c r="G2" s="1311"/>
      <c r="H2" s="1311"/>
      <c r="I2" s="1311"/>
      <c r="J2" s="1311"/>
      <c r="K2" s="1311"/>
      <c r="L2" s="1311"/>
      <c r="M2" s="1311"/>
      <c r="N2" s="1311"/>
    </row>
    <row r="3" spans="1:14" ht="14.45" customHeight="1" x14ac:dyDescent="0.25">
      <c r="A3" s="1312" t="s">
        <v>4712</v>
      </c>
      <c r="B3" s="1312"/>
      <c r="C3" s="1312"/>
      <c r="D3" s="1312"/>
      <c r="E3" s="1312"/>
      <c r="F3" s="1312"/>
      <c r="G3" s="1312"/>
      <c r="H3" s="1312"/>
      <c r="I3" s="1312"/>
      <c r="J3" s="1312"/>
      <c r="K3" s="1312"/>
      <c r="L3" s="1312"/>
      <c r="M3" s="1312"/>
      <c r="N3" s="1312"/>
    </row>
    <row r="4" spans="1:14" ht="14.45" customHeight="1" x14ac:dyDescent="0.25">
      <c r="A4" s="1312"/>
      <c r="B4" s="1312"/>
      <c r="C4" s="1312"/>
      <c r="D4" s="1312"/>
      <c r="E4" s="1312"/>
      <c r="F4" s="1312"/>
      <c r="G4" s="1312"/>
      <c r="H4" s="1312"/>
      <c r="I4" s="1312"/>
      <c r="J4" s="1312"/>
      <c r="K4" s="1312"/>
      <c r="L4" s="1312"/>
      <c r="M4" s="1312"/>
      <c r="N4" s="1312"/>
    </row>
    <row r="6" spans="1:14" x14ac:dyDescent="0.25">
      <c r="A6" s="1298" t="s">
        <v>5989</v>
      </c>
      <c r="B6" s="1298"/>
      <c r="C6" s="1298"/>
      <c r="D6" s="1298"/>
      <c r="E6" s="1298"/>
      <c r="F6" s="1298"/>
      <c r="G6" s="1298"/>
      <c r="H6" s="1298"/>
      <c r="I6" s="1298"/>
      <c r="J6" s="1298"/>
      <c r="K6" s="1298"/>
      <c r="L6" s="1298"/>
      <c r="M6" s="1298"/>
      <c r="N6" s="1298"/>
    </row>
    <row r="7" spans="1:14" x14ac:dyDescent="0.25">
      <c r="A7" s="1298"/>
      <c r="B7" s="1298"/>
      <c r="C7" s="1298"/>
      <c r="D7" s="1298"/>
      <c r="E7" s="1298"/>
      <c r="F7" s="1298"/>
      <c r="G7" s="1298"/>
      <c r="H7" s="1298"/>
      <c r="I7" s="1298"/>
      <c r="J7" s="1298"/>
      <c r="K7" s="1298"/>
      <c r="L7" s="1298"/>
      <c r="M7" s="1298"/>
      <c r="N7" s="1298"/>
    </row>
    <row r="8" spans="1:14" x14ac:dyDescent="0.25">
      <c r="A8" s="1299" t="s">
        <v>6020</v>
      </c>
      <c r="B8" s="1299"/>
      <c r="C8" s="1299"/>
      <c r="D8" s="1299"/>
      <c r="E8" s="1299"/>
      <c r="F8" s="1299"/>
      <c r="G8" s="1299"/>
      <c r="H8" s="1299"/>
      <c r="I8" s="1299"/>
      <c r="J8" s="1299"/>
      <c r="K8" s="1299"/>
      <c r="L8" s="1299"/>
      <c r="M8" s="1299"/>
      <c r="N8" s="1299"/>
    </row>
    <row r="9" spans="1:14" x14ac:dyDescent="0.25">
      <c r="A9" s="1299"/>
      <c r="B9" s="1299"/>
      <c r="C9" s="1299"/>
      <c r="D9" s="1299"/>
      <c r="E9" s="1299"/>
      <c r="F9" s="1299"/>
      <c r="G9" s="1299"/>
      <c r="H9" s="1299"/>
      <c r="I9" s="1299"/>
      <c r="J9" s="1299"/>
      <c r="K9" s="1299"/>
      <c r="L9" s="1299"/>
      <c r="M9" s="1299"/>
      <c r="N9" s="1299"/>
    </row>
    <row r="10" spans="1:14" ht="14.45" customHeight="1" x14ac:dyDescent="0.25">
      <c r="A10" s="1300" t="s">
        <v>1893</v>
      </c>
      <c r="B10" s="1301"/>
      <c r="C10" s="1301"/>
      <c r="D10" s="1302"/>
      <c r="E10" s="462"/>
      <c r="F10" s="1309" t="s">
        <v>4750</v>
      </c>
      <c r="G10" s="1309"/>
      <c r="H10" s="1309"/>
      <c r="I10" s="1309"/>
      <c r="K10" s="1310" t="s">
        <v>1201</v>
      </c>
      <c r="L10" s="1310"/>
      <c r="M10" s="1310"/>
      <c r="N10" s="1310"/>
    </row>
    <row r="11" spans="1:14" ht="14.45" customHeight="1" x14ac:dyDescent="0.25">
      <c r="A11" s="1303"/>
      <c r="B11" s="1304"/>
      <c r="C11" s="1304"/>
      <c r="D11" s="1305"/>
      <c r="E11" s="463"/>
      <c r="F11" s="1309"/>
      <c r="G11" s="1309"/>
      <c r="H11" s="1309"/>
      <c r="I11" s="1309"/>
      <c r="K11" s="1310"/>
      <c r="L11" s="1310"/>
      <c r="M11" s="1310"/>
      <c r="N11" s="1310"/>
    </row>
    <row r="12" spans="1:14" ht="14.45" customHeight="1" x14ac:dyDescent="0.25">
      <c r="A12" s="1306"/>
      <c r="B12" s="1307"/>
      <c r="C12" s="1307"/>
      <c r="D12" s="1308"/>
      <c r="E12" s="464"/>
      <c r="F12" s="1309"/>
      <c r="G12" s="1309"/>
      <c r="H12" s="1309"/>
      <c r="I12" s="1309"/>
      <c r="K12" s="1310"/>
      <c r="L12" s="1310"/>
      <c r="M12" s="1310"/>
      <c r="N12" s="1310"/>
    </row>
    <row r="13" spans="1:14" ht="27" thickBot="1" x14ac:dyDescent="0.3">
      <c r="A13" s="1289" t="s">
        <v>4589</v>
      </c>
      <c r="B13" s="1290"/>
      <c r="C13" s="1290"/>
      <c r="D13" s="1291"/>
      <c r="E13" s="465"/>
      <c r="F13" s="1292" t="s">
        <v>4589</v>
      </c>
      <c r="G13" s="1293"/>
      <c r="H13" s="1293"/>
      <c r="I13" s="1294"/>
      <c r="K13" s="1292" t="s">
        <v>4589</v>
      </c>
      <c r="L13" s="1293"/>
      <c r="M13" s="1293"/>
      <c r="N13" s="1294"/>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5" t="s">
        <v>4595</v>
      </c>
      <c r="B39" s="1295"/>
      <c r="C39" s="1295"/>
      <c r="D39" s="204">
        <f>SUM(D15:D38)</f>
        <v>6567291</v>
      </c>
      <c r="E39" s="471"/>
      <c r="F39" s="1296" t="s">
        <v>4595</v>
      </c>
      <c r="G39" s="1296"/>
      <c r="H39" s="1297"/>
      <c r="I39" s="428">
        <f>SUM(I15:I38)</f>
        <v>6374135</v>
      </c>
      <c r="K39" s="1296" t="s">
        <v>4595</v>
      </c>
      <c r="L39" s="1296"/>
      <c r="M39" s="1297"/>
      <c r="N39" s="428">
        <f>SUM(N15:N38)</f>
        <v>6374135</v>
      </c>
    </row>
    <row r="40" spans="1:14" x14ac:dyDescent="0.25">
      <c r="D40" s="49"/>
      <c r="E40" s="471"/>
      <c r="I40" s="49"/>
    </row>
    <row r="41" spans="1:14" x14ac:dyDescent="0.25">
      <c r="D41" s="49"/>
      <c r="E41" s="471"/>
      <c r="I41" s="49"/>
    </row>
    <row r="42" spans="1:14" x14ac:dyDescent="0.25">
      <c r="A42" s="1298" t="s">
        <v>6136</v>
      </c>
      <c r="B42" s="1298"/>
      <c r="C42" s="1298"/>
      <c r="D42" s="1298"/>
      <c r="E42" s="1298"/>
      <c r="F42" s="1298"/>
      <c r="G42" s="1298"/>
      <c r="H42" s="1298"/>
      <c r="I42" s="1298"/>
      <c r="J42" s="1298"/>
      <c r="K42" s="1298"/>
      <c r="L42" s="1298"/>
      <c r="M42" s="1298"/>
      <c r="N42" s="1298"/>
    </row>
    <row r="43" spans="1:14" x14ac:dyDescent="0.25">
      <c r="A43" s="1298"/>
      <c r="B43" s="1298"/>
      <c r="C43" s="1298"/>
      <c r="D43" s="1298"/>
      <c r="E43" s="1298"/>
      <c r="F43" s="1298"/>
      <c r="G43" s="1298"/>
      <c r="H43" s="1298"/>
      <c r="I43" s="1298"/>
      <c r="J43" s="1298"/>
      <c r="K43" s="1298"/>
      <c r="L43" s="1298"/>
      <c r="M43" s="1298"/>
      <c r="N43" s="1298"/>
    </row>
    <row r="44" spans="1:14" x14ac:dyDescent="0.25">
      <c r="A44" s="1299" t="s">
        <v>6137</v>
      </c>
      <c r="B44" s="1299"/>
      <c r="C44" s="1299"/>
      <c r="D44" s="1299"/>
      <c r="E44" s="1299"/>
      <c r="F44" s="1299"/>
      <c r="G44" s="1299"/>
      <c r="H44" s="1299"/>
      <c r="I44" s="1299"/>
      <c r="J44" s="1299"/>
      <c r="K44" s="1299"/>
      <c r="L44" s="1299"/>
      <c r="M44" s="1299"/>
      <c r="N44" s="1299"/>
    </row>
    <row r="45" spans="1:14" x14ac:dyDescent="0.25">
      <c r="A45" s="1299"/>
      <c r="B45" s="1299"/>
      <c r="C45" s="1299"/>
      <c r="D45" s="1299"/>
      <c r="E45" s="1299"/>
      <c r="F45" s="1299"/>
      <c r="G45" s="1299"/>
      <c r="H45" s="1299"/>
      <c r="I45" s="1299"/>
      <c r="J45" s="1299"/>
      <c r="K45" s="1299"/>
      <c r="L45" s="1299"/>
      <c r="M45" s="1299"/>
      <c r="N45" s="1299"/>
    </row>
    <row r="46" spans="1:14" ht="14.45" customHeight="1" x14ac:dyDescent="0.25">
      <c r="A46" s="1300" t="s">
        <v>1893</v>
      </c>
      <c r="B46" s="1301"/>
      <c r="C46" s="1301"/>
      <c r="D46" s="1302"/>
      <c r="E46" s="462"/>
      <c r="F46" s="1309" t="s">
        <v>4750</v>
      </c>
      <c r="G46" s="1309"/>
      <c r="H46" s="1309"/>
      <c r="I46" s="1309"/>
      <c r="K46" s="1310" t="s">
        <v>1201</v>
      </c>
      <c r="L46" s="1310"/>
      <c r="M46" s="1310"/>
      <c r="N46" s="1310"/>
    </row>
    <row r="47" spans="1:14" ht="14.45" customHeight="1" x14ac:dyDescent="0.25">
      <c r="A47" s="1303"/>
      <c r="B47" s="1304"/>
      <c r="C47" s="1304"/>
      <c r="D47" s="1305"/>
      <c r="E47" s="463"/>
      <c r="F47" s="1309"/>
      <c r="G47" s="1309"/>
      <c r="H47" s="1309"/>
      <c r="I47" s="1309"/>
      <c r="K47" s="1310"/>
      <c r="L47" s="1310"/>
      <c r="M47" s="1310"/>
      <c r="N47" s="1310"/>
    </row>
    <row r="48" spans="1:14" ht="14.45" customHeight="1" x14ac:dyDescent="0.25">
      <c r="A48" s="1306"/>
      <c r="B48" s="1307"/>
      <c r="C48" s="1307"/>
      <c r="D48" s="1308"/>
      <c r="E48" s="464"/>
      <c r="F48" s="1309"/>
      <c r="G48" s="1309"/>
      <c r="H48" s="1309"/>
      <c r="I48" s="1309"/>
      <c r="K48" s="1310"/>
      <c r="L48" s="1310"/>
      <c r="M48" s="1310"/>
      <c r="N48" s="1310"/>
    </row>
    <row r="49" spans="1:14" ht="27" thickBot="1" x14ac:dyDescent="0.3">
      <c r="A49" s="1289" t="s">
        <v>4589</v>
      </c>
      <c r="B49" s="1290"/>
      <c r="C49" s="1290"/>
      <c r="D49" s="1291"/>
      <c r="E49" s="465"/>
      <c r="F49" s="1292" t="s">
        <v>4589</v>
      </c>
      <c r="G49" s="1293"/>
      <c r="H49" s="1293"/>
      <c r="I49" s="1294"/>
      <c r="K49" s="1292" t="s">
        <v>4589</v>
      </c>
      <c r="L49" s="1293"/>
      <c r="M49" s="1293"/>
      <c r="N49" s="1294"/>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295" t="s">
        <v>4595</v>
      </c>
      <c r="B79" s="1295"/>
      <c r="C79" s="1295"/>
      <c r="D79" s="204">
        <f>SUM(D51:D78)</f>
        <v>4135000</v>
      </c>
      <c r="E79" s="471"/>
      <c r="F79" s="1296" t="s">
        <v>4595</v>
      </c>
      <c r="G79" s="1296"/>
      <c r="H79" s="1297"/>
      <c r="I79" s="204">
        <f>SUM(I51:I78)</f>
        <v>4012280</v>
      </c>
      <c r="K79" s="1296" t="s">
        <v>4595</v>
      </c>
      <c r="L79" s="1296"/>
      <c r="M79" s="1297"/>
      <c r="N79" s="204">
        <f>SUM(N51:N78)</f>
        <v>4012280</v>
      </c>
    </row>
    <row r="82" spans="1:14" ht="27.75" customHeight="1" x14ac:dyDescent="0.25">
      <c r="A82" s="1298" t="s">
        <v>7089</v>
      </c>
      <c r="B82" s="1298"/>
      <c r="C82" s="1298"/>
      <c r="D82" s="1298"/>
      <c r="E82" s="1298"/>
      <c r="F82" s="1298"/>
      <c r="G82" s="1298"/>
      <c r="H82" s="1298"/>
      <c r="I82" s="1298"/>
      <c r="J82" s="1298"/>
      <c r="K82" s="1298"/>
      <c r="L82" s="1298"/>
      <c r="M82" s="1298"/>
      <c r="N82" s="1298"/>
    </row>
    <row r="83" spans="1:14" ht="15" customHeight="1" x14ac:dyDescent="0.25">
      <c r="A83" s="1299" t="s">
        <v>7090</v>
      </c>
      <c r="B83" s="1299"/>
      <c r="C83" s="1299"/>
      <c r="D83" s="1299"/>
      <c r="E83" s="1299"/>
      <c r="F83" s="1299"/>
      <c r="G83" s="1299"/>
      <c r="H83" s="1299"/>
      <c r="I83" s="1299"/>
      <c r="J83" s="1299"/>
      <c r="K83" s="1299"/>
      <c r="L83" s="1299"/>
      <c r="M83" s="1299"/>
      <c r="N83" s="1299"/>
    </row>
    <row r="84" spans="1:14" ht="15" customHeight="1" x14ac:dyDescent="0.25">
      <c r="A84" s="1299"/>
      <c r="B84" s="1299"/>
      <c r="C84" s="1299"/>
      <c r="D84" s="1299"/>
      <c r="E84" s="1299"/>
      <c r="F84" s="1299"/>
      <c r="G84" s="1299"/>
      <c r="H84" s="1299"/>
      <c r="I84" s="1299"/>
      <c r="J84" s="1299"/>
      <c r="K84" s="1299"/>
      <c r="L84" s="1299"/>
      <c r="M84" s="1299"/>
      <c r="N84" s="1299"/>
    </row>
    <row r="85" spans="1:14" ht="14.45" customHeight="1" x14ac:dyDescent="0.25">
      <c r="A85" s="1300" t="s">
        <v>1893</v>
      </c>
      <c r="B85" s="1301"/>
      <c r="C85" s="1301"/>
      <c r="D85" s="1302"/>
      <c r="E85" s="462"/>
      <c r="F85" s="1309" t="s">
        <v>4750</v>
      </c>
      <c r="G85" s="1309"/>
      <c r="H85" s="1309"/>
      <c r="I85" s="1309"/>
      <c r="K85" s="1310" t="s">
        <v>1201</v>
      </c>
      <c r="L85" s="1310"/>
      <c r="M85" s="1310"/>
      <c r="N85" s="1310"/>
    </row>
    <row r="86" spans="1:14" ht="14.45" customHeight="1" x14ac:dyDescent="0.25">
      <c r="A86" s="1303"/>
      <c r="B86" s="1304"/>
      <c r="C86" s="1304"/>
      <c r="D86" s="1305"/>
      <c r="E86" s="463"/>
      <c r="F86" s="1309"/>
      <c r="G86" s="1309"/>
      <c r="H86" s="1309"/>
      <c r="I86" s="1309"/>
      <c r="K86" s="1310"/>
      <c r="L86" s="1310"/>
      <c r="M86" s="1310"/>
      <c r="N86" s="1310"/>
    </row>
    <row r="87" spans="1:14" ht="14.45" customHeight="1" x14ac:dyDescent="0.25">
      <c r="A87" s="1306"/>
      <c r="B87" s="1307"/>
      <c r="C87" s="1307"/>
      <c r="D87" s="1308"/>
      <c r="E87" s="464"/>
      <c r="F87" s="1309"/>
      <c r="G87" s="1309"/>
      <c r="H87" s="1309"/>
      <c r="I87" s="1309"/>
      <c r="K87" s="1310"/>
      <c r="L87" s="1310"/>
      <c r="M87" s="1310"/>
      <c r="N87" s="1310"/>
    </row>
    <row r="88" spans="1:14" ht="27" thickBot="1" x14ac:dyDescent="0.3">
      <c r="A88" s="1289" t="s">
        <v>4589</v>
      </c>
      <c r="B88" s="1290"/>
      <c r="C88" s="1290"/>
      <c r="D88" s="1291"/>
      <c r="E88" s="465"/>
      <c r="F88" s="1292" t="s">
        <v>4589</v>
      </c>
      <c r="G88" s="1293"/>
      <c r="H88" s="1293"/>
      <c r="I88" s="1294"/>
      <c r="K88" s="1292" t="s">
        <v>4589</v>
      </c>
      <c r="L88" s="1293"/>
      <c r="M88" s="1293"/>
      <c r="N88" s="1294"/>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12342</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5" t="s">
        <v>4595</v>
      </c>
      <c r="B109" s="1295"/>
      <c r="C109" s="1295"/>
      <c r="D109" s="204">
        <f>SUM(D90:D108)</f>
        <v>4677000</v>
      </c>
      <c r="E109" s="471"/>
      <c r="F109" s="1296" t="s">
        <v>4595</v>
      </c>
      <c r="G109" s="1296"/>
      <c r="H109" s="1297"/>
      <c r="I109" s="428">
        <f>SUM(I90:I107)</f>
        <v>4531000</v>
      </c>
      <c r="K109" s="1296" t="s">
        <v>4595</v>
      </c>
      <c r="L109" s="1296"/>
      <c r="M109" s="1297"/>
      <c r="N109" s="428">
        <f>SUM(N90:N107)</f>
        <v>4531779</v>
      </c>
    </row>
    <row r="112" spans="1:14" ht="27.75" customHeight="1" x14ac:dyDescent="0.25">
      <c r="A112" s="1298" t="s">
        <v>10425</v>
      </c>
      <c r="B112" s="1298"/>
      <c r="C112" s="1298"/>
      <c r="D112" s="1298"/>
      <c r="E112" s="1298"/>
      <c r="F112" s="1298"/>
      <c r="G112" s="1298"/>
      <c r="H112" s="1298"/>
      <c r="I112" s="1298"/>
      <c r="J112" s="1298"/>
      <c r="K112" s="1298"/>
      <c r="L112" s="1298"/>
      <c r="M112" s="1298"/>
      <c r="N112" s="1298"/>
    </row>
    <row r="113" spans="1:14" ht="15" customHeight="1" x14ac:dyDescent="0.25">
      <c r="A113" s="1299" t="s">
        <v>10426</v>
      </c>
      <c r="B113" s="1299"/>
      <c r="C113" s="1299"/>
      <c r="D113" s="1299"/>
      <c r="E113" s="1299"/>
      <c r="F113" s="1299"/>
      <c r="G113" s="1299"/>
      <c r="H113" s="1299"/>
      <c r="I113" s="1299"/>
      <c r="J113" s="1299"/>
      <c r="K113" s="1299"/>
      <c r="L113" s="1299"/>
      <c r="M113" s="1299"/>
      <c r="N113" s="1299"/>
    </row>
    <row r="114" spans="1:14" ht="15" customHeight="1" x14ac:dyDescent="0.25">
      <c r="A114" s="1299"/>
      <c r="B114" s="1299"/>
      <c r="C114" s="1299"/>
      <c r="D114" s="1299"/>
      <c r="E114" s="1299"/>
      <c r="F114" s="1299"/>
      <c r="G114" s="1299"/>
      <c r="H114" s="1299"/>
      <c r="I114" s="1299"/>
      <c r="J114" s="1299"/>
      <c r="K114" s="1299"/>
      <c r="L114" s="1299"/>
      <c r="M114" s="1299"/>
      <c r="N114" s="1299"/>
    </row>
    <row r="115" spans="1:14" ht="14.45" customHeight="1" x14ac:dyDescent="0.25">
      <c r="A115" s="1300" t="s">
        <v>1893</v>
      </c>
      <c r="B115" s="1301"/>
      <c r="C115" s="1301"/>
      <c r="D115" s="1302"/>
      <c r="E115" s="462"/>
      <c r="F115" s="1309" t="s">
        <v>4750</v>
      </c>
      <c r="G115" s="1309"/>
      <c r="H115" s="1309"/>
      <c r="I115" s="1309"/>
      <c r="K115" s="1310" t="s">
        <v>1201</v>
      </c>
      <c r="L115" s="1310"/>
      <c r="M115" s="1310"/>
      <c r="N115" s="1310"/>
    </row>
    <row r="116" spans="1:14" ht="14.45" customHeight="1" x14ac:dyDescent="0.25">
      <c r="A116" s="1303"/>
      <c r="B116" s="1304"/>
      <c r="C116" s="1304"/>
      <c r="D116" s="1305"/>
      <c r="E116" s="463"/>
      <c r="F116" s="1309"/>
      <c r="G116" s="1309"/>
      <c r="H116" s="1309"/>
      <c r="I116" s="1309"/>
      <c r="K116" s="1310"/>
      <c r="L116" s="1310"/>
      <c r="M116" s="1310"/>
      <c r="N116" s="1310"/>
    </row>
    <row r="117" spans="1:14" ht="14.45" customHeight="1" x14ac:dyDescent="0.25">
      <c r="A117" s="1306"/>
      <c r="B117" s="1307"/>
      <c r="C117" s="1307"/>
      <c r="D117" s="1308"/>
      <c r="E117" s="464"/>
      <c r="F117" s="1309"/>
      <c r="G117" s="1309"/>
      <c r="H117" s="1309"/>
      <c r="I117" s="1309"/>
      <c r="K117" s="1310"/>
      <c r="L117" s="1310"/>
      <c r="M117" s="1310"/>
      <c r="N117" s="1310"/>
    </row>
    <row r="118" spans="1:14" ht="27" thickBot="1" x14ac:dyDescent="0.3">
      <c r="A118" s="1289" t="s">
        <v>4589</v>
      </c>
      <c r="B118" s="1290"/>
      <c r="C118" s="1290"/>
      <c r="D118" s="1291"/>
      <c r="E118" s="465"/>
      <c r="F118" s="1292" t="s">
        <v>4589</v>
      </c>
      <c r="G118" s="1293"/>
      <c r="H118" s="1293"/>
      <c r="I118" s="1294"/>
      <c r="K118" s="1292" t="s">
        <v>4589</v>
      </c>
      <c r="L118" s="1293"/>
      <c r="M118" s="1293"/>
      <c r="N118" s="1294"/>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13075</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12342</v>
      </c>
      <c r="C130" s="327"/>
      <c r="D130" s="780">
        <v>25000</v>
      </c>
      <c r="E130" s="470"/>
      <c r="F130" s="429">
        <v>45244</v>
      </c>
      <c r="G130" s="98" t="s">
        <v>11645</v>
      </c>
      <c r="H130" s="327"/>
      <c r="I130" s="366">
        <v>300000</v>
      </c>
      <c r="K130" s="429"/>
      <c r="L130" s="98"/>
      <c r="M130" s="327"/>
      <c r="N130" s="366"/>
    </row>
    <row r="131" spans="1:14" ht="30" x14ac:dyDescent="0.25">
      <c r="A131" s="341">
        <v>45325</v>
      </c>
      <c r="B131" s="98" t="s">
        <v>12423</v>
      </c>
      <c r="C131" s="15"/>
      <c r="D131" s="15">
        <v>50000</v>
      </c>
      <c r="E131" s="470"/>
      <c r="F131" s="429">
        <v>45257</v>
      </c>
      <c r="G131" s="98" t="s">
        <v>11771</v>
      </c>
      <c r="H131" s="327"/>
      <c r="I131" s="366">
        <v>500000</v>
      </c>
      <c r="K131" s="341"/>
      <c r="L131" s="98"/>
      <c r="M131" s="304"/>
      <c r="N131" s="15"/>
    </row>
    <row r="132" spans="1:14" x14ac:dyDescent="0.25">
      <c r="A132" s="341">
        <v>45341</v>
      </c>
      <c r="B132" s="98" t="s">
        <v>12563</v>
      </c>
      <c r="C132" s="304"/>
      <c r="D132" s="15">
        <v>40000</v>
      </c>
      <c r="E132" s="470"/>
      <c r="F132" s="429">
        <v>45258</v>
      </c>
      <c r="G132" s="98" t="s">
        <v>11772</v>
      </c>
      <c r="H132" s="327"/>
      <c r="I132" s="366">
        <v>830000</v>
      </c>
      <c r="K132" s="341"/>
      <c r="L132" s="98"/>
      <c r="M132" s="304"/>
      <c r="N132" s="15"/>
    </row>
    <row r="133" spans="1:14" x14ac:dyDescent="0.25">
      <c r="A133" s="341">
        <v>45340</v>
      </c>
      <c r="B133" s="98" t="s">
        <v>12863</v>
      </c>
      <c r="C133" s="304"/>
      <c r="D133" s="15">
        <v>40000</v>
      </c>
      <c r="E133" s="470"/>
      <c r="F133" s="429">
        <v>45258</v>
      </c>
      <c r="G133" s="98" t="s">
        <v>11772</v>
      </c>
      <c r="H133" s="304"/>
      <c r="I133" s="366">
        <v>840000</v>
      </c>
      <c r="K133" s="341"/>
      <c r="L133" s="98"/>
      <c r="M133" s="304"/>
      <c r="N133" s="15"/>
    </row>
    <row r="134" spans="1:14" x14ac:dyDescent="0.25">
      <c r="A134" s="341">
        <v>45432</v>
      </c>
      <c r="B134" s="712" t="s">
        <v>13076</v>
      </c>
      <c r="C134" s="15"/>
      <c r="D134" s="15">
        <v>2500000</v>
      </c>
      <c r="E134" s="470"/>
      <c r="F134" s="429">
        <v>45258</v>
      </c>
      <c r="G134" s="98" t="s">
        <v>11772</v>
      </c>
      <c r="H134" s="304"/>
      <c r="I134" s="15">
        <v>850000</v>
      </c>
      <c r="K134" s="341"/>
      <c r="L134" s="98"/>
      <c r="M134" s="304"/>
      <c r="N134" s="15"/>
    </row>
    <row r="135" spans="1:14" x14ac:dyDescent="0.25">
      <c r="A135" s="341">
        <v>45432</v>
      </c>
      <c r="B135" s="712" t="s">
        <v>13077</v>
      </c>
      <c r="C135" s="15"/>
      <c r="D135" s="15">
        <v>2500000</v>
      </c>
      <c r="E135" s="470"/>
      <c r="F135" s="429">
        <v>45258</v>
      </c>
      <c r="G135" s="98" t="s">
        <v>11772</v>
      </c>
      <c r="H135" s="304"/>
      <c r="I135" s="15">
        <v>800000</v>
      </c>
      <c r="K135" s="341"/>
      <c r="L135" s="98"/>
      <c r="M135" s="304"/>
      <c r="N135" s="15"/>
    </row>
    <row r="136" spans="1:14" x14ac:dyDescent="0.25">
      <c r="A136" s="341">
        <v>45432</v>
      </c>
      <c r="B136" s="712" t="s">
        <v>13078</v>
      </c>
      <c r="C136" s="15"/>
      <c r="D136" s="15">
        <v>3000000</v>
      </c>
      <c r="E136" s="470"/>
      <c r="F136" s="429">
        <v>45258</v>
      </c>
      <c r="G136" s="98" t="s">
        <v>11772</v>
      </c>
      <c r="H136" s="304"/>
      <c r="I136" s="15">
        <v>830000</v>
      </c>
      <c r="K136" s="341"/>
      <c r="L136" s="98"/>
      <c r="M136" s="304"/>
      <c r="N136" s="15"/>
    </row>
    <row r="137" spans="1:14" ht="30" x14ac:dyDescent="0.25">
      <c r="A137" s="341">
        <v>45457</v>
      </c>
      <c r="B137" s="98" t="s">
        <v>13271</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5" t="s">
        <v>4595</v>
      </c>
      <c r="B139" s="1295"/>
      <c r="C139" s="1295"/>
      <c r="D139" s="204">
        <f>SUM(D120:D138)</f>
        <v>11965000</v>
      </c>
      <c r="E139" s="471"/>
      <c r="F139" s="1296" t="s">
        <v>4595</v>
      </c>
      <c r="G139" s="1296"/>
      <c r="H139" s="1297"/>
      <c r="I139" s="428">
        <f>SUM(I120:I137)</f>
        <v>11609683</v>
      </c>
      <c r="K139" s="1296" t="s">
        <v>4595</v>
      </c>
      <c r="L139" s="1296"/>
      <c r="M139" s="1297"/>
      <c r="N139" s="428">
        <f>SUM(N120:N137)</f>
        <v>11500000</v>
      </c>
    </row>
    <row r="142" spans="1:14" ht="27.75" customHeight="1" x14ac:dyDescent="0.25">
      <c r="A142" s="1298" t="s">
        <v>13527</v>
      </c>
      <c r="B142" s="1298"/>
      <c r="C142" s="1298"/>
      <c r="D142" s="1298"/>
      <c r="E142" s="1298"/>
      <c r="F142" s="1298"/>
      <c r="G142" s="1298"/>
      <c r="H142" s="1298"/>
      <c r="I142" s="1298"/>
      <c r="J142" s="1298"/>
      <c r="K142" s="1298"/>
      <c r="L142" s="1298"/>
      <c r="M142" s="1298"/>
      <c r="N142" s="1298"/>
    </row>
    <row r="143" spans="1:14" ht="15" customHeight="1" x14ac:dyDescent="0.25">
      <c r="A143" s="1299" t="s">
        <v>13528</v>
      </c>
      <c r="B143" s="1299"/>
      <c r="C143" s="1299"/>
      <c r="D143" s="1299"/>
      <c r="E143" s="1299"/>
      <c r="F143" s="1299"/>
      <c r="G143" s="1299"/>
      <c r="H143" s="1299"/>
      <c r="I143" s="1299"/>
      <c r="J143" s="1299"/>
      <c r="K143" s="1299"/>
      <c r="L143" s="1299"/>
      <c r="M143" s="1299"/>
      <c r="N143" s="1299"/>
    </row>
    <row r="144" spans="1:14" ht="15" customHeight="1" x14ac:dyDescent="0.25">
      <c r="A144" s="1299"/>
      <c r="B144" s="1299"/>
      <c r="C144" s="1299"/>
      <c r="D144" s="1299"/>
      <c r="E144" s="1299"/>
      <c r="F144" s="1299"/>
      <c r="G144" s="1299"/>
      <c r="H144" s="1299"/>
      <c r="I144" s="1299"/>
      <c r="J144" s="1299"/>
      <c r="K144" s="1299"/>
      <c r="L144" s="1299"/>
      <c r="M144" s="1299"/>
      <c r="N144" s="1299"/>
    </row>
    <row r="145" spans="1:14" ht="14.45" customHeight="1" x14ac:dyDescent="0.25">
      <c r="A145" s="1300" t="s">
        <v>1893</v>
      </c>
      <c r="B145" s="1301"/>
      <c r="C145" s="1301"/>
      <c r="D145" s="1302"/>
      <c r="E145" s="462"/>
      <c r="F145" s="1309" t="s">
        <v>4750</v>
      </c>
      <c r="G145" s="1309"/>
      <c r="H145" s="1309"/>
      <c r="I145" s="1309"/>
      <c r="K145" s="1310" t="s">
        <v>1201</v>
      </c>
      <c r="L145" s="1310"/>
      <c r="M145" s="1310"/>
      <c r="N145" s="1310"/>
    </row>
    <row r="146" spans="1:14" ht="14.45" customHeight="1" x14ac:dyDescent="0.25">
      <c r="A146" s="1303"/>
      <c r="B146" s="1304"/>
      <c r="C146" s="1304"/>
      <c r="D146" s="1305"/>
      <c r="E146" s="463"/>
      <c r="F146" s="1309"/>
      <c r="G146" s="1309"/>
      <c r="H146" s="1309"/>
      <c r="I146" s="1309"/>
      <c r="K146" s="1310"/>
      <c r="L146" s="1310"/>
      <c r="M146" s="1310"/>
      <c r="N146" s="1310"/>
    </row>
    <row r="147" spans="1:14" ht="14.45" customHeight="1" x14ac:dyDescent="0.25">
      <c r="A147" s="1306"/>
      <c r="B147" s="1307"/>
      <c r="C147" s="1307"/>
      <c r="D147" s="1308"/>
      <c r="E147" s="464"/>
      <c r="F147" s="1309"/>
      <c r="G147" s="1309"/>
      <c r="H147" s="1309"/>
      <c r="I147" s="1309"/>
      <c r="K147" s="1310"/>
      <c r="L147" s="1310"/>
      <c r="M147" s="1310"/>
      <c r="N147" s="1310"/>
    </row>
    <row r="148" spans="1:14" ht="27" thickBot="1" x14ac:dyDescent="0.3">
      <c r="A148" s="1289" t="s">
        <v>4589</v>
      </c>
      <c r="B148" s="1290"/>
      <c r="C148" s="1290"/>
      <c r="D148" s="1291"/>
      <c r="E148" s="465"/>
      <c r="F148" s="1292" t="s">
        <v>4589</v>
      </c>
      <c r="G148" s="1293"/>
      <c r="H148" s="1293"/>
      <c r="I148" s="1294"/>
      <c r="K148" s="1292" t="s">
        <v>4589</v>
      </c>
      <c r="L148" s="1293"/>
      <c r="M148" s="1293"/>
      <c r="N148" s="1294"/>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x14ac:dyDescent="0.25">
      <c r="A150" s="341"/>
      <c r="B150" s="98"/>
      <c r="C150" s="304"/>
      <c r="D150" s="15"/>
      <c r="E150" s="467"/>
      <c r="F150" s="429">
        <v>45521</v>
      </c>
      <c r="G150" s="712" t="s">
        <v>13931</v>
      </c>
      <c r="H150" s="15"/>
      <c r="I150" s="780">
        <v>650000</v>
      </c>
      <c r="K150" s="429"/>
      <c r="L150" s="712"/>
      <c r="M150" s="948"/>
      <c r="N150" s="119"/>
    </row>
    <row r="151" spans="1:14" ht="37.5" customHeight="1" x14ac:dyDescent="0.25">
      <c r="A151" s="341"/>
      <c r="B151" s="98"/>
      <c r="C151" s="304"/>
      <c r="D151" s="15"/>
      <c r="E151" s="468"/>
      <c r="F151" s="429">
        <v>45523</v>
      </c>
      <c r="G151" s="712" t="s">
        <v>13931</v>
      </c>
      <c r="H151" s="327"/>
      <c r="I151" s="366">
        <v>541200</v>
      </c>
      <c r="K151" s="429"/>
      <c r="L151" s="712"/>
      <c r="M151" s="327"/>
      <c r="N151" s="366"/>
    </row>
    <row r="152" spans="1:14" x14ac:dyDescent="0.25">
      <c r="A152" s="341"/>
      <c r="B152" s="98"/>
      <c r="C152" s="304"/>
      <c r="D152" s="15"/>
      <c r="E152" s="468"/>
      <c r="F152" s="429"/>
      <c r="G152" s="712"/>
      <c r="H152" s="327"/>
      <c r="I152" s="366"/>
      <c r="K152" s="429"/>
      <c r="L152" s="712"/>
      <c r="M152" s="327"/>
      <c r="N152" s="311"/>
    </row>
    <row r="153" spans="1:14" x14ac:dyDescent="0.25">
      <c r="A153" s="341"/>
      <c r="B153" s="98"/>
      <c r="C153" s="304"/>
      <c r="D153" s="15"/>
      <c r="E153" s="468"/>
      <c r="F153" s="429"/>
      <c r="G153" s="712"/>
      <c r="H153" s="327"/>
      <c r="I153" s="366"/>
      <c r="K153" s="429"/>
      <c r="L153" s="712"/>
      <c r="M153" s="757"/>
      <c r="N153" s="780"/>
    </row>
    <row r="154" spans="1:14" x14ac:dyDescent="0.25">
      <c r="A154" s="341"/>
      <c r="B154" s="98"/>
      <c r="C154" s="304"/>
      <c r="D154" s="15"/>
      <c r="E154" s="468"/>
      <c r="F154" s="429"/>
      <c r="G154" s="712"/>
      <c r="H154" s="757"/>
      <c r="I154" s="780"/>
      <c r="K154" s="429"/>
      <c r="L154" s="712"/>
      <c r="M154" s="327"/>
      <c r="N154" s="780"/>
    </row>
    <row r="155" spans="1:14" x14ac:dyDescent="0.25">
      <c r="A155" s="341"/>
      <c r="B155" s="98"/>
      <c r="C155" s="304"/>
      <c r="D155" s="15"/>
      <c r="E155" s="468"/>
      <c r="F155" s="429"/>
      <c r="G155" s="118"/>
      <c r="H155" s="304"/>
      <c r="I155" s="780"/>
      <c r="K155" s="357"/>
      <c r="L155" s="2"/>
      <c r="M155" s="304"/>
      <c r="N155" s="311"/>
    </row>
    <row r="156" spans="1:14" x14ac:dyDescent="0.25">
      <c r="A156" s="341"/>
      <c r="B156" s="98"/>
      <c r="C156" s="304"/>
      <c r="D156" s="15"/>
      <c r="E156" s="468"/>
      <c r="F156" s="429"/>
      <c r="G156" s="118"/>
      <c r="H156" s="304"/>
      <c r="I156" s="780"/>
      <c r="K156" s="357"/>
      <c r="L156" s="2"/>
      <c r="M156" s="304"/>
      <c r="N156" s="311"/>
    </row>
    <row r="157" spans="1:14" x14ac:dyDescent="0.25">
      <c r="A157" s="341"/>
      <c r="B157" s="98"/>
      <c r="C157" s="304"/>
      <c r="D157" s="15"/>
      <c r="E157" s="468"/>
      <c r="F157" s="429"/>
      <c r="G157" s="118"/>
      <c r="H157" s="304"/>
      <c r="I157" s="780"/>
      <c r="K157" s="357"/>
      <c r="L157" s="98"/>
      <c r="M157" s="327"/>
      <c r="N157" s="311"/>
    </row>
    <row r="158" spans="1:14" s="301" customFormat="1" x14ac:dyDescent="0.25">
      <c r="A158" s="341"/>
      <c r="B158" s="98"/>
      <c r="C158" s="304"/>
      <c r="D158" s="15"/>
      <c r="E158" s="469"/>
      <c r="F158" s="429"/>
      <c r="G158" s="712"/>
      <c r="H158" s="327"/>
      <c r="I158" s="366"/>
      <c r="J158" s="474"/>
      <c r="K158" s="429"/>
      <c r="L158" s="98"/>
      <c r="M158" s="430"/>
      <c r="N158" s="366"/>
    </row>
    <row r="159" spans="1:14" x14ac:dyDescent="0.25">
      <c r="A159" s="341"/>
      <c r="B159" s="98"/>
      <c r="C159" s="304"/>
      <c r="D159" s="15"/>
      <c r="E159" s="469"/>
      <c r="F159" s="429"/>
      <c r="G159" s="118"/>
      <c r="H159" s="304"/>
      <c r="I159" s="780"/>
      <c r="K159" s="429"/>
      <c r="L159" s="98"/>
      <c r="M159" s="327"/>
      <c r="N159" s="366"/>
    </row>
    <row r="160" spans="1:14" x14ac:dyDescent="0.25">
      <c r="A160" s="341"/>
      <c r="B160" s="98"/>
      <c r="C160" s="327"/>
      <c r="D160" s="780"/>
      <c r="E160" s="470"/>
      <c r="F160" s="429"/>
      <c r="G160" s="712"/>
      <c r="H160" s="327"/>
      <c r="I160" s="366"/>
      <c r="K160" s="429"/>
      <c r="L160" s="98"/>
      <c r="M160" s="327"/>
      <c r="N160" s="366"/>
    </row>
    <row r="161" spans="1:14" x14ac:dyDescent="0.25">
      <c r="A161" s="341"/>
      <c r="B161" s="98"/>
      <c r="C161" s="15"/>
      <c r="D161" s="15"/>
      <c r="E161" s="470"/>
      <c r="F161" s="429"/>
      <c r="G161" s="98"/>
      <c r="H161" s="327"/>
      <c r="I161" s="366"/>
      <c r="K161" s="341"/>
      <c r="L161" s="98"/>
      <c r="M161" s="304"/>
      <c r="N161" s="15"/>
    </row>
    <row r="162" spans="1:14" x14ac:dyDescent="0.25">
      <c r="A162" s="341"/>
      <c r="B162" s="98"/>
      <c r="C162" s="304"/>
      <c r="D162" s="15"/>
      <c r="E162" s="470"/>
      <c r="F162" s="429"/>
      <c r="G162" s="98"/>
      <c r="H162" s="327"/>
      <c r="I162" s="366"/>
      <c r="K162" s="341"/>
      <c r="L162" s="98"/>
      <c r="M162" s="304"/>
      <c r="N162" s="15"/>
    </row>
    <row r="163" spans="1:14" x14ac:dyDescent="0.25">
      <c r="A163" s="341"/>
      <c r="B163" s="98"/>
      <c r="C163" s="304"/>
      <c r="D163" s="15"/>
      <c r="E163" s="470"/>
      <c r="F163" s="429"/>
      <c r="G163" s="98"/>
      <c r="H163" s="304"/>
      <c r="I163" s="366"/>
      <c r="K163" s="341"/>
      <c r="L163" s="98"/>
      <c r="M163" s="304"/>
      <c r="N163" s="15"/>
    </row>
    <row r="164" spans="1:14" x14ac:dyDescent="0.25">
      <c r="A164" s="341"/>
      <c r="B164" s="712"/>
      <c r="C164" s="15"/>
      <c r="D164" s="15"/>
      <c r="E164" s="470"/>
      <c r="F164" s="429"/>
      <c r="G164" s="98"/>
      <c r="H164" s="304"/>
      <c r="I164" s="15"/>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295" t="s">
        <v>4595</v>
      </c>
      <c r="B169" s="1295"/>
      <c r="C169" s="1295"/>
      <c r="D169" s="204">
        <f>SUM(D150:D168)</f>
        <v>0</v>
      </c>
      <c r="E169" s="471"/>
      <c r="F169" s="1296" t="s">
        <v>4595</v>
      </c>
      <c r="G169" s="1296"/>
      <c r="H169" s="1297"/>
      <c r="I169" s="428">
        <f>SUM(I150:I167)</f>
        <v>1191200</v>
      </c>
      <c r="K169" s="1296" t="s">
        <v>4595</v>
      </c>
      <c r="L169" s="1296"/>
      <c r="M169" s="1297"/>
      <c r="N169" s="428">
        <f>SUM(N150:N167)</f>
        <v>0</v>
      </c>
    </row>
  </sheetData>
  <mergeCells count="57">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 ref="A142:N142"/>
    <mergeCell ref="A143:N144"/>
    <mergeCell ref="A145:D147"/>
    <mergeCell ref="F145:I147"/>
    <mergeCell ref="K145:N147"/>
    <mergeCell ref="A148:D148"/>
    <mergeCell ref="F148:I148"/>
    <mergeCell ref="K148:N148"/>
    <mergeCell ref="A169:C169"/>
    <mergeCell ref="F169:H169"/>
    <mergeCell ref="K169:M16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L17" sqref="L17"/>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32" t="s">
        <v>9490</v>
      </c>
      <c r="C1" s="1333"/>
      <c r="D1" s="1333"/>
      <c r="E1" s="1334"/>
      <c r="G1" s="1332" t="s">
        <v>13785</v>
      </c>
      <c r="H1" s="1333"/>
      <c r="I1" s="1333"/>
      <c r="J1" s="1334"/>
      <c r="M1" s="1313" t="s">
        <v>11380</v>
      </c>
      <c r="N1" s="1314"/>
      <c r="O1" s="1314"/>
      <c r="P1" s="1315"/>
      <c r="R1" s="1313" t="s">
        <v>11380</v>
      </c>
      <c r="S1" s="1314"/>
      <c r="T1" s="1314"/>
      <c r="U1" s="1315"/>
      <c r="X1" s="1313" t="s">
        <v>11380</v>
      </c>
      <c r="Y1" s="1314"/>
      <c r="Z1" s="1314"/>
      <c r="AA1" s="1315"/>
      <c r="AC1" s="1340" t="s">
        <v>9490</v>
      </c>
      <c r="AD1" s="1341"/>
      <c r="AE1" s="1341"/>
      <c r="AF1" s="1342"/>
      <c r="AJ1" s="1332" t="s">
        <v>9490</v>
      </c>
      <c r="AK1" s="1333"/>
      <c r="AL1" s="1333"/>
      <c r="AM1" s="1334"/>
      <c r="AO1" s="996" t="s">
        <v>1766</v>
      </c>
    </row>
    <row r="2" spans="2:41" ht="21" x14ac:dyDescent="0.35">
      <c r="B2" s="1335" t="s">
        <v>13529</v>
      </c>
      <c r="C2" s="1336"/>
      <c r="D2" s="1336"/>
      <c r="E2" s="1337"/>
      <c r="G2" s="1335" t="s">
        <v>10389</v>
      </c>
      <c r="H2" s="1336"/>
      <c r="I2" s="1336"/>
      <c r="J2" s="1337"/>
      <c r="M2" s="1313" t="s">
        <v>13522</v>
      </c>
      <c r="N2" s="1314"/>
      <c r="O2" s="1314"/>
      <c r="P2" s="1315"/>
      <c r="R2" s="1313" t="s">
        <v>13521</v>
      </c>
      <c r="S2" s="1314"/>
      <c r="T2" s="1314"/>
      <c r="U2" s="1315"/>
      <c r="X2" s="1313" t="s">
        <v>13520</v>
      </c>
      <c r="Y2" s="1314"/>
      <c r="Z2" s="1314"/>
      <c r="AA2" s="1315"/>
      <c r="AC2" s="1335" t="s">
        <v>8155</v>
      </c>
      <c r="AD2" s="1336"/>
      <c r="AE2" s="1336"/>
      <c r="AF2" s="1337"/>
      <c r="AJ2" s="1335" t="s">
        <v>7168</v>
      </c>
      <c r="AK2" s="1336"/>
      <c r="AL2" s="1336"/>
      <c r="AM2" s="1337"/>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0" t="s">
        <v>9483</v>
      </c>
      <c r="C4" s="1331"/>
      <c r="D4" s="1331"/>
      <c r="E4" s="931">
        <f>'Main Summary'!B19</f>
        <v>86874922.159462363</v>
      </c>
      <c r="G4" s="1330" t="s">
        <v>9483</v>
      </c>
      <c r="H4" s="1331"/>
      <c r="I4" s="1331"/>
      <c r="J4" s="931">
        <f ca="1">'Main Summary'!F19-U5-U10</f>
        <v>284624037.18604004</v>
      </c>
      <c r="M4" s="1313" t="s">
        <v>11381</v>
      </c>
      <c r="N4" s="1314"/>
      <c r="O4" s="1314"/>
      <c r="P4" s="1315"/>
      <c r="R4" s="1313" t="s">
        <v>11381</v>
      </c>
      <c r="S4" s="1314"/>
      <c r="T4" s="1314"/>
      <c r="U4" s="1315"/>
      <c r="X4" s="1313" t="s">
        <v>11381</v>
      </c>
      <c r="Y4" s="1314"/>
      <c r="Z4" s="1314"/>
      <c r="AA4" s="1315"/>
      <c r="AC4" s="1330" t="s">
        <v>9483</v>
      </c>
      <c r="AD4" s="1331"/>
      <c r="AE4" s="1331"/>
      <c r="AF4" s="931">
        <f ca="1">'Main Summary'!J19-AA5-AA10</f>
        <v>137668700.60426268</v>
      </c>
      <c r="AJ4" s="1330" t="s">
        <v>9483</v>
      </c>
      <c r="AK4" s="1331"/>
      <c r="AL4" s="1331"/>
      <c r="AM4" s="931">
        <f>'Main Summary'!N19</f>
        <v>66512286.479166672</v>
      </c>
    </row>
    <row r="5" spans="2:41" ht="19.5" thickBot="1" x14ac:dyDescent="0.35">
      <c r="B5" s="1330" t="s">
        <v>9484</v>
      </c>
      <c r="C5" s="1331"/>
      <c r="D5" s="1331"/>
      <c r="E5" s="931">
        <f>'Main Summary'!C19</f>
        <v>74068525</v>
      </c>
      <c r="G5" s="1330" t="s">
        <v>9484</v>
      </c>
      <c r="H5" s="1331"/>
      <c r="I5" s="1331"/>
      <c r="J5" s="931">
        <f ca="1">'Main Summary'!G19-U6-U11</f>
        <v>369673213.57120001</v>
      </c>
      <c r="M5" s="1330" t="s">
        <v>9483</v>
      </c>
      <c r="N5" s="1331"/>
      <c r="O5" s="1331"/>
      <c r="P5" s="1021">
        <f ca="1">SUMIF(Posting!$B19934:$E50993,"Meezan Bank Head Office",Posting!$E19934:$E50993)</f>
        <v>4536307.6290322579</v>
      </c>
      <c r="R5" s="1330" t="s">
        <v>9483</v>
      </c>
      <c r="S5" s="1331"/>
      <c r="T5" s="1331"/>
      <c r="U5" s="1021">
        <f ca="1">SUMIF(Posting!$B17317:$E19932,"Meezan Bank Head Office",Posting!$E17317:$E19932)</f>
        <v>19586377</v>
      </c>
      <c r="X5" s="1330" t="s">
        <v>9483</v>
      </c>
      <c r="Y5" s="1331"/>
      <c r="Z5" s="1331"/>
      <c r="AA5" s="1021">
        <f ca="1">SUMIF(Posting!$B1:$E17316,"Meezan Bank Head Office",Posting!$E1:$E17316)</f>
        <v>13034925</v>
      </c>
      <c r="AC5" s="1330" t="s">
        <v>9484</v>
      </c>
      <c r="AD5" s="1331"/>
      <c r="AE5" s="1331"/>
      <c r="AF5" s="931">
        <f ca="1">'Main Summary'!K19-AA6-AA11</f>
        <v>176831246.42000002</v>
      </c>
      <c r="AJ5" s="1330" t="s">
        <v>9484</v>
      </c>
      <c r="AK5" s="1331"/>
      <c r="AL5" s="1331"/>
      <c r="AM5" s="931">
        <f>'Main Summary'!O19</f>
        <v>82215394.510000005</v>
      </c>
    </row>
    <row r="6" spans="2:41" ht="18.75" x14ac:dyDescent="0.3">
      <c r="B6" s="1330" t="s">
        <v>2612</v>
      </c>
      <c r="C6" s="1331"/>
      <c r="D6" s="1331"/>
      <c r="E6" s="931">
        <f>E5-E4</f>
        <v>-12806397.159462363</v>
      </c>
      <c r="G6" s="1330" t="s">
        <v>2612</v>
      </c>
      <c r="H6" s="1331"/>
      <c r="I6" s="1331"/>
      <c r="J6" s="931">
        <f ca="1">J5-J4</f>
        <v>85049176.385159969</v>
      </c>
      <c r="M6" s="1330" t="s">
        <v>9484</v>
      </c>
      <c r="N6" s="1331"/>
      <c r="O6" s="1331"/>
      <c r="P6" s="1016">
        <f ca="1">SUMIF(Posting!$B19934:$F50993,"Meezan Bank Head Office",Posting!$F19934:$F50993)</f>
        <v>10414071</v>
      </c>
      <c r="R6" s="1330" t="s">
        <v>9484</v>
      </c>
      <c r="S6" s="1331"/>
      <c r="T6" s="1331"/>
      <c r="U6" s="1016">
        <f ca="1">SUMIF(Posting!$B17317:$F19932,"Meezan Bank Head Office",Posting!$F17317:$F19932)</f>
        <v>8936115</v>
      </c>
      <c r="X6" s="1330" t="s">
        <v>9484</v>
      </c>
      <c r="Y6" s="1331"/>
      <c r="Z6" s="1331"/>
      <c r="AA6" s="1016">
        <f ca="1">SUMIF(Posting!$B1:$F17316,"Meezan Bank Head Office",Posting!$F1:$F17316)</f>
        <v>19830000</v>
      </c>
      <c r="AC6" s="1330" t="s">
        <v>2612</v>
      </c>
      <c r="AD6" s="1331"/>
      <c r="AE6" s="1331"/>
      <c r="AF6" s="931">
        <f ca="1">AF5-AF4</f>
        <v>39162545.815737337</v>
      </c>
      <c r="AJ6" s="1330" t="s">
        <v>2612</v>
      </c>
      <c r="AK6" s="1331"/>
      <c r="AL6" s="1331"/>
      <c r="AM6" s="931">
        <f>AM5-AM4</f>
        <v>15703108.030833334</v>
      </c>
    </row>
    <row r="7" spans="2:41" ht="18.75" x14ac:dyDescent="0.3">
      <c r="B7" s="1330"/>
      <c r="C7" s="1331"/>
      <c r="D7" s="1331"/>
      <c r="E7" s="931"/>
      <c r="G7" s="1330"/>
      <c r="H7" s="1331"/>
      <c r="I7" s="1331"/>
      <c r="J7" s="931"/>
      <c r="M7" s="1330" t="s">
        <v>2612</v>
      </c>
      <c r="N7" s="1331"/>
      <c r="O7" s="1331"/>
      <c r="P7" s="931">
        <f ca="1">P6-P5</f>
        <v>5877763.3709677421</v>
      </c>
      <c r="R7" s="1330" t="s">
        <v>2612</v>
      </c>
      <c r="S7" s="1331"/>
      <c r="T7" s="1331"/>
      <c r="U7" s="931">
        <f ca="1">U6-U5</f>
        <v>-10650262</v>
      </c>
      <c r="X7" s="1330" t="s">
        <v>2612</v>
      </c>
      <c r="Y7" s="1331"/>
      <c r="Z7" s="1331"/>
      <c r="AA7" s="931">
        <f ca="1">AA6-AA5</f>
        <v>6795075</v>
      </c>
      <c r="AC7" s="1330"/>
      <c r="AD7" s="1331"/>
      <c r="AE7" s="1331"/>
      <c r="AF7" s="931"/>
      <c r="AJ7" s="1330"/>
      <c r="AK7" s="1331"/>
      <c r="AL7" s="1331"/>
      <c r="AM7" s="931"/>
    </row>
    <row r="8" spans="2:41" ht="19.5" thickBot="1" x14ac:dyDescent="0.35">
      <c r="B8" s="1316" t="s">
        <v>11029</v>
      </c>
      <c r="C8" s="1295"/>
      <c r="D8" s="1295"/>
      <c r="E8" s="931"/>
      <c r="G8" s="1316" t="s">
        <v>11029</v>
      </c>
      <c r="H8" s="1295"/>
      <c r="I8" s="1295"/>
      <c r="J8" s="931"/>
      <c r="M8" s="1330"/>
      <c r="N8" s="1331"/>
      <c r="O8" s="1331"/>
      <c r="P8" s="931"/>
      <c r="R8" s="1330"/>
      <c r="S8" s="1331"/>
      <c r="T8" s="1331"/>
      <c r="U8" s="931"/>
      <c r="X8" s="1330"/>
      <c r="Y8" s="1331"/>
      <c r="Z8" s="1331"/>
      <c r="AA8" s="931"/>
      <c r="AC8" s="1316" t="s">
        <v>11029</v>
      </c>
      <c r="AD8" s="1295"/>
      <c r="AE8" s="1295"/>
      <c r="AF8" s="931"/>
      <c r="AJ8" s="1330" t="s">
        <v>9485</v>
      </c>
      <c r="AK8" s="1331"/>
      <c r="AL8" s="1331"/>
      <c r="AM8" s="931">
        <v>300000</v>
      </c>
    </row>
    <row r="9" spans="2:41" ht="21.75" thickBot="1" x14ac:dyDescent="0.4">
      <c r="B9" s="1330" t="s">
        <v>9487</v>
      </c>
      <c r="C9" s="1331"/>
      <c r="D9" s="1331"/>
      <c r="E9" s="932">
        <v>820900</v>
      </c>
      <c r="G9" s="1330" t="s">
        <v>9487</v>
      </c>
      <c r="H9" s="1331"/>
      <c r="I9" s="1331"/>
      <c r="J9" s="932">
        <v>500000</v>
      </c>
      <c r="M9" s="1313" t="s">
        <v>11382</v>
      </c>
      <c r="N9" s="1314"/>
      <c r="O9" s="1314"/>
      <c r="P9" s="1315"/>
      <c r="R9" s="1313" t="s">
        <v>11382</v>
      </c>
      <c r="S9" s="1314"/>
      <c r="T9" s="1314"/>
      <c r="U9" s="1315"/>
      <c r="X9" s="1313" t="s">
        <v>11382</v>
      </c>
      <c r="Y9" s="1314"/>
      <c r="Z9" s="1314"/>
      <c r="AA9" s="1315"/>
      <c r="AC9" s="1330" t="s">
        <v>9487</v>
      </c>
      <c r="AD9" s="1331"/>
      <c r="AE9" s="1331"/>
      <c r="AF9" s="932">
        <v>526260</v>
      </c>
      <c r="AJ9" s="1330" t="s">
        <v>9486</v>
      </c>
      <c r="AK9" s="1331"/>
      <c r="AL9" s="1331"/>
      <c r="AM9" s="931">
        <v>526260</v>
      </c>
    </row>
    <row r="10" spans="2:41" s="928" customFormat="1" ht="19.5" thickBot="1" x14ac:dyDescent="0.35">
      <c r="B10" s="1330"/>
      <c r="C10" s="1331"/>
      <c r="D10" s="1331"/>
      <c r="E10" s="932"/>
      <c r="G10" s="1330"/>
      <c r="H10" s="1331"/>
      <c r="I10" s="1331"/>
      <c r="J10" s="932"/>
      <c r="M10" s="1330" t="s">
        <v>9483</v>
      </c>
      <c r="N10" s="1331"/>
      <c r="O10" s="1331"/>
      <c r="P10" s="1021">
        <f ca="1">SUMIF(Posting!$B19934:$E50993,"Saifee Hospital",Posting!$E19934:$E50993)</f>
        <v>0</v>
      </c>
      <c r="R10" s="1330" t="s">
        <v>9483</v>
      </c>
      <c r="S10" s="1331"/>
      <c r="T10" s="1331"/>
      <c r="U10" s="1021">
        <f ca="1">SUMIF(Posting!$B17317:$E19932,"Saifee Hospital",Posting!$E17317:$E19932)</f>
        <v>2187330</v>
      </c>
      <c r="X10" s="1330" t="s">
        <v>9483</v>
      </c>
      <c r="Y10" s="1331"/>
      <c r="Z10" s="1331"/>
      <c r="AA10" s="1021">
        <f ca="1">SUMIF(Posting!$B1:$E17316,"Saifee Hospital",Posting!$E1:$E17316)</f>
        <v>1591330</v>
      </c>
      <c r="AC10" s="1330"/>
      <c r="AD10" s="1331"/>
      <c r="AE10" s="1331"/>
      <c r="AF10" s="932"/>
      <c r="AJ10" s="1330" t="s">
        <v>9487</v>
      </c>
      <c r="AK10" s="1331"/>
      <c r="AL10" s="1331"/>
      <c r="AM10" s="932">
        <v>1314656</v>
      </c>
    </row>
    <row r="11" spans="2:41" ht="18.75" x14ac:dyDescent="0.3">
      <c r="B11" s="1316" t="s">
        <v>2612</v>
      </c>
      <c r="C11" s="1295"/>
      <c r="D11" s="1295"/>
      <c r="E11" s="931">
        <f>E9+E6</f>
        <v>-11985497.159462363</v>
      </c>
      <c r="G11" s="1316" t="s">
        <v>2612</v>
      </c>
      <c r="H11" s="1295"/>
      <c r="I11" s="1295"/>
      <c r="J11" s="931">
        <f ca="1">J9+J6</f>
        <v>85549176.385159969</v>
      </c>
      <c r="M11" s="1330" t="s">
        <v>9484</v>
      </c>
      <c r="N11" s="1331"/>
      <c r="O11" s="1331"/>
      <c r="P11" s="1016">
        <f ca="1">SUMIF(Posting!$B19934:$F50993,"Saifee Hospital",Posting!$F19934:$F50993)</f>
        <v>0</v>
      </c>
      <c r="R11" s="1330" t="s">
        <v>9484</v>
      </c>
      <c r="S11" s="1331"/>
      <c r="T11" s="1331"/>
      <c r="U11" s="1016">
        <f ca="1">SUMIF(Posting!$B17317:$F19932,"Saifee Hospital",Posting!$F17317:$F19932)</f>
        <v>3724000</v>
      </c>
      <c r="X11" s="1330" t="s">
        <v>9484</v>
      </c>
      <c r="Y11" s="1331"/>
      <c r="Z11" s="1331"/>
      <c r="AA11" s="1016">
        <f ca="1">SUMIF(Posting!$B1:$F17316,"Saifee Hospital",Posting!$F1:$F17316)</f>
        <v>2434251</v>
      </c>
      <c r="AC11" s="1316" t="s">
        <v>2612</v>
      </c>
      <c r="AD11" s="1295"/>
      <c r="AE11" s="1295"/>
      <c r="AF11" s="931">
        <f ca="1">AF9+AF6</f>
        <v>39688805.815737337</v>
      </c>
      <c r="AJ11" s="1330" t="s">
        <v>2614</v>
      </c>
      <c r="AK11" s="1331"/>
      <c r="AL11" s="1331"/>
      <c r="AM11" s="931">
        <f>AM6-AM8-AM9+AM10</f>
        <v>16191504.030833334</v>
      </c>
    </row>
    <row r="12" spans="2:41" ht="21" x14ac:dyDescent="0.35">
      <c r="B12" s="1324"/>
      <c r="C12" s="1325"/>
      <c r="D12" s="1326"/>
      <c r="E12" s="931"/>
      <c r="G12" s="1324"/>
      <c r="H12" s="1325"/>
      <c r="I12" s="1326"/>
      <c r="J12" s="931"/>
      <c r="M12" s="1330" t="s">
        <v>2612</v>
      </c>
      <c r="N12" s="1331"/>
      <c r="O12" s="1331"/>
      <c r="P12" s="931">
        <f ca="1">P11-P10</f>
        <v>0</v>
      </c>
      <c r="R12" s="1330" t="s">
        <v>2612</v>
      </c>
      <c r="S12" s="1331"/>
      <c r="T12" s="1331"/>
      <c r="U12" s="931">
        <f ca="1">U11-U10</f>
        <v>1536670</v>
      </c>
      <c r="X12" s="1330" t="s">
        <v>2612</v>
      </c>
      <c r="Y12" s="1331"/>
      <c r="Z12" s="1331"/>
      <c r="AA12" s="931">
        <f ca="1">AA11-AA10</f>
        <v>842921</v>
      </c>
      <c r="AC12" s="1324"/>
      <c r="AD12" s="1325"/>
      <c r="AE12" s="1326"/>
      <c r="AF12" s="931"/>
      <c r="AJ12" s="1338" t="s">
        <v>9488</v>
      </c>
      <c r="AK12" s="1339"/>
      <c r="AL12" s="1339"/>
      <c r="AM12" s="935">
        <v>2434251</v>
      </c>
    </row>
    <row r="13" spans="2:41" s="968" customFormat="1" ht="21.75" thickBot="1" x14ac:dyDescent="0.4">
      <c r="B13" s="1327" t="s">
        <v>11028</v>
      </c>
      <c r="C13" s="1328"/>
      <c r="D13" s="1329"/>
      <c r="E13" s="931"/>
      <c r="G13" s="1327" t="s">
        <v>11028</v>
      </c>
      <c r="H13" s="1328"/>
      <c r="I13" s="1329"/>
      <c r="J13" s="931"/>
      <c r="M13" s="1316"/>
      <c r="N13" s="1295"/>
      <c r="O13" s="1295"/>
      <c r="P13" s="931"/>
      <c r="R13" s="1316"/>
      <c r="S13" s="1295"/>
      <c r="T13" s="1295"/>
      <c r="U13" s="931"/>
      <c r="X13" s="1316"/>
      <c r="Y13" s="1295"/>
      <c r="Z13" s="1295"/>
      <c r="AA13" s="931"/>
      <c r="AC13" s="1327" t="s">
        <v>11028</v>
      </c>
      <c r="AD13" s="1328"/>
      <c r="AE13" s="1329"/>
      <c r="AF13" s="931"/>
      <c r="AJ13" s="1319" t="s">
        <v>2614</v>
      </c>
      <c r="AK13" s="1320"/>
      <c r="AL13" s="1320"/>
      <c r="AM13" s="967">
        <f>AM11-AM12</f>
        <v>13757253.030833334</v>
      </c>
    </row>
    <row r="14" spans="2:41" ht="18.75" x14ac:dyDescent="0.3">
      <c r="B14" s="1324" t="s">
        <v>9485</v>
      </c>
      <c r="C14" s="1325"/>
      <c r="D14" s="1326"/>
      <c r="E14" s="931">
        <v>600000</v>
      </c>
      <c r="G14" s="1324" t="s">
        <v>9485</v>
      </c>
      <c r="H14" s="1325"/>
      <c r="I14" s="1326"/>
      <c r="J14" s="931">
        <v>600000</v>
      </c>
      <c r="M14" s="1324"/>
      <c r="N14" s="1325"/>
      <c r="O14" s="1326"/>
      <c r="P14" s="931"/>
      <c r="R14" s="1324"/>
      <c r="S14" s="1325"/>
      <c r="T14" s="1326"/>
      <c r="U14" s="931"/>
      <c r="X14" s="1324"/>
      <c r="Y14" s="1325"/>
      <c r="Z14" s="1326"/>
      <c r="AA14" s="931"/>
      <c r="AC14" s="1324" t="s">
        <v>9485</v>
      </c>
      <c r="AD14" s="1325"/>
      <c r="AE14" s="1326"/>
      <c r="AF14" s="931">
        <v>300000</v>
      </c>
      <c r="AJ14" s="933"/>
      <c r="AK14" s="933"/>
      <c r="AL14" s="933"/>
      <c r="AM14" s="934"/>
    </row>
    <row r="15" spans="2:41" ht="18.75" x14ac:dyDescent="0.3">
      <c r="B15" s="1324" t="s">
        <v>9486</v>
      </c>
      <c r="C15" s="1325"/>
      <c r="D15" s="1326"/>
      <c r="E15" s="931"/>
      <c r="F15" s="301"/>
      <c r="G15" s="1324" t="s">
        <v>9486</v>
      </c>
      <c r="H15" s="1325"/>
      <c r="I15" s="1326"/>
      <c r="J15" s="931">
        <v>845422</v>
      </c>
      <c r="K15" s="301"/>
      <c r="L15" s="301"/>
      <c r="Q15" s="301"/>
      <c r="V15" s="301"/>
      <c r="W15" s="301"/>
      <c r="AB15" s="301"/>
      <c r="AC15" s="1324" t="s">
        <v>9486</v>
      </c>
      <c r="AD15" s="1325"/>
      <c r="AE15" s="1326"/>
      <c r="AF15" s="931">
        <v>500000</v>
      </c>
      <c r="AG15" s="301"/>
      <c r="AH15" s="301"/>
      <c r="AI15" s="301"/>
      <c r="AJ15" s="933"/>
      <c r="AK15" s="933"/>
      <c r="AL15" s="933"/>
      <c r="AM15" s="934"/>
    </row>
    <row r="16" spans="2:41" ht="18.75" x14ac:dyDescent="0.3">
      <c r="B16" s="1324" t="s">
        <v>12705</v>
      </c>
      <c r="C16" s="1325"/>
      <c r="D16" s="1326"/>
      <c r="E16" s="931"/>
      <c r="F16" s="301"/>
      <c r="G16" s="1324" t="s">
        <v>14337</v>
      </c>
      <c r="H16" s="1325"/>
      <c r="I16" s="1326"/>
      <c r="J16" s="931"/>
      <c r="K16" s="301"/>
      <c r="L16" s="301"/>
      <c r="Q16" s="301"/>
      <c r="V16" s="301"/>
      <c r="W16" s="301"/>
      <c r="AB16" s="301"/>
      <c r="AC16" s="1324" t="s">
        <v>11031</v>
      </c>
      <c r="AD16" s="1325"/>
      <c r="AE16" s="1326"/>
      <c r="AF16" s="1047">
        <v>0</v>
      </c>
      <c r="AG16" s="301"/>
      <c r="AH16" s="301"/>
      <c r="AI16" s="301"/>
      <c r="AJ16" s="933"/>
      <c r="AK16" s="933"/>
      <c r="AL16" s="933"/>
      <c r="AM16" s="934"/>
    </row>
    <row r="17" spans="2:39" ht="21" x14ac:dyDescent="0.35">
      <c r="B17" s="1317"/>
      <c r="C17" s="1318"/>
      <c r="D17" s="1318"/>
      <c r="E17" s="1025"/>
      <c r="F17" s="301"/>
      <c r="G17" s="1317"/>
      <c r="H17" s="1318"/>
      <c r="I17" s="1318"/>
      <c r="J17" s="1025"/>
      <c r="K17" s="301"/>
      <c r="L17" s="301"/>
      <c r="P17" s="3">
        <f ca="1">P12+P7</f>
        <v>5877763.3709677421</v>
      </c>
      <c r="Q17" s="301"/>
      <c r="U17" s="3">
        <f ca="1">U12+U7</f>
        <v>-9113592</v>
      </c>
      <c r="V17" s="301"/>
      <c r="W17" s="301"/>
      <c r="AA17" s="3">
        <f ca="1">AA12+AA7</f>
        <v>7637996</v>
      </c>
      <c r="AB17" s="301"/>
      <c r="AC17" s="1317" t="s">
        <v>11383</v>
      </c>
      <c r="AD17" s="1318"/>
      <c r="AE17" s="1318"/>
      <c r="AF17" s="1025">
        <v>3707947</v>
      </c>
      <c r="AG17" s="301"/>
      <c r="AH17" s="301"/>
      <c r="AI17" s="301"/>
      <c r="AJ17" s="1079"/>
      <c r="AK17" s="933"/>
      <c r="AL17" s="933"/>
      <c r="AM17" s="934"/>
    </row>
    <row r="18" spans="2:39" ht="21" x14ac:dyDescent="0.35">
      <c r="B18" s="1317"/>
      <c r="C18" s="1318"/>
      <c r="D18" s="1318"/>
      <c r="E18" s="1025"/>
      <c r="F18" s="301"/>
      <c r="G18" s="1317"/>
      <c r="H18" s="1318"/>
      <c r="I18" s="1318"/>
      <c r="J18" s="1025"/>
      <c r="K18" s="301"/>
      <c r="L18" s="301"/>
      <c r="M18" s="3"/>
      <c r="P18" s="3"/>
      <c r="Q18" s="301"/>
      <c r="R18" s="3"/>
      <c r="U18" s="3"/>
      <c r="V18" s="301"/>
      <c r="W18" s="301"/>
      <c r="AB18" s="301"/>
      <c r="AC18" s="1317"/>
      <c r="AD18" s="1318"/>
      <c r="AE18" s="1318"/>
      <c r="AF18" s="1025"/>
      <c r="AG18" s="301"/>
      <c r="AH18" s="301"/>
      <c r="AI18" s="301"/>
      <c r="AJ18" s="933"/>
      <c r="AK18" s="933"/>
      <c r="AL18" s="933"/>
      <c r="AM18" s="934"/>
    </row>
    <row r="19" spans="2:39" ht="19.5" thickBot="1" x14ac:dyDescent="0.35">
      <c r="B19" s="1316"/>
      <c r="C19" s="1295"/>
      <c r="D19" s="1295"/>
      <c r="E19" s="1026"/>
      <c r="F19" s="301"/>
      <c r="G19" s="1316"/>
      <c r="H19" s="1295"/>
      <c r="I19" s="1295"/>
      <c r="J19" s="1026"/>
      <c r="K19" s="301"/>
      <c r="L19" s="301"/>
      <c r="P19" s="3"/>
      <c r="Q19" s="301"/>
      <c r="U19" s="3"/>
      <c r="V19" s="301"/>
      <c r="W19" s="301"/>
      <c r="AB19" s="301"/>
      <c r="AC19" s="1316"/>
      <c r="AD19" s="1295"/>
      <c r="AE19" s="1295"/>
      <c r="AF19" s="1026"/>
      <c r="AG19" s="301"/>
      <c r="AH19" s="301"/>
      <c r="AI19" s="301"/>
      <c r="AJ19" s="933"/>
      <c r="AK19" s="933"/>
      <c r="AL19" s="933"/>
      <c r="AM19" s="934"/>
    </row>
    <row r="20" spans="2:39" ht="21" x14ac:dyDescent="0.35">
      <c r="B20" s="1316" t="s">
        <v>11030</v>
      </c>
      <c r="C20" s="1295"/>
      <c r="D20" s="1295"/>
      <c r="E20" s="1025">
        <f>SUM(E14:E19)</f>
        <v>600000</v>
      </c>
      <c r="G20" s="1316" t="s">
        <v>11030</v>
      </c>
      <c r="H20" s="1295"/>
      <c r="I20" s="1295"/>
      <c r="J20" s="1025">
        <f>SUM(J14:J19)</f>
        <v>1445422</v>
      </c>
      <c r="P20" s="3"/>
      <c r="U20" s="3">
        <f ca="1">AA17+U17+P17</f>
        <v>4402167.3709677421</v>
      </c>
      <c r="AA20" s="3"/>
      <c r="AC20" s="1316" t="s">
        <v>11030</v>
      </c>
      <c r="AD20" s="1295"/>
      <c r="AE20" s="1295"/>
      <c r="AF20" s="1025">
        <f>SUM(AF14:AF19)</f>
        <v>4507947</v>
      </c>
      <c r="AJ20" s="1321" t="s">
        <v>9489</v>
      </c>
      <c r="AK20" s="1322"/>
      <c r="AL20" s="1322"/>
      <c r="AM20" s="1323"/>
    </row>
    <row r="21" spans="2:39" s="928" customFormat="1" ht="21" x14ac:dyDescent="0.35">
      <c r="B21" s="1317"/>
      <c r="C21" s="1318"/>
      <c r="D21" s="1318"/>
      <c r="E21" s="1025"/>
      <c r="G21" s="1317"/>
      <c r="H21" s="1318"/>
      <c r="I21" s="1318"/>
      <c r="J21" s="1025"/>
      <c r="M21"/>
      <c r="N21"/>
      <c r="O21"/>
      <c r="P21" s="3"/>
      <c r="R21"/>
      <c r="S21"/>
      <c r="T21"/>
      <c r="U21" s="3"/>
      <c r="X21"/>
      <c r="Y21"/>
      <c r="Z21"/>
      <c r="AA21"/>
      <c r="AC21" s="1317"/>
      <c r="AD21" s="1318"/>
      <c r="AE21" s="1318"/>
      <c r="AF21" s="1025"/>
      <c r="AJ21" s="969" t="s">
        <v>9491</v>
      </c>
      <c r="AK21" s="965" t="s">
        <v>4750</v>
      </c>
      <c r="AL21" s="965" t="s">
        <v>1201</v>
      </c>
      <c r="AM21" s="971" t="s">
        <v>1893</v>
      </c>
    </row>
    <row r="22" spans="2:39" s="928" customFormat="1" ht="21.75" thickBot="1" x14ac:dyDescent="0.4">
      <c r="B22" s="1319" t="s">
        <v>2614</v>
      </c>
      <c r="C22" s="1320"/>
      <c r="D22" s="1320"/>
      <c r="E22" s="967">
        <f>E11-E20</f>
        <v>-12585497.159462363</v>
      </c>
      <c r="G22" s="1319" t="s">
        <v>2614</v>
      </c>
      <c r="H22" s="1320"/>
      <c r="I22" s="1320"/>
      <c r="J22" s="967">
        <f ca="1">J11-J20</f>
        <v>84103754.385159969</v>
      </c>
      <c r="M22"/>
      <c r="N22"/>
      <c r="O22"/>
      <c r="P22"/>
      <c r="R22"/>
      <c r="S22"/>
      <c r="T22"/>
      <c r="U22"/>
      <c r="X22"/>
      <c r="Y22"/>
      <c r="Z22"/>
      <c r="AA22"/>
      <c r="AC22" s="1319" t="s">
        <v>2614</v>
      </c>
      <c r="AD22" s="1320"/>
      <c r="AE22" s="1320"/>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21" t="s">
        <v>9489</v>
      </c>
      <c r="C24" s="1322"/>
      <c r="D24" s="1322"/>
      <c r="E24" s="1323"/>
      <c r="G24" s="1321" t="s">
        <v>9489</v>
      </c>
      <c r="H24" s="1322"/>
      <c r="I24" s="1322"/>
      <c r="J24" s="1323"/>
      <c r="M24"/>
      <c r="N24"/>
      <c r="O24"/>
      <c r="P24"/>
      <c r="R24"/>
      <c r="S24"/>
      <c r="T24"/>
      <c r="U24"/>
      <c r="X24"/>
      <c r="Y24"/>
      <c r="Z24"/>
      <c r="AA24"/>
      <c r="AC24" s="1321" t="s">
        <v>9489</v>
      </c>
      <c r="AD24" s="1322"/>
      <c r="AE24" s="1322"/>
      <c r="AF24" s="1323"/>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-4153214.0626225797</v>
      </c>
      <c r="D27" s="939">
        <f>D26*E22</f>
        <v>-4153214.0626225797</v>
      </c>
      <c r="E27" s="932">
        <f>E26*E22</f>
        <v>-4279069.034217204</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1191200</v>
      </c>
      <c r="I28" s="940">
        <f>Receiving!N169</f>
        <v>0</v>
      </c>
      <c r="J28" s="941">
        <f>Receiving!D169</f>
        <v>0</v>
      </c>
      <c r="AC28" s="936" t="s">
        <v>9493</v>
      </c>
      <c r="AD28" s="940">
        <f>Receiving!I139</f>
        <v>11609683</v>
      </c>
      <c r="AE28" s="940">
        <f>Receiving!N139</f>
        <v>11500000</v>
      </c>
      <c r="AF28" s="941">
        <f>Receiving!D139</f>
        <v>11965000</v>
      </c>
    </row>
    <row r="29" spans="2:39" ht="38.25" thickBot="1" x14ac:dyDescent="0.3">
      <c r="B29" s="937" t="s">
        <v>9494</v>
      </c>
      <c r="C29" s="942">
        <f>C27-C28</f>
        <v>-4153214.0626225797</v>
      </c>
      <c r="D29" s="942">
        <f t="shared" ref="D29:E29" si="1">D27-D28</f>
        <v>-4153214.0626225797</v>
      </c>
      <c r="E29" s="943">
        <f t="shared" si="1"/>
        <v>-4279069.034217204</v>
      </c>
      <c r="G29" s="937" t="s">
        <v>9494</v>
      </c>
      <c r="H29" s="942">
        <f ca="1">H27-H28</f>
        <v>26563038.947102793</v>
      </c>
      <c r="I29" s="942">
        <f t="shared" ref="I29:J29" ca="1" si="2">I27-I28</f>
        <v>27754238.947102793</v>
      </c>
      <c r="J29" s="943">
        <f t="shared" ca="1" si="2"/>
        <v>28595276.490954392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8"/>
      <c r="H31" s="1078"/>
      <c r="J31" s="1078"/>
    </row>
    <row r="32" spans="2:39" x14ac:dyDescent="0.25">
      <c r="C32" s="1078"/>
      <c r="H32" s="1078"/>
      <c r="J32" s="3"/>
      <c r="AD32" s="1078"/>
    </row>
    <row r="33" spans="10:10" x14ac:dyDescent="0.25">
      <c r="J33" s="3"/>
    </row>
    <row r="34" spans="10:10" x14ac:dyDescent="0.25">
      <c r="J34" s="3"/>
    </row>
    <row r="35" spans="10:10" x14ac:dyDescent="0.25">
      <c r="J35" s="3"/>
    </row>
    <row r="36" spans="10:10" x14ac:dyDescent="0.25">
      <c r="J36" s="3"/>
    </row>
  </sheetData>
  <mergeCells count="118">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R11:T11"/>
    <mergeCell ref="M12:O12"/>
    <mergeCell ref="M13:O13"/>
    <mergeCell ref="M14:O14"/>
    <mergeCell ref="B5:D5"/>
    <mergeCell ref="B6:D6"/>
    <mergeCell ref="B7:D7"/>
    <mergeCell ref="B8:D8"/>
    <mergeCell ref="B9:D9"/>
    <mergeCell ref="B10:D10"/>
    <mergeCell ref="M5:O5"/>
    <mergeCell ref="M6:O6"/>
    <mergeCell ref="R12:T12"/>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52" t="s">
        <v>5473</v>
      </c>
      <c r="B1" s="1352"/>
      <c r="C1" s="1352"/>
      <c r="D1" s="1352"/>
      <c r="E1" s="1352"/>
      <c r="F1" s="1352"/>
      <c r="G1" s="1352"/>
      <c r="H1" s="1352"/>
      <c r="I1" s="1352"/>
      <c r="J1" s="1352"/>
    </row>
    <row r="2" spans="1:13" x14ac:dyDescent="0.25">
      <c r="A2" s="1352"/>
      <c r="B2" s="1352"/>
      <c r="C2" s="1352"/>
      <c r="D2" s="1352"/>
      <c r="E2" s="1352"/>
      <c r="F2" s="1352"/>
      <c r="G2" s="1352"/>
      <c r="H2" s="1352"/>
      <c r="I2" s="1352"/>
      <c r="J2" s="1352"/>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1" t="s">
        <v>5482</v>
      </c>
      <c r="B11" s="1351"/>
      <c r="C11" s="1351"/>
      <c r="D11" s="1351"/>
    </row>
    <row r="12" spans="1:13" x14ac:dyDescent="0.25">
      <c r="A12" s="360" t="s">
        <v>5157</v>
      </c>
      <c r="B12" s="360" t="s">
        <v>938</v>
      </c>
      <c r="C12" s="360" t="s">
        <v>1201</v>
      </c>
      <c r="D12" s="360" t="s">
        <v>1893</v>
      </c>
      <c r="E12" s="3"/>
      <c r="G12" s="1353" t="s">
        <v>5483</v>
      </c>
      <c r="H12" s="1354"/>
      <c r="I12" s="1355"/>
      <c r="J12" s="370">
        <f>H9+I9+J9</f>
        <v>9658438.778794989</v>
      </c>
    </row>
    <row r="13" spans="1:13" x14ac:dyDescent="0.25">
      <c r="A13" s="2" t="s">
        <v>5158</v>
      </c>
      <c r="B13" s="15">
        <v>9323439</v>
      </c>
      <c r="C13" s="15">
        <v>9323439</v>
      </c>
      <c r="D13" s="15">
        <v>9605968</v>
      </c>
      <c r="G13" s="1353" t="s">
        <v>5484</v>
      </c>
      <c r="H13" s="1354"/>
      <c r="I13" s="1355"/>
      <c r="J13" s="370">
        <f>J31</f>
        <v>5549996</v>
      </c>
    </row>
    <row r="14" spans="1:13" x14ac:dyDescent="0.25">
      <c r="A14" s="2" t="s">
        <v>5159</v>
      </c>
      <c r="B14" s="15">
        <v>7575873</v>
      </c>
      <c r="C14" s="15">
        <v>7575873</v>
      </c>
      <c r="D14" s="15">
        <v>7805445</v>
      </c>
      <c r="G14" s="1353" t="s">
        <v>5485</v>
      </c>
      <c r="H14" s="1354"/>
      <c r="I14" s="1355"/>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6" t="s">
        <v>5486</v>
      </c>
      <c r="G18" s="1356"/>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1" t="s">
        <v>5490</v>
      </c>
      <c r="J22" s="1351"/>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57" t="s">
        <v>7870</v>
      </c>
      <c r="B40" s="1258"/>
      <c r="C40" s="1258"/>
      <c r="D40" s="1258"/>
      <c r="E40" s="1258"/>
      <c r="F40" s="1258"/>
      <c r="G40" s="1258"/>
      <c r="H40" s="1258"/>
      <c r="I40" s="1258"/>
      <c r="J40" s="1258"/>
      <c r="K40" s="1259"/>
    </row>
    <row r="41" spans="1:12" ht="15.75" thickBot="1" x14ac:dyDescent="0.3">
      <c r="A41" s="1263"/>
      <c r="B41" s="1264"/>
      <c r="C41" s="1264"/>
      <c r="D41" s="1264"/>
      <c r="E41" s="1264"/>
      <c r="F41" s="1264"/>
      <c r="G41" s="1264"/>
      <c r="H41" s="1264"/>
      <c r="I41" s="1264"/>
      <c r="J41" s="1264"/>
      <c r="K41" s="1265"/>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57" t="s">
        <v>7167</v>
      </c>
      <c r="B51" s="1258"/>
      <c r="C51" s="1258"/>
      <c r="D51" s="1258"/>
      <c r="E51" s="1258"/>
      <c r="F51" s="1258"/>
      <c r="G51" s="1258"/>
      <c r="H51" s="1258"/>
      <c r="I51" s="1258"/>
      <c r="J51" s="1258"/>
      <c r="K51" s="1259"/>
    </row>
    <row r="52" spans="1:14" ht="15.75" thickBot="1" x14ac:dyDescent="0.3">
      <c r="A52" s="1263"/>
      <c r="B52" s="1264"/>
      <c r="C52" s="1264"/>
      <c r="D52" s="1264"/>
      <c r="E52" s="1264"/>
      <c r="F52" s="1264"/>
      <c r="G52" s="1264"/>
      <c r="H52" s="1264"/>
      <c r="I52" s="1264"/>
      <c r="J52" s="1264"/>
      <c r="K52" s="1265"/>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60" t="s">
        <v>7168</v>
      </c>
      <c r="B59" s="1261"/>
      <c r="C59" s="1261"/>
      <c r="D59" s="1261"/>
      <c r="E59" s="1261"/>
      <c r="F59" s="1261"/>
      <c r="G59" s="1261"/>
      <c r="H59" s="1261"/>
      <c r="I59" s="1261"/>
      <c r="J59" s="1261"/>
      <c r="K59" s="1261"/>
      <c r="L59" s="964"/>
      <c r="M59" s="964"/>
    </row>
    <row r="60" spans="1:14" ht="15.75" customHeight="1" x14ac:dyDescent="0.25">
      <c r="A60" s="1349"/>
      <c r="B60" s="1350"/>
      <c r="C60" s="1350"/>
      <c r="D60" s="1350"/>
      <c r="E60" s="1350"/>
      <c r="F60" s="1350"/>
      <c r="G60" s="1350"/>
      <c r="H60" s="1350"/>
      <c r="I60" s="1350"/>
      <c r="J60" s="1350"/>
      <c r="K60" s="1350"/>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6" t="s">
        <v>10387</v>
      </c>
      <c r="F66" s="1347"/>
      <c r="G66" s="1348"/>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7" t="s">
        <v>8155</v>
      </c>
      <c r="B74" s="1258"/>
      <c r="C74" s="1258"/>
      <c r="D74" s="1258"/>
      <c r="E74" s="1258"/>
      <c r="F74" s="1258"/>
      <c r="G74" s="1258"/>
      <c r="H74" s="1258"/>
      <c r="I74" s="1258"/>
      <c r="J74" s="1258"/>
      <c r="K74" s="1258"/>
      <c r="L74" s="1259"/>
    </row>
    <row r="75" spans="1:20" ht="15.75" customHeight="1" thickBot="1" x14ac:dyDescent="0.3">
      <c r="A75" s="1263"/>
      <c r="B75" s="1264"/>
      <c r="C75" s="1264"/>
      <c r="D75" s="1264"/>
      <c r="E75" s="1264"/>
      <c r="F75" s="1264"/>
      <c r="G75" s="1264"/>
      <c r="H75" s="1264"/>
      <c r="I75" s="1264"/>
      <c r="J75" s="1264"/>
      <c r="K75" s="1264"/>
      <c r="L75" s="1265"/>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43" t="s">
        <v>10486</v>
      </c>
      <c r="D82" s="1344"/>
      <c r="E82" s="1344"/>
      <c r="F82" s="1344"/>
      <c r="G82" s="1344"/>
      <c r="H82" s="1345"/>
      <c r="I82" s="975"/>
      <c r="J82" s="975">
        <f>19830000/3</f>
        <v>6610000</v>
      </c>
      <c r="K82" s="975">
        <f>19830000/3</f>
        <v>6610000</v>
      </c>
      <c r="L82" s="975">
        <f>19830000/3</f>
        <v>6610000</v>
      </c>
      <c r="M82" s="947"/>
    </row>
    <row r="83" spans="1:17" x14ac:dyDescent="0.25">
      <c r="M83" s="3"/>
    </row>
    <row r="84" spans="1:17" s="928" customFormat="1" ht="26.25" customHeight="1" x14ac:dyDescent="0.25">
      <c r="C84" s="1343" t="s">
        <v>10524</v>
      </c>
      <c r="D84" s="1344"/>
      <c r="E84" s="1344"/>
      <c r="F84" s="1344"/>
      <c r="G84" s="1344"/>
      <c r="H84" s="134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57" t="s">
        <v>10389</v>
      </c>
      <c r="B89" s="1258"/>
      <c r="C89" s="1258"/>
      <c r="D89" s="1258"/>
      <c r="E89" s="1258"/>
      <c r="F89" s="1258"/>
      <c r="G89" s="1258"/>
      <c r="H89" s="1258"/>
      <c r="I89" s="1258"/>
      <c r="J89" s="1258"/>
      <c r="K89" s="1259"/>
      <c r="L89" s="3"/>
      <c r="M89" s="3"/>
    </row>
    <row r="90" spans="1:17" ht="15.75" thickBot="1" x14ac:dyDescent="0.3">
      <c r="A90" s="1263"/>
      <c r="B90" s="1264"/>
      <c r="C90" s="1264"/>
      <c r="D90" s="1264"/>
      <c r="E90" s="1264"/>
      <c r="F90" s="1264"/>
      <c r="G90" s="1264"/>
      <c r="H90" s="1264"/>
      <c r="I90" s="1264"/>
      <c r="J90" s="1264"/>
      <c r="K90" s="1265"/>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306397744.18604004</v>
      </c>
      <c r="C92" s="366">
        <f>'Main Summary'!G19</f>
        <v>382333328.57120001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7" t="s">
        <v>2610</v>
      </c>
      <c r="B2" s="1367"/>
      <c r="C2" s="1367"/>
      <c r="D2" s="1367"/>
      <c r="E2" s="1367"/>
      <c r="F2" s="1367"/>
      <c r="G2" s="1367"/>
      <c r="H2" s="1367"/>
      <c r="I2" s="1367"/>
      <c r="J2" s="1367"/>
      <c r="K2" s="1367"/>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5">
        <v>28459027</v>
      </c>
      <c r="B4" s="1365">
        <v>35457479</v>
      </c>
      <c r="C4" s="1365">
        <f>B4-A4</f>
        <v>6998452</v>
      </c>
      <c r="D4" s="1365" t="s">
        <v>2618</v>
      </c>
      <c r="E4" s="225"/>
      <c r="F4" s="225"/>
      <c r="G4" s="225"/>
      <c r="H4" s="1365">
        <f>C4</f>
        <v>6998452</v>
      </c>
      <c r="I4" s="1365">
        <f>H4*25%</f>
        <v>1749613</v>
      </c>
      <c r="J4" s="1365">
        <f>H4*25%</f>
        <v>1749613</v>
      </c>
      <c r="K4" s="1365">
        <f>H4*50%</f>
        <v>3499226</v>
      </c>
    </row>
    <row r="5" spans="1:11" ht="21" customHeight="1" x14ac:dyDescent="0.25">
      <c r="A5" s="1365"/>
      <c r="B5" s="1365"/>
      <c r="C5" s="1365"/>
      <c r="D5" s="1365"/>
      <c r="E5" s="225"/>
      <c r="F5" s="225"/>
      <c r="G5" s="225"/>
      <c r="H5" s="1365"/>
      <c r="I5" s="1365"/>
      <c r="J5" s="1365"/>
      <c r="K5" s="1365"/>
    </row>
    <row r="6" spans="1:11" ht="15.75" x14ac:dyDescent="0.25">
      <c r="A6" s="1366" t="s">
        <v>2619</v>
      </c>
      <c r="B6" s="1366"/>
      <c r="C6" s="1366"/>
      <c r="D6" s="1366"/>
      <c r="E6" s="1366"/>
      <c r="F6" s="1366"/>
      <c r="G6" s="1366"/>
      <c r="H6" s="1366"/>
      <c r="I6" s="186" t="s">
        <v>158</v>
      </c>
      <c r="J6" s="186" t="s">
        <v>2620</v>
      </c>
      <c r="K6" s="186" t="s">
        <v>2620</v>
      </c>
    </row>
    <row r="7" spans="1:11" ht="15.75" x14ac:dyDescent="0.25">
      <c r="A7" s="1366" t="s">
        <v>2621</v>
      </c>
      <c r="B7" s="1366"/>
      <c r="C7" s="1366"/>
      <c r="D7" s="1366"/>
      <c r="E7" s="1366"/>
      <c r="F7" s="1366"/>
      <c r="G7" s="1366"/>
      <c r="H7" s="1366"/>
      <c r="I7" s="186" t="s">
        <v>2622</v>
      </c>
      <c r="J7" s="187">
        <f>J4</f>
        <v>1749613</v>
      </c>
      <c r="K7" s="187">
        <f>K4</f>
        <v>3499226</v>
      </c>
    </row>
    <row r="9" spans="1:11" ht="18" x14ac:dyDescent="0.25">
      <c r="A9" s="1367" t="s">
        <v>2623</v>
      </c>
      <c r="B9" s="1367"/>
      <c r="C9" s="1367"/>
      <c r="D9" s="1367"/>
      <c r="E9" s="1367"/>
      <c r="F9" s="1367"/>
      <c r="G9" s="1367"/>
      <c r="H9" s="1367"/>
      <c r="I9" s="1367"/>
      <c r="J9" s="1367"/>
      <c r="K9" s="1367"/>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5">
        <v>42596884</v>
      </c>
      <c r="B11" s="1365">
        <v>51367818</v>
      </c>
      <c r="C11" s="1365">
        <f>B11-A11</f>
        <v>8770934</v>
      </c>
      <c r="D11" s="1365" t="s">
        <v>2618</v>
      </c>
      <c r="E11" s="225"/>
      <c r="F11" s="225"/>
      <c r="G11" s="225"/>
      <c r="H11" s="1365">
        <f>C11</f>
        <v>8770934</v>
      </c>
      <c r="I11" s="1365">
        <f>H11*25%</f>
        <v>2192733.5</v>
      </c>
      <c r="J11" s="1365">
        <f>H11*25%</f>
        <v>2192733.5</v>
      </c>
      <c r="K11" s="1365">
        <f>H11*50%</f>
        <v>4385467</v>
      </c>
    </row>
    <row r="12" spans="1:11" ht="12.75" customHeight="1" x14ac:dyDescent="0.25">
      <c r="A12" s="1365"/>
      <c r="B12" s="1365"/>
      <c r="C12" s="1365"/>
      <c r="D12" s="1365"/>
      <c r="E12" s="225"/>
      <c r="F12" s="225"/>
      <c r="G12" s="225"/>
      <c r="H12" s="1365"/>
      <c r="I12" s="1365"/>
      <c r="J12" s="1365"/>
      <c r="K12" s="1365"/>
    </row>
    <row r="13" spans="1:11" ht="15.75" x14ac:dyDescent="0.25">
      <c r="A13" s="1366" t="s">
        <v>2624</v>
      </c>
      <c r="B13" s="1366"/>
      <c r="C13" s="1366"/>
      <c r="D13" s="1366"/>
      <c r="E13" s="1366"/>
      <c r="F13" s="1366"/>
      <c r="G13" s="1366"/>
      <c r="H13" s="1366"/>
      <c r="I13" s="186" t="s">
        <v>158</v>
      </c>
      <c r="J13" s="188">
        <v>84775</v>
      </c>
      <c r="K13" s="186" t="s">
        <v>2620</v>
      </c>
    </row>
    <row r="14" spans="1:11" ht="15.75" x14ac:dyDescent="0.25">
      <c r="A14" s="1366" t="s">
        <v>2621</v>
      </c>
      <c r="B14" s="1366"/>
      <c r="C14" s="1366"/>
      <c r="D14" s="1366"/>
      <c r="E14" s="1366"/>
      <c r="F14" s="1366"/>
      <c r="G14" s="1366"/>
      <c r="H14" s="1366"/>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67" t="s">
        <v>2625</v>
      </c>
      <c r="B17" s="1367"/>
      <c r="C17" s="1367"/>
      <c r="D17" s="1367"/>
      <c r="E17" s="1367"/>
      <c r="F17" s="1367"/>
      <c r="G17" s="1367"/>
      <c r="H17" s="1367"/>
      <c r="I17" s="1367"/>
      <c r="J17" s="1367"/>
      <c r="K17" s="1367"/>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5">
        <v>91625888</v>
      </c>
      <c r="B19" s="1365">
        <v>130688607</v>
      </c>
      <c r="C19" s="1365">
        <f>B19-A19</f>
        <v>39062719</v>
      </c>
      <c r="D19" s="1365">
        <v>7500000</v>
      </c>
      <c r="E19" s="225"/>
      <c r="F19" s="225"/>
      <c r="G19" s="225"/>
      <c r="H19" s="1365">
        <f>C19</f>
        <v>39062719</v>
      </c>
      <c r="I19" s="1365">
        <f>H19*25%</f>
        <v>9765679.75</v>
      </c>
      <c r="J19" s="1365">
        <f>H19*25%</f>
        <v>9765679.75</v>
      </c>
      <c r="K19" s="1365">
        <f>H19*50%</f>
        <v>19531359.5</v>
      </c>
    </row>
    <row r="20" spans="1:11" ht="12.75" customHeight="1" x14ac:dyDescent="0.25">
      <c r="A20" s="1365"/>
      <c r="B20" s="1365"/>
      <c r="C20" s="1365"/>
      <c r="D20" s="1365"/>
      <c r="E20" s="225"/>
      <c r="F20" s="225"/>
      <c r="G20" s="225"/>
      <c r="H20" s="1365"/>
      <c r="I20" s="1365"/>
      <c r="J20" s="1365"/>
      <c r="K20" s="1365"/>
    </row>
    <row r="21" spans="1:11" ht="15.75" x14ac:dyDescent="0.25">
      <c r="A21" s="1366" t="s">
        <v>2624</v>
      </c>
      <c r="B21" s="1366"/>
      <c r="C21" s="1366"/>
      <c r="D21" s="1366"/>
      <c r="E21" s="1366"/>
      <c r="F21" s="1366"/>
      <c r="G21" s="1366"/>
      <c r="H21" s="1366"/>
      <c r="I21" s="188">
        <v>13000000</v>
      </c>
      <c r="J21" s="186"/>
      <c r="K21" s="186"/>
    </row>
    <row r="22" spans="1:11" ht="15.75" x14ac:dyDescent="0.25">
      <c r="A22" s="1366" t="s">
        <v>2621</v>
      </c>
      <c r="B22" s="1366"/>
      <c r="C22" s="1366"/>
      <c r="D22" s="1366"/>
      <c r="E22" s="1366"/>
      <c r="F22" s="1366"/>
      <c r="G22" s="1366"/>
      <c r="H22" s="1366"/>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60" t="s">
        <v>2635</v>
      </c>
      <c r="B36" s="1360"/>
      <c r="C36" s="1360"/>
      <c r="D36" s="1360"/>
      <c r="E36" s="1360"/>
      <c r="F36" s="1360"/>
      <c r="G36" s="1360"/>
      <c r="H36" s="1360"/>
      <c r="I36" s="1360"/>
      <c r="J36" s="1360"/>
      <c r="K36" s="136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9">
        <f>'Main Summary'!$AK$73</f>
        <v>31688154.002880182</v>
      </c>
      <c r="B38" s="1369">
        <f>'Main Summary'!$AL$73</f>
        <v>37164776</v>
      </c>
      <c r="C38" s="1369">
        <f>B38-A38</f>
        <v>5476621.9971198179</v>
      </c>
      <c r="D38" s="1369">
        <v>6000000</v>
      </c>
      <c r="E38" s="1372"/>
      <c r="F38" s="1372"/>
      <c r="G38" s="1369">
        <v>300000</v>
      </c>
      <c r="H38" s="1369">
        <f>C38-D38-G38</f>
        <v>-823378.00288018212</v>
      </c>
      <c r="I38" s="1369">
        <f>H38*33%</f>
        <v>-271714.74095046014</v>
      </c>
      <c r="J38" s="1369">
        <f>H38*33%</f>
        <v>-271714.74095046014</v>
      </c>
      <c r="K38" s="1369">
        <f>H38*34%</f>
        <v>-279948.52097926196</v>
      </c>
    </row>
    <row r="39" spans="1:13" ht="16.899999999999999" customHeight="1" x14ac:dyDescent="0.25">
      <c r="A39" s="1369"/>
      <c r="B39" s="1369"/>
      <c r="C39" s="1369"/>
      <c r="D39" s="1369"/>
      <c r="E39" s="1373"/>
      <c r="F39" s="1373"/>
      <c r="G39" s="1369"/>
      <c r="H39" s="1369"/>
      <c r="I39" s="1369"/>
      <c r="J39" s="1369"/>
      <c r="K39" s="1369"/>
    </row>
    <row r="40" spans="1:13" ht="16.5" x14ac:dyDescent="0.25">
      <c r="A40" s="1371" t="s">
        <v>2636</v>
      </c>
      <c r="B40" s="1371"/>
      <c r="C40" s="1371"/>
      <c r="D40" s="1371"/>
      <c r="E40" s="1371"/>
      <c r="F40" s="1371"/>
      <c r="G40" s="1371"/>
      <c r="H40" s="1371"/>
      <c r="I40" s="231">
        <v>3234320</v>
      </c>
      <c r="J40" s="231"/>
      <c r="K40" s="231"/>
    </row>
    <row r="41" spans="1:13" ht="16.5" x14ac:dyDescent="0.25">
      <c r="A41" s="1371" t="s">
        <v>2864</v>
      </c>
      <c r="B41" s="1371"/>
      <c r="C41" s="1371"/>
      <c r="D41" s="1371"/>
      <c r="E41" s="1371"/>
      <c r="F41" s="1371"/>
      <c r="G41" s="1371"/>
      <c r="H41" s="1371"/>
      <c r="I41" s="231"/>
      <c r="J41" s="231">
        <v>1676486</v>
      </c>
      <c r="K41" s="231">
        <v>6090000</v>
      </c>
    </row>
    <row r="42" spans="1:13" ht="16.5" x14ac:dyDescent="0.25">
      <c r="A42" s="1371" t="s">
        <v>2637</v>
      </c>
      <c r="B42" s="1371"/>
      <c r="C42" s="1371"/>
      <c r="D42" s="1371"/>
      <c r="E42" s="1371"/>
      <c r="F42" s="1371"/>
      <c r="G42" s="1371"/>
      <c r="H42" s="1371"/>
      <c r="I42" s="231">
        <v>1568356</v>
      </c>
      <c r="J42" s="231"/>
      <c r="K42" s="231"/>
    </row>
    <row r="43" spans="1:13" ht="16.5" x14ac:dyDescent="0.25">
      <c r="A43" s="1370" t="s">
        <v>2638</v>
      </c>
      <c r="B43" s="1370"/>
      <c r="C43" s="1370"/>
      <c r="D43" s="1370"/>
      <c r="E43" s="1370"/>
      <c r="F43" s="1370"/>
      <c r="G43" s="1370"/>
      <c r="H43" s="1370"/>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68" t="s">
        <v>2773</v>
      </c>
      <c r="B45" s="1368"/>
      <c r="C45" s="1368"/>
      <c r="D45" s="1368"/>
      <c r="E45" s="1368"/>
      <c r="F45" s="1368"/>
      <c r="G45" s="1368"/>
      <c r="H45" s="1368"/>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60" t="s">
        <v>3293</v>
      </c>
      <c r="B49" s="1360"/>
      <c r="C49" s="1360"/>
      <c r="D49" s="1360"/>
      <c r="E49" s="1360"/>
      <c r="F49" s="1360"/>
      <c r="G49" s="1360"/>
      <c r="H49" s="1360"/>
      <c r="I49" s="1360"/>
      <c r="J49" s="1360"/>
      <c r="K49" s="136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61">
        <f>'Main Summary'!AD19</f>
        <v>113012540.90419273</v>
      </c>
      <c r="B51" s="1361">
        <f>'Main Summary'!AE19</f>
        <v>164353252</v>
      </c>
      <c r="C51" s="1361">
        <f>B51-A51</f>
        <v>51340711.095807269</v>
      </c>
      <c r="D51" s="1361">
        <v>7000000</v>
      </c>
      <c r="E51" s="1363">
        <f>15000000+6000000</f>
        <v>21000000</v>
      </c>
      <c r="F51" s="344"/>
      <c r="G51" s="1361">
        <v>500000</v>
      </c>
      <c r="H51" s="1361">
        <f>C51-D51-G51-E51</f>
        <v>22840711.095807269</v>
      </c>
      <c r="I51" s="1361">
        <f>H51*33%</f>
        <v>7537434.661616399</v>
      </c>
      <c r="J51" s="1361">
        <f>H51*33%</f>
        <v>7537434.661616399</v>
      </c>
      <c r="K51" s="1361">
        <f>H51*34%</f>
        <v>7765841.7725744722</v>
      </c>
    </row>
    <row r="52" spans="1:13" ht="16.899999999999999" customHeight="1" x14ac:dyDescent="0.25">
      <c r="A52" s="1361"/>
      <c r="B52" s="1361"/>
      <c r="C52" s="1361"/>
      <c r="D52" s="1361"/>
      <c r="E52" s="1364"/>
      <c r="F52" s="345"/>
      <c r="G52" s="1361"/>
      <c r="H52" s="1361"/>
      <c r="I52" s="1361"/>
      <c r="J52" s="1361"/>
      <c r="K52" s="1361"/>
    </row>
    <row r="53" spans="1:13" ht="15.75" x14ac:dyDescent="0.25">
      <c r="A53" s="1362" t="s">
        <v>2636</v>
      </c>
      <c r="B53" s="1362"/>
      <c r="C53" s="1362"/>
      <c r="D53" s="1362"/>
      <c r="E53" s="1362"/>
      <c r="F53" s="1362"/>
      <c r="G53" s="1362"/>
      <c r="H53" s="1362"/>
      <c r="I53" s="225"/>
      <c r="J53" s="225"/>
      <c r="K53" s="225"/>
      <c r="M53" s="1">
        <v>1682985</v>
      </c>
    </row>
    <row r="54" spans="1:13" ht="15.75" x14ac:dyDescent="0.25">
      <c r="A54" s="1362" t="s">
        <v>2864</v>
      </c>
      <c r="B54" s="1362"/>
      <c r="C54" s="1362"/>
      <c r="D54" s="1362"/>
      <c r="E54" s="1362"/>
      <c r="F54" s="1362"/>
      <c r="G54" s="1362"/>
      <c r="H54" s="1362"/>
      <c r="I54" s="225">
        <f>450000+3000000+1300000+200000+6000000</f>
        <v>10950000</v>
      </c>
      <c r="J54" s="225">
        <f>3800000+300000+1500000+89000+1000000+1300000</f>
        <v>7989000</v>
      </c>
      <c r="K54" s="225">
        <f>150000+500000+500000+5000000</f>
        <v>6150000</v>
      </c>
      <c r="M54" s="1">
        <v>26656</v>
      </c>
    </row>
    <row r="55" spans="1:13" ht="15.75" x14ac:dyDescent="0.25">
      <c r="A55" s="1362" t="s">
        <v>4274</v>
      </c>
      <c r="B55" s="1362"/>
      <c r="C55" s="1362"/>
      <c r="D55" s="1362"/>
      <c r="E55" s="1362"/>
      <c r="F55" s="1362"/>
      <c r="G55" s="1362"/>
      <c r="H55" s="1362"/>
      <c r="I55" s="225"/>
      <c r="J55" s="225">
        <v>493250</v>
      </c>
      <c r="K55" s="225"/>
      <c r="M55" s="1">
        <v>7143</v>
      </c>
    </row>
    <row r="56" spans="1:13" ht="15.75" x14ac:dyDescent="0.25">
      <c r="A56" s="1358" t="s">
        <v>2638</v>
      </c>
      <c r="B56" s="1358"/>
      <c r="C56" s="1358"/>
      <c r="D56" s="1358"/>
      <c r="E56" s="1358"/>
      <c r="F56" s="1358"/>
      <c r="G56" s="1358"/>
      <c r="H56" s="1358"/>
      <c r="I56" s="263">
        <f>I51-I53-I54-I55</f>
        <v>-3412565.338383601</v>
      </c>
      <c r="J56" s="263">
        <f>J51+J55-J54</f>
        <v>41684.661616398953</v>
      </c>
      <c r="K56" s="263">
        <f>K51-K53-K54-K55</f>
        <v>1615841.7725744722</v>
      </c>
      <c r="M56" s="1">
        <v>7257</v>
      </c>
    </row>
    <row r="57" spans="1:13" ht="15.75" x14ac:dyDescent="0.25">
      <c r="A57" s="1359" t="s">
        <v>2773</v>
      </c>
      <c r="B57" s="1359"/>
      <c r="C57" s="1359"/>
      <c r="D57" s="1359"/>
      <c r="E57" s="1359"/>
      <c r="F57" s="1359"/>
      <c r="G57" s="1359"/>
      <c r="H57" s="135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60" t="s">
        <v>3669</v>
      </c>
      <c r="B61" s="1360"/>
      <c r="C61" s="1360"/>
      <c r="D61" s="1360"/>
      <c r="E61" s="1360"/>
      <c r="F61" s="1360"/>
      <c r="G61" s="1360"/>
      <c r="H61" s="1360"/>
      <c r="I61" s="1360"/>
      <c r="J61" s="1360"/>
      <c r="K61" s="136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61">
        <f>'Main Summary'!Z19</f>
        <v>138622950.11069509</v>
      </c>
      <c r="B63" s="1361">
        <f>'Main Summary'!AA19</f>
        <v>174948764</v>
      </c>
      <c r="C63" s="1361">
        <f>B63-A63</f>
        <v>36325813.889304906</v>
      </c>
      <c r="D63" s="1361">
        <v>2000000</v>
      </c>
      <c r="E63" s="1363">
        <v>4500000</v>
      </c>
      <c r="F63" s="1363">
        <v>889800</v>
      </c>
      <c r="G63" s="1361">
        <v>500000</v>
      </c>
      <c r="H63" s="1361">
        <f>C63-D63-G63-E63-F63</f>
        <v>28436013.889304906</v>
      </c>
      <c r="I63" s="1361">
        <f>H63*33%</f>
        <v>9383884.5834706202</v>
      </c>
      <c r="J63" s="1361">
        <f>H63*33%</f>
        <v>9383884.5834706202</v>
      </c>
      <c r="K63" s="1361">
        <f>H63*34%</f>
        <v>9668244.7223636694</v>
      </c>
    </row>
    <row r="64" spans="1:13" ht="15" customHeight="1" x14ac:dyDescent="0.25">
      <c r="A64" s="1361"/>
      <c r="B64" s="1361"/>
      <c r="C64" s="1361"/>
      <c r="D64" s="1361"/>
      <c r="E64" s="1364"/>
      <c r="F64" s="1364"/>
      <c r="G64" s="1361"/>
      <c r="H64" s="1361"/>
      <c r="I64" s="1361"/>
      <c r="J64" s="1361"/>
      <c r="K64" s="1361"/>
    </row>
    <row r="65" spans="1:18" ht="27" customHeight="1" x14ac:dyDescent="0.25">
      <c r="A65" s="1362" t="s">
        <v>2864</v>
      </c>
      <c r="B65" s="1362"/>
      <c r="C65" s="1362"/>
      <c r="D65" s="1362"/>
      <c r="E65" s="1362"/>
      <c r="F65" s="1362"/>
      <c r="G65" s="1362"/>
      <c r="H65" s="1362"/>
      <c r="I65" s="225">
        <f>'old Sharing details'!H30</f>
        <v>20909127</v>
      </c>
      <c r="J65" s="225">
        <f>'old Sharing details'!H65</f>
        <v>20630910</v>
      </c>
      <c r="K65" s="225">
        <f>'old Sharing details'!D125</f>
        <v>17742859</v>
      </c>
    </row>
    <row r="66" spans="1:18" ht="27" customHeight="1" x14ac:dyDescent="0.25">
      <c r="A66" s="1358" t="s">
        <v>2638</v>
      </c>
      <c r="B66" s="1358"/>
      <c r="C66" s="1358"/>
      <c r="D66" s="1358"/>
      <c r="E66" s="1358"/>
      <c r="F66" s="1358"/>
      <c r="G66" s="1358"/>
      <c r="H66" s="1358"/>
      <c r="I66" s="263">
        <f>I63-I65</f>
        <v>-11525242.41652938</v>
      </c>
      <c r="J66" s="263">
        <f t="shared" ref="J66:K66" si="0">J63-J65</f>
        <v>-11247025.41652938</v>
      </c>
      <c r="K66" s="263">
        <f t="shared" si="0"/>
        <v>-8074614.2776363306</v>
      </c>
    </row>
    <row r="67" spans="1:18" ht="15.75" x14ac:dyDescent="0.25">
      <c r="A67" s="1359" t="s">
        <v>2773</v>
      </c>
      <c r="B67" s="1359"/>
      <c r="C67" s="1359"/>
      <c r="D67" s="1359"/>
      <c r="E67" s="1359"/>
      <c r="F67" s="1359"/>
      <c r="G67" s="1359"/>
      <c r="H67" s="135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4" t="s">
        <v>5163</v>
      </c>
      <c r="B69" s="1374"/>
      <c r="C69" s="1374"/>
      <c r="D69" s="1374"/>
      <c r="E69" s="283">
        <v>3118282</v>
      </c>
      <c r="M69"/>
      <c r="N69" s="1">
        <v>4629646</v>
      </c>
      <c r="O69" s="1">
        <v>7330193</v>
      </c>
      <c r="P69" s="1">
        <v>1850440</v>
      </c>
      <c r="R69" s="1"/>
    </row>
    <row r="70" spans="1:18" x14ac:dyDescent="0.25">
      <c r="A70" s="1374" t="s">
        <v>5161</v>
      </c>
      <c r="B70" s="1374"/>
      <c r="C70" s="1374"/>
      <c r="D70" s="1374"/>
      <c r="E70" s="15">
        <v>1000000</v>
      </c>
      <c r="M70"/>
      <c r="N70" s="3"/>
      <c r="R70" s="1"/>
    </row>
    <row r="71" spans="1:18" ht="26.25" x14ac:dyDescent="0.25">
      <c r="A71" s="1374" t="s">
        <v>5162</v>
      </c>
      <c r="B71" s="1374"/>
      <c r="C71" s="1374"/>
      <c r="D71" s="137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57" t="s">
        <v>4711</v>
      </c>
      <c r="O73" s="1357"/>
      <c r="P73" s="1357"/>
    </row>
    <row r="74" spans="1:18" x14ac:dyDescent="0.25">
      <c r="A74">
        <f>139220029+2000000</f>
        <v>141220029</v>
      </c>
      <c r="B74" s="3">
        <f>B63-A74</f>
        <v>33728735</v>
      </c>
      <c r="M74"/>
      <c r="N74" s="1357"/>
      <c r="O74" s="1357"/>
      <c r="P74" s="1357"/>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9" t="s">
        <v>1766</v>
      </c>
      <c r="D1" s="1149"/>
      <c r="E1" s="1149"/>
    </row>
    <row r="2" spans="1:8" x14ac:dyDescent="0.25">
      <c r="C2" s="1149"/>
      <c r="D2" s="1149"/>
      <c r="E2" s="1149"/>
    </row>
    <row r="3" spans="1:8" x14ac:dyDescent="0.25">
      <c r="C3" s="1312" t="s">
        <v>4712</v>
      </c>
      <c r="D3" s="1312"/>
      <c r="E3" s="1312"/>
    </row>
    <row r="4" spans="1:8" x14ac:dyDescent="0.25">
      <c r="C4" s="1312"/>
      <c r="D4" s="1312"/>
      <c r="E4" s="1312"/>
    </row>
    <row r="6" spans="1:8" ht="14.45" customHeight="1" x14ac:dyDescent="0.25">
      <c r="A6" s="1375" t="s">
        <v>1893</v>
      </c>
      <c r="B6" s="1376"/>
      <c r="C6" s="1376"/>
      <c r="D6" s="1377"/>
      <c r="E6" s="1384" t="s">
        <v>4750</v>
      </c>
      <c r="F6" s="1384"/>
      <c r="G6" s="1384"/>
      <c r="H6" s="1384"/>
    </row>
    <row r="7" spans="1:8" ht="14.45" customHeight="1" x14ac:dyDescent="0.25">
      <c r="A7" s="1378"/>
      <c r="B7" s="1379"/>
      <c r="C7" s="1379"/>
      <c r="D7" s="1380"/>
      <c r="E7" s="1384"/>
      <c r="F7" s="1384"/>
      <c r="G7" s="1384"/>
      <c r="H7" s="1384"/>
    </row>
    <row r="8" spans="1:8" ht="14.45" customHeight="1" x14ac:dyDescent="0.25">
      <c r="A8" s="1381"/>
      <c r="B8" s="1382"/>
      <c r="C8" s="1382"/>
      <c r="D8" s="1383"/>
      <c r="E8" s="1384"/>
      <c r="F8" s="1384"/>
      <c r="G8" s="1384"/>
      <c r="H8" s="1384"/>
    </row>
    <row r="9" spans="1:8" ht="27" thickBot="1" x14ac:dyDescent="0.3">
      <c r="A9" s="1289" t="s">
        <v>4589</v>
      </c>
      <c r="B9" s="1290"/>
      <c r="C9" s="1290"/>
      <c r="D9" s="1291"/>
      <c r="E9" s="1292" t="s">
        <v>4589</v>
      </c>
      <c r="F9" s="1293"/>
      <c r="G9" s="1293"/>
      <c r="H9" s="1294"/>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6" t="s">
        <v>4595</v>
      </c>
      <c r="F30" s="1296"/>
      <c r="G30" s="1297"/>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8" t="s">
        <v>4747</v>
      </c>
      <c r="F37" s="1293"/>
      <c r="G37" s="1293"/>
      <c r="H37" s="1294"/>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5" t="s">
        <v>4595</v>
      </c>
      <c r="B54" s="1295"/>
      <c r="C54" s="1295"/>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8" t="s">
        <v>4599</v>
      </c>
      <c r="B58" s="1389"/>
      <c r="C58" s="1389"/>
      <c r="D58" s="1389"/>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5" t="s">
        <v>4595</v>
      </c>
      <c r="F65" s="1295"/>
      <c r="G65" s="1295"/>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4" t="s">
        <v>4744</v>
      </c>
      <c r="F73" s="1394"/>
      <c r="G73" s="1394"/>
      <c r="H73" s="1394"/>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5" t="s">
        <v>4595</v>
      </c>
      <c r="F87" s="1396"/>
      <c r="G87" s="1397"/>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0" t="s">
        <v>4595</v>
      </c>
      <c r="B102" s="1328"/>
      <c r="C102" s="1329"/>
      <c r="D102" s="313">
        <f>SUM(D60:D101)</f>
        <v>8325000</v>
      </c>
    </row>
    <row r="104" spans="1:4" ht="15.75" thickBot="1" x14ac:dyDescent="0.3">
      <c r="D104" s="49"/>
    </row>
    <row r="105" spans="1:4" ht="21.75" thickBot="1" x14ac:dyDescent="0.3">
      <c r="A105" s="1391" t="s">
        <v>4596</v>
      </c>
      <c r="B105" s="1392"/>
      <c r="C105" s="1392"/>
      <c r="D105" s="1393"/>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7" t="s">
        <v>4595</v>
      </c>
      <c r="B124" s="1328"/>
      <c r="C124" s="1329"/>
      <c r="D124" s="320">
        <f>SUM(D107:D123)</f>
        <v>3665720</v>
      </c>
    </row>
    <row r="125" spans="1:4" ht="19.5" thickBot="1" x14ac:dyDescent="0.35">
      <c r="A125" s="1385" t="s">
        <v>4616</v>
      </c>
      <c r="B125" s="1386"/>
      <c r="C125" s="1387"/>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IK</vt:lpstr>
      <vt:lpstr>Bills</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2024-08-12T07:05:54Z</cp:lastPrinted>
  <dcterms:created xsi:type="dcterms:W3CDTF">2016-01-21T08:10:35Z</dcterms:created>
  <dcterms:modified xsi:type="dcterms:W3CDTF">2024-09-26T13:16:44Z</dcterms:modified>
</cp:coreProperties>
</file>