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C4CDA55-0353-4AD5-9A33-234C169F72B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Posting!$A$1:$P$20975</definedName>
    <definedName name="_xlnm._FilterDatabase" localSheetId="6" hidden="1">Supplier!$A$1:$XFC$4082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2" r:id="rId30"/>
    <pivotCache cacheId="23" r:id="rId31"/>
  </pivotCaches>
</workbook>
</file>

<file path=xl/calcChain.xml><?xml version="1.0" encoding="utf-8"?>
<calcChain xmlns="http://schemas.openxmlformats.org/spreadsheetml/2006/main">
  <c r="G20967" i="1" l="1"/>
  <c r="G20968" i="1"/>
  <c r="G20969" i="1"/>
  <c r="G20970" i="1"/>
  <c r="G20964" i="1"/>
  <c r="G20965" i="1"/>
  <c r="G20966" i="1"/>
  <c r="G20955" i="1"/>
  <c r="G4037" i="2"/>
  <c r="G4077" i="2"/>
  <c r="G4078" i="2"/>
  <c r="G4079" i="2"/>
  <c r="G4080" i="2"/>
  <c r="G4081" i="2"/>
  <c r="G4082" i="2"/>
  <c r="G20939" i="1"/>
  <c r="G20940" i="1"/>
  <c r="G20962" i="1"/>
  <c r="G20963" i="1"/>
  <c r="G20958" i="1"/>
  <c r="G20959" i="1"/>
  <c r="G20960" i="1"/>
  <c r="G20957" i="1"/>
  <c r="G20956" i="1"/>
  <c r="G20961" i="1"/>
  <c r="G20952" i="1"/>
  <c r="G20953" i="1"/>
  <c r="G20954" i="1"/>
  <c r="G20941" i="1"/>
  <c r="G20942" i="1"/>
  <c r="G20943" i="1"/>
  <c r="G20944" i="1"/>
  <c r="G20945" i="1"/>
  <c r="G20946" i="1"/>
  <c r="G20947" i="1"/>
  <c r="G20948" i="1"/>
  <c r="G20949" i="1"/>
  <c r="G20950" i="1"/>
  <c r="G20951" i="1"/>
  <c r="G20921" i="1"/>
  <c r="G20922" i="1"/>
  <c r="G20923" i="1"/>
  <c r="G20924" i="1"/>
  <c r="G20925" i="1"/>
  <c r="G20926" i="1"/>
  <c r="G20927" i="1"/>
  <c r="G20928" i="1"/>
  <c r="G20929" i="1"/>
  <c r="G20930" i="1"/>
  <c r="G20931" i="1"/>
  <c r="G20932" i="1"/>
  <c r="G20933" i="1"/>
  <c r="G20911" i="1"/>
  <c r="G20937" i="1"/>
  <c r="G20938" i="1"/>
  <c r="E3" i="41"/>
  <c r="F3" i="41" l="1"/>
  <c r="F5" i="41" l="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4" i="41"/>
  <c r="G3812" i="2" l="1"/>
  <c r="G3808" i="2"/>
  <c r="G3809" i="2"/>
  <c r="G3810" i="2"/>
  <c r="G3811"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0974" i="1"/>
  <c r="G20934" i="1"/>
  <c r="G20935" i="1"/>
  <c r="G20936" i="1"/>
  <c r="G20916" i="1"/>
  <c r="G20917" i="1"/>
  <c r="G20918" i="1"/>
  <c r="G20915" i="1"/>
  <c r="G20919" i="1"/>
  <c r="G20920" i="1"/>
  <c r="G20906" i="1"/>
  <c r="G20907" i="1"/>
  <c r="G20908" i="1"/>
  <c r="G20909" i="1"/>
  <c r="G20910" i="1"/>
  <c r="G20901" i="1"/>
  <c r="G20902" i="1"/>
  <c r="G20903" i="1"/>
  <c r="G20904" i="1"/>
  <c r="G20905" i="1"/>
  <c r="G20912" i="1"/>
  <c r="G20900" i="1"/>
  <c r="G20913" i="1"/>
  <c r="G20914" i="1"/>
  <c r="G4076" i="2"/>
  <c r="G20887" i="1"/>
  <c r="G20888" i="1"/>
  <c r="G20889" i="1"/>
  <c r="G20890" i="1"/>
  <c r="G20891" i="1"/>
  <c r="G20892" i="1"/>
  <c r="G20893" i="1"/>
  <c r="G20894" i="1"/>
  <c r="G20895" i="1"/>
  <c r="G20896" i="1"/>
  <c r="G20897" i="1"/>
  <c r="G20898" i="1"/>
  <c r="G20899" i="1"/>
  <c r="G20883" i="1"/>
  <c r="G20884" i="1"/>
  <c r="G20885" i="1"/>
  <c r="G20872" i="1"/>
  <c r="G20873" i="1"/>
  <c r="G20874" i="1"/>
  <c r="G20875" i="1"/>
  <c r="G20876" i="1"/>
  <c r="G20877" i="1"/>
  <c r="G20878" i="1"/>
  <c r="G20879" i="1"/>
  <c r="G20880" i="1"/>
  <c r="G20975" i="1"/>
  <c r="G20886" i="1"/>
  <c r="G20801" i="1"/>
  <c r="G20802" i="1"/>
  <c r="G20803" i="1"/>
  <c r="G20804" i="1"/>
  <c r="G20869" i="1"/>
  <c r="G20805" i="1"/>
  <c r="G20806" i="1"/>
  <c r="G20854" i="1"/>
  <c r="G20855" i="1"/>
  <c r="G20881" i="1"/>
  <c r="G20882" i="1"/>
  <c r="G20853" i="1"/>
  <c r="G20850" i="1"/>
  <c r="G20851" i="1"/>
  <c r="G20852" i="1"/>
  <c r="G20867" i="1"/>
  <c r="G20868" i="1"/>
  <c r="G20870" i="1"/>
  <c r="G20871" i="1"/>
  <c r="G20864" i="1"/>
  <c r="G20865" i="1"/>
  <c r="G20866" i="1"/>
  <c r="G4075" i="2"/>
  <c r="G4074"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71" i="2" l="1"/>
  <c r="G4060" i="2"/>
  <c r="G4059" i="2"/>
  <c r="G4046" i="2"/>
  <c r="G4069" i="2"/>
  <c r="G4068" i="2"/>
  <c r="G4067" i="2"/>
  <c r="G4072" i="2"/>
  <c r="G4070" i="2"/>
  <c r="G4073" i="2"/>
  <c r="G20825" i="1"/>
  <c r="G20708" i="1"/>
  <c r="G20971"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0973" i="1"/>
  <c r="G20972" i="1"/>
  <c r="G20700" i="1"/>
  <c r="G4066" i="2"/>
  <c r="G4065" i="2"/>
  <c r="G4064" i="2"/>
  <c r="G3986" i="2"/>
  <c r="G3985" i="2"/>
  <c r="G3983"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63" i="2"/>
  <c r="G4062" i="2"/>
  <c r="G20678" i="1" l="1"/>
  <c r="G4049" i="2"/>
  <c r="G4047" i="2"/>
  <c r="G4048" i="2"/>
  <c r="G3910" i="2"/>
  <c r="G3909" i="2"/>
  <c r="G3900" i="2"/>
  <c r="G3899"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61" i="2"/>
  <c r="G4044" i="2"/>
  <c r="G4043" i="2"/>
  <c r="G4038" i="2"/>
  <c r="G4033" i="2"/>
  <c r="G4013" i="2"/>
  <c r="G3984" i="2"/>
  <c r="G19273" i="1"/>
  <c r="G20640" i="1" l="1"/>
  <c r="G20633" i="1"/>
  <c r="G20634" i="1"/>
  <c r="G20635" i="1"/>
  <c r="G20762" i="1"/>
  <c r="G20761" i="1"/>
  <c r="G4057" i="2"/>
  <c r="F20796" i="1"/>
  <c r="C8" i="3" s="1"/>
  <c r="G20795" i="1" l="1"/>
  <c r="G20647" i="1" l="1"/>
  <c r="G20648" i="1"/>
  <c r="G20649" i="1"/>
  <c r="G20646" i="1"/>
  <c r="G20641" i="1"/>
  <c r="G20642" i="1"/>
  <c r="G20643" i="1"/>
  <c r="G20644" i="1"/>
  <c r="G20645" i="1"/>
  <c r="G20793" i="1"/>
  <c r="G4058" i="2"/>
  <c r="G20638" i="1"/>
  <c r="G20639" i="1"/>
  <c r="G20636" i="1"/>
  <c r="G20637" i="1"/>
  <c r="G20631" i="1"/>
  <c r="G20632" i="1"/>
  <c r="G20794" i="1"/>
  <c r="G20796" i="1"/>
  <c r="G20614" i="1"/>
  <c r="G20606" i="1" l="1"/>
  <c r="G20627" i="1"/>
  <c r="G20621" i="1"/>
  <c r="G20611" i="1"/>
  <c r="G20610" i="1"/>
  <c r="G20612" i="1"/>
  <c r="G20613" i="1"/>
  <c r="G4050" i="2"/>
  <c r="G20604" i="1"/>
  <c r="G20760" i="1"/>
  <c r="G4056" i="2"/>
  <c r="G4005" i="2"/>
  <c r="G20759" i="1"/>
  <c r="G4055" i="2"/>
  <c r="G4054" i="2"/>
  <c r="G20758" i="1"/>
  <c r="G20628" i="1"/>
  <c r="G20629" i="1"/>
  <c r="G20630" i="1"/>
  <c r="G20625" i="1"/>
  <c r="G20626" i="1"/>
  <c r="G20620" i="1"/>
  <c r="G20619" i="1"/>
  <c r="G20618" i="1"/>
  <c r="G20617" i="1"/>
  <c r="G20622" i="1"/>
  <c r="G20624" i="1"/>
  <c r="G20615" i="1"/>
  <c r="G20616" i="1"/>
  <c r="G20609" i="1"/>
  <c r="G20608" i="1"/>
  <c r="G4053" i="2"/>
  <c r="G4052" i="2"/>
  <c r="G4051"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45" i="2" l="1"/>
  <c r="G4042" i="2"/>
  <c r="G4041" i="2"/>
  <c r="G4040" i="2"/>
  <c r="G3997" i="2"/>
  <c r="G3996" i="2"/>
  <c r="G3995" i="2"/>
  <c r="G3994" i="2"/>
  <c r="G3993" i="2"/>
  <c r="G4034" i="2"/>
  <c r="G4032" i="2"/>
  <c r="G4030" i="2"/>
  <c r="G4029" i="2"/>
  <c r="G4020" i="2"/>
  <c r="G4012" i="2"/>
  <c r="G4011" i="2"/>
  <c r="G4010" i="2"/>
  <c r="G4036" i="2"/>
  <c r="G4031" i="2"/>
  <c r="G4035" i="2"/>
  <c r="G20576" i="1"/>
  <c r="G20577" i="1"/>
  <c r="G20578" i="1"/>
  <c r="G20569" i="1"/>
  <c r="G20570" i="1"/>
  <c r="G20571" i="1"/>
  <c r="G20572" i="1"/>
  <c r="G20573" i="1"/>
  <c r="G20574" i="1"/>
  <c r="G20575" i="1"/>
  <c r="G20559" i="1"/>
  <c r="G20780" i="1"/>
  <c r="G20568" i="1"/>
  <c r="G20562" i="1"/>
  <c r="G20546" i="1"/>
  <c r="G20565" i="1"/>
  <c r="G20566" i="1"/>
  <c r="G20567" i="1"/>
  <c r="G20563" i="1"/>
  <c r="G20564" i="1"/>
  <c r="G4039"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7" i="2"/>
  <c r="G3948" i="2"/>
  <c r="G3949" i="2"/>
  <c r="G3950" i="2"/>
  <c r="G3951" i="2"/>
  <c r="G3952" i="2"/>
  <c r="G3953" i="2"/>
  <c r="G3954" i="2"/>
  <c r="G4019" i="2"/>
  <c r="G4018" i="2"/>
  <c r="G4017" i="2"/>
  <c r="G4006" i="2"/>
  <c r="G3992" i="2"/>
  <c r="G3991" i="2"/>
  <c r="G3990" i="2"/>
  <c r="G3989" i="2"/>
  <c r="G3935" i="2"/>
  <c r="G3931" i="2"/>
  <c r="G3930" i="2"/>
  <c r="G3929" i="2"/>
  <c r="G3928" i="2"/>
  <c r="E3927" i="2"/>
  <c r="G3927" i="2" s="1"/>
  <c r="G20275" i="1"/>
  <c r="G20511" i="1"/>
  <c r="G20512" i="1"/>
  <c r="G20513" i="1"/>
  <c r="G20505" i="1"/>
  <c r="G20506" i="1"/>
  <c r="G20507" i="1"/>
  <c r="G20508" i="1"/>
  <c r="G20509" i="1"/>
  <c r="G20444" i="1"/>
  <c r="G4021" i="2"/>
  <c r="G4022" i="2"/>
  <c r="G4023" i="2"/>
  <c r="G4024" i="2"/>
  <c r="G4025" i="2"/>
  <c r="G4026" i="2"/>
  <c r="G4027" i="2"/>
  <c r="G4028" i="2"/>
  <c r="G20749" i="1"/>
  <c r="G20743" i="1"/>
  <c r="G20744" i="1"/>
  <c r="G20745" i="1"/>
  <c r="G20746" i="1"/>
  <c r="G20747" i="1"/>
  <c r="G20748" i="1"/>
  <c r="G3999" i="2"/>
  <c r="G4000" i="2"/>
  <c r="G4001" i="2"/>
  <c r="G4002" i="2"/>
  <c r="G4003" i="2"/>
  <c r="G4004" i="2"/>
  <c r="G20446" i="1"/>
  <c r="G20447" i="1"/>
  <c r="G20448" i="1"/>
  <c r="G20449" i="1"/>
  <c r="G20450" i="1"/>
  <c r="G20432" i="1"/>
  <c r="G20431" i="1"/>
  <c r="G20430" i="1"/>
  <c r="G3934" i="2" l="1"/>
  <c r="G3933" i="2"/>
  <c r="G3918" i="2"/>
  <c r="G3917" i="2"/>
  <c r="G3913" i="2"/>
  <c r="G3912" i="2"/>
  <c r="G3903" i="2"/>
  <c r="G3902" i="2"/>
  <c r="G3892" i="2"/>
  <c r="G3891" i="2"/>
  <c r="G3924" i="2"/>
  <c r="G3898" i="2"/>
  <c r="G3982" i="2"/>
  <c r="G3981" i="2"/>
  <c r="G4016" i="2"/>
  <c r="G3783" i="2"/>
  <c r="G3745" i="2"/>
  <c r="G4009" i="2"/>
  <c r="G3980" i="2"/>
  <c r="G20503" i="1"/>
  <c r="G20510" i="1"/>
  <c r="G20499" i="1"/>
  <c r="G20500" i="1"/>
  <c r="G20501" i="1"/>
  <c r="G20502" i="1"/>
  <c r="G20498" i="1"/>
  <c r="G20494" i="1" l="1"/>
  <c r="G20495" i="1"/>
  <c r="G20496" i="1"/>
  <c r="G20497" i="1"/>
  <c r="G20492" i="1"/>
  <c r="G20493" i="1"/>
  <c r="G20489" i="1"/>
  <c r="G20490" i="1"/>
  <c r="G20491" i="1"/>
  <c r="G19890" i="1"/>
  <c r="G20272" i="1" l="1"/>
  <c r="G20782" i="1"/>
  <c r="G20781" i="1"/>
  <c r="G3979" i="2" l="1"/>
  <c r="G3978" i="2"/>
  <c r="G3943" i="2"/>
  <c r="G3922" i="2"/>
  <c r="G3963" i="2"/>
  <c r="G3964" i="2"/>
  <c r="G3965" i="2"/>
  <c r="G3966" i="2"/>
  <c r="G3967" i="2"/>
  <c r="G3968" i="2"/>
  <c r="G20722" i="1"/>
  <c r="G20721" i="1"/>
  <c r="G20717" i="1"/>
  <c r="G20718" i="1"/>
  <c r="G20719" i="1"/>
  <c r="G20720" i="1"/>
  <c r="G3956" i="2"/>
  <c r="G3957" i="2"/>
  <c r="G3958" i="2"/>
  <c r="G3959" i="2"/>
  <c r="G3960" i="2"/>
  <c r="G3961" i="2"/>
  <c r="G20710" i="1"/>
  <c r="G20711" i="1"/>
  <c r="G20712" i="1"/>
  <c r="G20713" i="1"/>
  <c r="G20714" i="1"/>
  <c r="G20715" i="1"/>
  <c r="G3971" i="2"/>
  <c r="G3972" i="2"/>
  <c r="G3973" i="2"/>
  <c r="G3974" i="2"/>
  <c r="G3975" i="2"/>
  <c r="G3976" i="2"/>
  <c r="G3977" i="2"/>
  <c r="G20734" i="1"/>
  <c r="G20728" i="1"/>
  <c r="G20731" i="1"/>
  <c r="G20733" i="1"/>
  <c r="G20732" i="1"/>
  <c r="G20729" i="1"/>
  <c r="G20730" i="1"/>
  <c r="G3945" i="2"/>
  <c r="G20351" i="1"/>
  <c r="G20742" i="1" l="1"/>
  <c r="G20741" i="1"/>
  <c r="G20779" i="1"/>
  <c r="G20777" i="1"/>
  <c r="G20776" i="1"/>
  <c r="G20775" i="1"/>
  <c r="G20774" i="1"/>
  <c r="G4007" i="2" l="1"/>
  <c r="G4015" i="2"/>
  <c r="G4014" i="2"/>
  <c r="G4008" i="2"/>
  <c r="G3998" i="2"/>
  <c r="G3988" i="2"/>
  <c r="G3942" i="2"/>
  <c r="G3941" i="2"/>
  <c r="G3925" i="2"/>
  <c r="G3926" i="2"/>
  <c r="G3932" i="2"/>
  <c r="G3936" i="2"/>
  <c r="G3937" i="2"/>
  <c r="G3938" i="2"/>
  <c r="G3939" i="2"/>
  <c r="G3940" i="2"/>
  <c r="G3923" i="2"/>
  <c r="G3897" i="2"/>
  <c r="G3872" i="2"/>
  <c r="G3871"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C7" i="3"/>
  <c r="G18" i="3"/>
  <c r="G19635" i="1"/>
  <c r="G20739" i="1" l="1"/>
  <c r="B8" i="3"/>
  <c r="G19927" i="1"/>
  <c r="G20769" i="1"/>
  <c r="G3987"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9" i="2"/>
  <c r="G3970" i="2"/>
  <c r="G20726" i="1"/>
  <c r="G20725" i="1"/>
  <c r="G20724" i="1"/>
  <c r="G20716" i="1"/>
  <c r="G20723" i="1"/>
  <c r="G20727" i="1"/>
  <c r="G3955" i="2"/>
  <c r="G3962" i="2"/>
  <c r="G20709" i="1"/>
  <c r="G3946" i="2"/>
  <c r="G3944"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21" i="2"/>
  <c r="G3920" i="2"/>
  <c r="G3919" i="2"/>
  <c r="G3916" i="2"/>
  <c r="G3915" i="2"/>
  <c r="G3911" i="2"/>
  <c r="G20281" i="1"/>
  <c r="G20280" i="1"/>
  <c r="G20279" i="1"/>
  <c r="G20278" i="1"/>
  <c r="G20330" i="1"/>
  <c r="G20326" i="1"/>
  <c r="G20327" i="1"/>
  <c r="G20328" i="1"/>
  <c r="G20329" i="1"/>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8" i="2"/>
  <c r="G3907" i="2"/>
  <c r="G3906" i="2"/>
  <c r="G3896" i="2"/>
  <c r="G3895" i="2"/>
  <c r="G3894" i="2"/>
  <c r="G3893" i="2"/>
  <c r="G3889" i="2"/>
  <c r="G3888" i="2"/>
  <c r="G3870" i="2"/>
  <c r="G3862" i="2"/>
  <c r="G20155" i="1" l="1"/>
  <c r="G20147" i="1"/>
  <c r="G20148" i="1"/>
  <c r="G20149" i="1"/>
  <c r="G20150" i="1"/>
  <c r="G20151" i="1"/>
  <c r="G20152" i="1"/>
  <c r="G20153" i="1"/>
  <c r="G20154" i="1"/>
  <c r="G20242" i="1"/>
  <c r="G20241" i="1"/>
  <c r="G20276" i="1"/>
  <c r="G20229" i="1"/>
  <c r="G20240" i="1"/>
  <c r="G3914" i="2"/>
  <c r="G20239" i="1"/>
  <c r="G20238" i="1"/>
  <c r="G20235" i="1"/>
  <c r="G20236" i="1"/>
  <c r="G20237" i="1"/>
  <c r="G20230" i="1"/>
  <c r="G20231" i="1"/>
  <c r="G20232" i="1"/>
  <c r="G20233" i="1"/>
  <c r="G20234" i="1"/>
  <c r="G3905"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904" i="2"/>
  <c r="G3861" i="2"/>
  <c r="G3887" i="2"/>
  <c r="G3874" i="2"/>
  <c r="G3890" i="2"/>
  <c r="G3868" i="2"/>
  <c r="G3798" i="2"/>
  <c r="G3876" i="2" l="1"/>
  <c r="G3877" i="2"/>
  <c r="G3878" i="2"/>
  <c r="G3879" i="2"/>
  <c r="G3880" i="2"/>
  <c r="G3881" i="2"/>
  <c r="G3882" i="2"/>
  <c r="G3883" i="2"/>
  <c r="F3884" i="2"/>
  <c r="G3884" i="2" s="1"/>
  <c r="G3854" i="2"/>
  <c r="G3853" i="2"/>
  <c r="G3852" i="2"/>
  <c r="G3851" i="2"/>
  <c r="G3901" i="2"/>
  <c r="G3886" i="2"/>
  <c r="G20205" i="1"/>
  <c r="G20194" i="1"/>
  <c r="G20201" i="1"/>
  <c r="G20202" i="1"/>
  <c r="G20203" i="1"/>
  <c r="G20204" i="1"/>
  <c r="G3885" i="2"/>
  <c r="G20197" i="1"/>
  <c r="G20198" i="1"/>
  <c r="G20199" i="1"/>
  <c r="G3875"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50" i="2"/>
  <c r="G3848" i="2"/>
  <c r="G3847" i="2"/>
  <c r="G3846" i="2"/>
  <c r="G3845" i="2"/>
  <c r="G3844" i="2"/>
  <c r="G3849" i="2"/>
  <c r="G3843" i="2"/>
  <c r="G3823" i="2"/>
  <c r="G3820" i="2"/>
  <c r="G3821" i="2"/>
  <c r="G3822"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64" i="2"/>
  <c r="G3873" i="2"/>
  <c r="G3842" i="2"/>
  <c r="G3869" i="2"/>
  <c r="G3867" i="2"/>
  <c r="G3866" i="2"/>
  <c r="G3865" i="2"/>
  <c r="G3863" i="2"/>
  <c r="G20270" i="1"/>
  <c r="L2" i="33"/>
  <c r="D2" i="33"/>
  <c r="L3" i="33"/>
  <c r="D3" i="33"/>
  <c r="K31" i="33"/>
  <c r="G3819"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5" i="2" l="1"/>
  <c r="G3860" i="2"/>
  <c r="G3859" i="2"/>
  <c r="G3857" i="2"/>
  <c r="G3824" i="2"/>
  <c r="G20097" i="1"/>
  <c r="G20098" i="1"/>
  <c r="G20099" i="1"/>
  <c r="G20100" i="1"/>
  <c r="G20101" i="1"/>
  <c r="G20102" i="1"/>
  <c r="G20103" i="1"/>
  <c r="G20263" i="1"/>
  <c r="G20262" i="1"/>
  <c r="G20261" i="1"/>
  <c r="G3841" i="2"/>
  <c r="G3818"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6" i="2"/>
  <c r="G3837" i="2"/>
  <c r="G3838" i="2"/>
  <c r="G3839" i="2"/>
  <c r="G20044" i="1"/>
  <c r="G20041" i="1"/>
  <c r="G20042" i="1"/>
  <c r="G20043" i="1"/>
  <c r="G3858" i="2"/>
  <c r="G3856" i="2"/>
  <c r="G3855" i="2"/>
  <c r="G3840"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9" i="2"/>
  <c r="G3830" i="2"/>
  <c r="G3831" i="2"/>
  <c r="G3832" i="2"/>
  <c r="G3833" i="2"/>
  <c r="G3834" i="2"/>
  <c r="G3828" i="2"/>
  <c r="G3835" i="2"/>
  <c r="G3827" i="2"/>
  <c r="G3826"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7" i="2"/>
  <c r="G3816" i="2"/>
  <c r="G3815"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G19965" i="1"/>
  <c r="B28" i="3" l="1"/>
  <c r="C19" i="3"/>
  <c r="G3749" i="2"/>
  <c r="G19962" i="1"/>
  <c r="G19963" i="1"/>
  <c r="G19934" i="1"/>
  <c r="G19959" i="1"/>
  <c r="G19960" i="1"/>
  <c r="G19961" i="1"/>
  <c r="G19891" i="1"/>
  <c r="G19892" i="1"/>
  <c r="G19893" i="1"/>
  <c r="G19887" i="1"/>
  <c r="G19868" i="1"/>
  <c r="G19849" i="1"/>
  <c r="G3814" i="2"/>
  <c r="G3813"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<sst xmlns="http://schemas.openxmlformats.org/spreadsheetml/2006/main" count="94965" uniqueCount="14222">
  <si>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</si>
  <si>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</si>
  <si>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</si>
  <si>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</si>
  <si>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</si>
  <si>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</si>
  <si>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</si>
  <si>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</si>
  <si>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</si>
  <si>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</si>
  <si>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</si>
  <si>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</si>
  <si>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</si>
  <si>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</si>
  <si>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</si>
  <si>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</si>
  <si>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</si>
  <si>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</si>
  <si>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</si>
  <si>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</si>
  <si>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</si>
  <si>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</si>
  <si>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</si>
  <si>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</si>
  <si>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</si>
  <si>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</si>
  <si>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</si>
  <si>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</si>
  <si>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</si>
  <si>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</si>
  <si>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</si>
  <si>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</si>
  <si>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</si>
  <si>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</si>
  <si>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</si>
  <si>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</si>
  <si>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</si>
  <si>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</si>
  <si>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</si>
  <si>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</si>
  <si>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</si>
  <si>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</si>
  <si>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</si>
  <si>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</si>
  <si>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</si>
  <si>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</si>
  <si>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</si>
  <si>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</si>
  <si>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</si>
  <si>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</si>
  <si>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</si>
  <si>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</si>
  <si>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</si>
  <si>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</si>
  <si>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</si>
  <si>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</si>
  <si>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</si>
  <si>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</si>
  <si>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</si>
  <si>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</si>
  <si>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</si>
  <si>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</si>
  <si>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</si>
  <si>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</si>
  <si>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</si>
  <si>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</si>
  <si>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</si>
  <si>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</si>
  <si>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</si>
  <si>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</si>
  <si>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</si>
  <si>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</si>
  <si>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</si>
  <si>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</si>
  <si>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</si>
  <si>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</si>
  <si>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</si>
  <si>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</si>
  <si>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</si>
  <si>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</si>
  <si>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</si>
  <si>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</si>
  <si>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</si>
  <si>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</si>
  <si>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</si>
  <si>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</si>
  <si>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</si>
  <si>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</si>
  <si>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</si>
  <si>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</si>
  <si>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</si>
  <si>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</si>
  <si>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</si>
  <si>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</si>
  <si>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</si>
  <si>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</si>
  <si>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</si>
  <si>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</si>
  <si>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</si>
  <si>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</si>
  <si>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</si>
  <si>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</si>
  <si>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</si>
  <si>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</si>
  <si>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</si>
  <si>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</si>
  <si>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</si>
  <si>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</si>
  <si>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</si>
  <si>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</si>
  <si>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</si>
  <si>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</si>
  <si>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</si>
  <si>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</si>
  <si>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</si>
  <si>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</si>
  <si>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</si>
  <si>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</si>
  <si>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</si>
  <si>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</si>
  <si>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</si>
  <si>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</si>
  <si>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</si>
  <si>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</si>
  <si>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</si>
  <si>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</si>
  <si>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</si>
  <si>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</si>
  <si>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</si>
  <si>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</si>
  <si>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</si>
  <si>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</si>
  <si>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</si>
  <si>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</si>
  <si>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</si>
  <si>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</si>
  <si>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</si>
  <si>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</si>
  <si>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</si>
  <si>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</si>
  <si>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</si>
  <si>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</si>
  <si>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</si>
  <si>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</si>
  <si>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</si>
  <si>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</si>
  <si>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</si>
  <si>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</si>
  <si>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</si>
  <si>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</si>
  <si>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</si>
  <si>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</si>
  <si>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</si>
  <si>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</si>
  <si>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</si>
  <si>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</si>
  <si>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</si>
  <si>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</si>
  <si>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</si>
  <si>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</si>
  <si>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</si>
  <si>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</si>
  <si>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</si>
  <si>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</si>
  <si>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</si>
  <si>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</si>
  <si>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</si>
  <si>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</si>
  <si>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</si>
  <si>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</si>
  <si>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</si>
  <si>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</si>
  <si>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</si>
  <si>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</si>
  <si>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</si>
  <si>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</si>
  <si>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</si>
  <si>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</si>
  <si>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</si>
  <si>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</si>
  <si>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</si>
  <si>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</si>
  <si>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</si>
  <si>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</si>
  <si>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</si>
  <si>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</si>
  <si>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</si>
  <si>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</si>
  <si>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</si>
  <si>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</si>
  <si>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</si>
  <si>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</si>
  <si>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</si>
  <si>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</si>
  <si>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</si>
  <si>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</si>
  <si>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</si>
  <si>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</si>
  <si>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</si>
  <si>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</si>
  <si>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</si>
  <si>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</si>
  <si>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</si>
  <si>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</si>
  <si>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</si>
  <si>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</si>
  <si>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</si>
  <si>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</si>
  <si>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</si>
  <si>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</si>
  <si>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</si>
  <si>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</si>
  <si>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</si>
  <si>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</si>
  <si>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</si>
  <si>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</si>
  <si>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</si>
  <si>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</si>
  <si>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</si>
  <si>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</si>
  <si>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</si>
  <si>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</si>
  <si>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</si>
  <si>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</si>
  <si>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</si>
  <si>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</si>
  <si>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</si>
  <si>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</si>
  <si>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</si>
  <si>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</si>
  <si>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</si>
  <si>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</si>
  <si>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</si>
  <si>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</si>
  <si>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</si>
  <si>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</si>
  <si>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</si>
  <si>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</si>
  <si>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</si>
  <si>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</si>
  <si>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</si>
  <si>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</si>
  <si>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</si>
  <si>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</si>
  <si>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</si>
  <si>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</si>
  <si>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</si>
  <si>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</si>
  <si>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</si>
  <si>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</si>
  <si>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</si>
  <si>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</si>
  <si>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</si>
  <si>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</si>
  <si>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</si>
  <si>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</si>
  <si>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</si>
  <si>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</si>
  <si>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</si>
  <si>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</si>
  <si>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</si>
  <si>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</si>
  <si>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</si>
  <si>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</si>
  <si>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</si>
  <si>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</si>
  <si>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</si>
  <si>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</si>
  <si>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</si>
  <si>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</si>
  <si>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</si>
  <si>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</si>
  <si>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</si>
  <si>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</si>
  <si>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</si>
  <si>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</si>
  <si>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</si>
  <si>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</si>
  <si>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</si>
  <si>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</si>
  <si>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</si>
  <si>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</si>
  <si>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</si>
  <si>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</si>
  <si>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</si>
  <si>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</si>
  <si>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</si>
  <si>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</si>
  <si>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</si>
  <si>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</si>
  <si>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</si>
  <si>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</si>
  <si>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</si>
  <si>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</si>
  <si>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</si>
  <si>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</si>
  <si>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</si>
  <si>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</si>
  <si>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</si>
  <si>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</si>
  <si>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</si>
  <si>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</si>
  <si>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</si>
  <si>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</si>
  <si>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</si>
  <si>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</si>
  <si>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</si>
  <si>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</si>
  <si>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</si>
  <si>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</si>
  <si>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</si>
  <si>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</si>
  <si>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</si>
  <si>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</si>
  <si>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</si>
  <si>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</si>
  <si>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</si>
  <si>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</si>
  <si>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</si>
  <si>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</si>
  <si>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</si>
  <si>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</si>
  <si>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</si>
  <si>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</si>
  <si>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</si>
  <si>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</si>
  <si>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</si>
  <si>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</si>
  <si>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</si>
  <si>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</si>
  <si>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</si>
  <si>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</si>
  <si>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</si>
  <si>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</si>
  <si>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</si>
  <si>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</si>
  <si>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</si>
  <si>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</si>
  <si>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</si>
  <si>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</si>
  <si>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</si>
  <si>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</si>
  <si>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</si>
  <si>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</si>
  <si>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</si>
  <si>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</si>
  <si>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</si>
  <si>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</si>
  <si>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</si>
  <si>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</si>
  <si>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</si>
  <si>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</si>
  <si>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</si>
  <si>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</si>
  <si>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</si>
  <si>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</si>
  <si>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</si>
  <si>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</si>
  <si>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</si>
  <si>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</si>
  <si>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</si>
  <si>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</si>
  <si>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</si>
  <si>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</si>
  <si>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</si>
  <si>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</si>
  <si>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</si>
  <si>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</si>
  <si>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</si>
  <si>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</si>
  <si>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</si>
  <si>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</si>
  <si>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</si>
  <si>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</si>
  <si>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</si>
  <si>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</si>
  <si>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</si>
  <si>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</si>
  <si>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</si>
  <si>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</si>
  <si>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</si>
  <si>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</si>
  <si>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</si>
  <si>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</si>
  <si>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</si>
  <si>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</si>
  <si>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</si>
  <si>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</si>
  <si>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</si>
  <si>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</si>
  <si>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</si>
  <si>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</si>
  <si>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</si>
  <si>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</si>
  <si>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</si>
  <si>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</si>
  <si>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</si>
  <si>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</si>
  <si>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</si>
  <si>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</si>
  <si>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</si>
  <si>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</si>
  <si>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</si>
  <si>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</si>
  <si>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</si>
  <si>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</si>
  <si>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</si>
  <si>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</si>
  <si>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</si>
  <si>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</si>
  <si>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</si>
  <si>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</si>
  <si>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</si>
  <si>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</si>
  <si>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</si>
  <si>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</si>
  <si>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</si>
  <si>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</si>
  <si>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</si>
  <si>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</si>
  <si>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</si>
  <si>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</si>
  <si>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</si>
  <si>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</si>
  <si>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</si>
  <si>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</si>
  <si>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</si>
  <si>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</si>
  <si>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</si>
  <si>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</si>
  <si>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</si>
  <si>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</si>
  <si>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</si>
  <si>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</si>
  <si>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</si>
  <si>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</si>
  <si>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</si>
  <si>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</si>
  <si>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</si>
  <si>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</si>
  <si>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</si>
  <si>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</si>
  <si>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</si>
  <si>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</si>
  <si>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</si>
  <si>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</si>
  <si>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</si>
  <si>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</si>
  <si>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</si>
  <si>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</si>
  <si>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</si>
  <si>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</si>
  <si>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</si>
  <si>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</si>
  <si>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</si>
  <si>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</si>
  <si>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</si>
  <si>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</si>
  <si>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</si>
  <si>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</si>
  <si>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</si>
  <si>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</si>
  <si>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</si>
  <si>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</si>
  <si>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</si>
  <si>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</si>
  <si>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</si>
  <si>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</si>
  <si>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</si>
  <si>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</si>
  <si>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</si>
  <si>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</si>
  <si>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</si>
  <si>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</si>
  <si>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</si>
  <si>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</si>
  <si>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</si>
  <si>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</si>
  <si>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</si>
  <si>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</si>
  <si>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</si>
  <si>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</si>
  <si>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</si>
  <si>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</si>
  <si>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</si>
  <si>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</si>
  <si>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</si>
  <si>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</si>
  <si>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</si>
  <si>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</si>
  <si>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</si>
  <si>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</si>
  <si>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</si>
  <si>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</si>
  <si>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</si>
  <si>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</si>
  <si>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</si>
  <si>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</si>
  <si>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</si>
  <si>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</si>
  <si>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</si>
  <si>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</si>
  <si>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</si>
  <si>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</si>
  <si>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</si>
  <si>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</si>
  <si>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</si>
  <si>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</si>
  <si>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</si>
  <si>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</si>
  <si>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</si>
  <si>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</si>
  <si>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</si>
  <si>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</si>
  <si>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</si>
  <si>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</si>
  <si>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</si>
  <si>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</si>
  <si>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</si>
  <si>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</si>
  <si>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</si>
  <si>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</si>
  <si>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</si>
  <si>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</si>
  <si>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</si>
  <si>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</si>
  <si>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</si>
  <si>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</si>
  <si>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</si>
  <si>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</si>
  <si>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</si>
  <si>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</si>
  <si>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</si>
  <si>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</si>
  <si>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</si>
  <si>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</si>
  <si>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</si>
  <si>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</si>
  <si>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</si>
  <si>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</si>
  <si>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</si>
  <si>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</si>
  <si>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</si>
  <si>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</si>
  <si>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</si>
  <si>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</si>
  <si>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</si>
  <si>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</si>
  <si>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</si>
  <si>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</si>
  <si>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</si>
  <si>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</si>
  <si>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</si>
  <si>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</si>
  <si>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</si>
  <si>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</si>
  <si>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</si>
  <si>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</si>
  <si>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</si>
  <si>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</si>
  <si>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</si>
  <si>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</si>
  <si>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</si>
  <si>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</si>
  <si>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</si>
  <si>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</si>
  <si>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</si>
  <si>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</si>
  <si>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</si>
  <si>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</si>
  <si>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</si>
  <si>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</si>
  <si>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</si>
  <si>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</si>
  <si>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</si>
  <si>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</si>
  <si>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</si>
  <si>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</si>
  <si>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</si>
  <si>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</si>
  <si>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</si>
  <si>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</si>
  <si>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</si>
  <si>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</si>
  <si>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</si>
  <si>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</si>
  <si>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</si>
  <si>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</si>
  <si>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</si>
  <si>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</si>
  <si>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</si>
  <si>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</si>
  <si>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</si>
  <si>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</si>
  <si>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</si>
  <si>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</si>
  <si>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</si>
  <si>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</si>
  <si>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</si>
  <si>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</si>
  <si>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</si>
  <si>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</si>
  <si>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</si>
  <si>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</si>
  <si>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</si>
  <si>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</si>
  <si>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</si>
  <si>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</si>
  <si>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</si>
  <si>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</si>
  <si>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</si>
  <si>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</si>
  <si>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</si>
  <si>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</si>
  <si>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</si>
  <si>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</si>
  <si>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</si>
  <si>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</si>
  <si>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</si>
  <si>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</si>
  <si>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</si>
  <si>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</si>
  <si>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</si>
  <si>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</si>
  <si>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</si>
  <si>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</si>
  <si>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</si>
  <si>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</si>
  <si>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</si>
  <si>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</si>
  <si>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</si>
  <si>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</si>
  <si>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</si>
  <si>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</si>
  <si>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</si>
  <si>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</si>
  <si>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</si>
  <si>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</si>
  <si>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</si>
  <si>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</si>
  <si>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</si>
  <si>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</si>
  <si>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</si>
  <si>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</si>
  <si>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</si>
  <si>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</si>
  <si>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</si>
  <si>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</si>
  <si>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</si>
  <si>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</si>
  <si>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</si>
  <si>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</si>
  <si>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</si>
  <si>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</si>
  <si>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</si>
  <si>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</si>
  <si>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</si>
  <si>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</si>
  <si>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</si>
  <si>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</si>
  <si>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</si>
  <si>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</si>
  <si>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</si>
  <si>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</si>
  <si>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</si>
  <si>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</si>
  <si>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</si>
  <si>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</si>
  <si>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</si>
  <si>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</si>
  <si>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</si>
  <si>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</si>
  <si>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</si>
  <si>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</si>
  <si>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</si>
  <si>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</si>
  <si>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</si>
  <si>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</si>
  <si>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</si>
  <si>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</si>
  <si>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</si>
  <si>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</si>
  <si>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</si>
  <si>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</si>
  <si>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</si>
  <si>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</si>
  <si>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</si>
  <si>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</si>
  <si>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</si>
  <si>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</si>
  <si>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</si>
  <si>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</si>
  <si>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</si>
  <si>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</si>
  <si>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</si>
  <si>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</si>
  <si>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</si>
  <si>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</si>
  <si>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</si>
  <si>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</si>
  <si>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</si>
  <si>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</si>
  <si>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</si>
  <si>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</si>
  <si>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</si>
  <si>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</si>
  <si>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</si>
  <si>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</si>
  <si>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</si>
  <si>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</si>
  <si>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</si>
  <si>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</si>
  <si>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</si>
  <si>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</si>
  <si>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</si>
  <si>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</si>
  <si>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</si>
  <si>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</si>
  <si>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</si>
  <si>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</si>
  <si>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</si>
  <si>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</si>
  <si>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</si>
  <si>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</si>
  <si>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</si>
  <si>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</si>
  <si>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</si>
  <si>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</si>
  <si>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</si>
  <si>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</si>
  <si>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</si>
  <si>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</si>
  <si>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</si>
  <si>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</si>
  <si>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</si>
  <si>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</si>
  <si>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</si>
  <si>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</si>
  <si>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</si>
  <si>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</si>
  <si>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</si>
  <si>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</si>
  <si>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</si>
  <si>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</si>
  <si>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</si>
  <si>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</si>
  <si>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</si>
  <si>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</si>
  <si>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</si>
  <si>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</si>
  <si>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</si>
  <si>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</si>
  <si>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</si>
  <si>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</si>
  <si>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</si>
  <si>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</si>
  <si>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</si>
  <si>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</si>
  <si>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</si>
  <si>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</si>
  <si>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</si>
  <si>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</si>
  <si>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</si>
  <si>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</si>
  <si>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</si>
  <si>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</si>
  <si>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</si>
  <si>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</si>
  <si>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</si>
  <si>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</si>
  <si>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</si>
  <si>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</si>
  <si>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</si>
  <si>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</si>
  <si>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</si>
  <si>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</si>
  <si>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</si>
  <si>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</si>
  <si>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</si>
  <si>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</si>
  <si>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</si>
  <si>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</si>
  <si>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</si>
  <si>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</si>
  <si>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</si>
  <si>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</si>
  <si>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</si>
  <si>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</si>
  <si>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</si>
  <si>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</si>
  <si>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</si>
  <si>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</si>
  <si>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</si>
  <si>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</si>
  <si>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</si>
  <si>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</si>
  <si>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</si>
  <si>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</si>
  <si>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</si>
  <si>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</si>
  <si>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</si>
  <si>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</si>
  <si>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</si>
  <si>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</si>
  <si>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</si>
  <si>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</si>
  <si>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</si>
  <si>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</si>
  <si>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</si>
  <si>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</si>
  <si>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</si>
  <si>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</si>
  <si>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</si>
  <si>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</si>
  <si>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</si>
  <si>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</si>
  <si>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</si>
  <si>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</si>
  <si>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</si>
  <si>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</si>
  <si>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</si>
  <si>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</si>
  <si>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</si>
  <si>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</si>
  <si>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</si>
  <si>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</si>
  <si>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</si>
  <si>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</si>
  <si>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</si>
  <si>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</si>
  <si>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</si>
  <si>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</si>
  <si>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</si>
  <si>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</si>
  <si>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</si>
  <si>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</si>
  <si>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</si>
  <si>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</si>
  <si>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</si>
  <si>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</si>
  <si>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</si>
  <si>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</si>
  <si>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</si>
  <si>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</si>
  <si>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</si>
  <si>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</si>
  <si>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</si>
  <si>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</si>
  <si>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</si>
  <si>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</si>
  <si>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</si>
  <si>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</si>
  <si>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</si>
  <si>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</si>
  <si>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</si>
  <si>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</si>
  <si>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</si>
  <si>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</si>
  <si>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</si>
  <si>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</si>
  <si>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</si>
  <si>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</si>
  <si>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</si>
  <si>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</si>
  <si>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</si>
  <si>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</si>
  <si>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</si>
  <si>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</si>
  <si>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</si>
  <si>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</si>
  <si>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</si>
  <si>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</si>
  <si>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</si>
  <si>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</si>
  <si>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</si>
  <si>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</si>
  <si>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</si>
  <si>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</si>
  <si>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</si>
  <si>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</si>
  <si>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</si>
  <si>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</si>
  <si>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</si>
  <si>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</si>
  <si>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</si>
  <si>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</si>
  <si>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</si>
  <si>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</si>
  <si>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</si>
  <si>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</si>
  <si>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</si>
  <si>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</si>
  <si>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</si>
  <si>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</si>
  <si>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</si>
  <si>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</si>
  <si>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</si>
  <si>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</si>
  <si>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</si>
  <si>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</si>
  <si>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</si>
  <si>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</si>
  <si>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</si>
  <si>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</si>
  <si>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</si>
  <si>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</si>
  <si>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</si>
  <si>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</si>
  <si>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</si>
  <si>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</si>
  <si>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</si>
  <si>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</si>
  <si>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</si>
  <si>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</si>
  <si>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</si>
  <si>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</si>
  <si>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</si>
  <si>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</si>
  <si>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</si>
  <si>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</si>
  <si>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</si>
  <si>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</si>
  <si>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</si>
  <si>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</si>
  <si>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</si>
  <si>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</si>
  <si>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</si>
  <si>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</si>
  <si>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</si>
  <si>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</si>
  <si>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</si>
  <si>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</si>
  <si>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</si>
  <si>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</si>
  <si>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</si>
  <si>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</si>
  <si>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</si>
  <si>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</si>
  <si>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</si>
  <si>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</si>
  <si>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</si>
  <si>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</si>
  <si>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</si>
  <si>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</si>
  <si>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</si>
  <si>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</si>
  <si>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</si>
  <si>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</si>
  <si>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</si>
  <si>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</si>
  <si>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</si>
  <si>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</si>
  <si>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</si>
  <si>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</si>
  <si>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</si>
  <si>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</si>
  <si>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</si>
  <si>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</si>
  <si>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</si>
  <si>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</si>
  <si>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</si>
  <si>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</si>
  <si>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</si>
  <si>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</si>
  <si>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</si>
  <si>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</si>
  <si>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</si>
  <si>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</si>
  <si>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</si>
  <si>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</si>
  <si>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</si>
  <si>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</si>
  <si>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</si>
  <si>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</si>
  <si>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</si>
  <si>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</si>
  <si>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</si>
  <si>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</si>
  <si>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</si>
  <si>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</si>
  <si>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</si>
  <si>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</si>
  <si>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</si>
  <si>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</si>
  <si>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</si>
  <si>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</si>
  <si>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</si>
  <si>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</si>
  <si>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</si>
  <si>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</si>
  <si>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</si>
  <si>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</si>
  <si>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</si>
  <si>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</si>
  <si>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</si>
  <si>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</si>
  <si>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</si>
  <si>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</si>
  <si>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</si>
  <si>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</si>
  <si>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</si>
  <si>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</si>
  <si>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</si>
  <si>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</si>
  <si>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</si>
  <si>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</si>
  <si>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</si>
  <si>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</si>
  <si>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</si>
  <si>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</si>
  <si>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</si>
  <si>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</si>
  <si>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</si>
  <si>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</si>
  <si>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</si>
  <si>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</si>
  <si>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</si>
  <si>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</si>
  <si>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</si>
  <si>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</si>
  <si>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</si>
  <si>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</si>
  <si>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</si>
  <si>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</si>
  <si>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</si>
  <si>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</si>
  <si>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</si>
  <si>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</si>
  <si>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</si>
  <si>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</si>
  <si>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</si>
  <si>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</si>
  <si>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</si>
  <si>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</si>
  <si>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</si>
  <si>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</si>
  <si>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</si>
  <si>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</si>
  <si>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</si>
  <si>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</si>
  <si>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</si>
  <si>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</si>
  <si>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</si>
  <si>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</si>
  <si>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</si>
  <si>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</si>
  <si>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</si>
  <si>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</si>
  <si>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</si>
  <si>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</si>
  <si>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</si>
  <si>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</si>
  <si>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</si>
  <si>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</si>
  <si>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</si>
  <si>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</si>
  <si>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</si>
  <si>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</si>
  <si>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</si>
  <si>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</si>
  <si>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</si>
  <si>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</si>
  <si>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</si>
  <si>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</si>
  <si>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</si>
  <si>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</si>
  <si>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</si>
  <si>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</si>
  <si>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</si>
  <si>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</si>
  <si>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</si>
  <si>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</si>
  <si>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</si>
  <si>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</si>
  <si>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</si>
  <si>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</si>
  <si>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</si>
  <si>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</si>
  <si>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</si>
  <si>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</si>
  <si>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</si>
  <si>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</si>
  <si>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</si>
  <si>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</si>
  <si>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</si>
  <si>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</si>
  <si>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</si>
  <si>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</si>
  <si>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</si>
  <si>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</si>
  <si>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</si>
  <si>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</si>
  <si>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</si>
  <si>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</si>
  <si>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</si>
  <si>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</si>
  <si>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</si>
  <si>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</si>
  <si>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</si>
  <si>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</si>
  <si>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</si>
  <si>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</si>
  <si>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</si>
  <si>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</si>
  <si>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</si>
  <si>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</si>
  <si>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</si>
  <si>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</si>
  <si>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</si>
  <si>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</si>
  <si>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</si>
  <si>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</si>
  <si>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</si>
  <si>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</si>
  <si>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</si>
  <si>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</si>
  <si>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</si>
  <si>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</si>
  <si>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</si>
  <si>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</si>
  <si>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</si>
  <si>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</si>
  <si>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</si>
  <si>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</si>
  <si>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</si>
  <si>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</si>
  <si>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</si>
  <si>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</si>
  <si>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</si>
  <si>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</si>
  <si>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</si>
  <si>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</si>
  <si>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</si>
  <si>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</si>
  <si>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</si>
  <si>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</si>
  <si>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</si>
  <si>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</si>
  <si>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</si>
  <si>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</si>
  <si>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</si>
  <si>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</si>
  <si>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</si>
  <si>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</si>
  <si>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</si>
  <si>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</si>
  <si>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</si>
  <si>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</si>
  <si>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</si>
  <si>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</si>
  <si>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</si>
  <si>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</si>
  <si>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</si>
  <si>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</si>
  <si>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</si>
  <si>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</si>
  <si>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</si>
  <si>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</si>
  <si>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</si>
  <si>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</si>
  <si>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</si>
  <si>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</si>
  <si>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</si>
  <si>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</si>
  <si>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</si>
  <si>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</si>
  <si>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</si>
  <si>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</si>
  <si>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</si>
  <si>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</si>
  <si>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</si>
  <si>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</si>
  <si>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</si>
  <si>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</si>
  <si>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</si>
  <si>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</si>
  <si>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</si>
  <si>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</si>
  <si>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</si>
  <si>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</si>
  <si>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</si>
  <si>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</si>
  <si>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</si>
  <si>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</si>
  <si>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</si>
  <si>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</si>
  <si>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</si>
  <si>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</si>
  <si>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</si>
  <si>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</si>
  <si>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</si>
  <si>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</si>
  <si>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</si>
  <si>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</si>
  <si>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</si>
  <si>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</si>
  <si>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</si>
  <si>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</si>
  <si>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</si>
  <si>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</si>
  <si>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</si>
  <si>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</si>
  <si>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</si>
  <si>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</si>
  <si>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</si>
  <si>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</si>
  <si>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</si>
  <si>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</si>
  <si>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</si>
  <si>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</si>
  <si>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</si>
  <si>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</si>
  <si>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</si>
  <si>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</si>
  <si>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</si>
  <si>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</si>
  <si>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</si>
  <si>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</si>
  <si>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</si>
  <si>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</si>
  <si>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</si>
  <si>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</si>
  <si>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</si>
  <si>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</si>
  <si>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</si>
  <si>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</si>
  <si>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</si>
  <si>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</si>
  <si>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</si>
  <si>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</si>
  <si>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</si>
  <si>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</si>
  <si>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</si>
  <si>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</si>
  <si>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</si>
  <si>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</si>
  <si>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</si>
  <si>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</si>
  <si>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</si>
  <si>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</si>
  <si>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</si>
  <si>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</si>
  <si>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</si>
  <si>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</si>
  <si>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</si>
  <si>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</si>
  <si>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</si>
  <si>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</si>
  <si>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</si>
  <si>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</si>
  <si>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</si>
  <si>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</si>
  <si>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</si>
  <si>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</si>
  <si>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</si>
  <si>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</si>
  <si>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</si>
  <si>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</si>
  <si>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</si>
  <si>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</si>
  <si>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</si>
  <si>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</si>
  <si>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</si>
  <si>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</si>
  <si>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</si>
  <si>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</si>
  <si>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</si>
  <si>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</si>
  <si>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</si>
  <si>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</si>
  <si>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</si>
  <si>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</si>
  <si>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</si>
  <si>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</si>
  <si>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</si>
  <si>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</si>
  <si>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</si>
  <si>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</si>
  <si>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</si>
  <si>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</si>
  <si>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</si>
  <si>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</si>
  <si>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</si>
  <si>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</si>
  <si>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</si>
  <si>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</si>
  <si>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</si>
  <si>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</si>
  <si>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</si>
  <si>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</si>
  <si>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</si>
  <si>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</si>
  <si>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</si>
  <si>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</si>
  <si>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</si>
  <si>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</si>
  <si>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</si>
  <si>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</si>
  <si>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</si>
  <si>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</si>
  <si>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</si>
  <si>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</si>
  <si>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</si>
  <si>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</si>
  <si>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</si>
  <si>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</si>
  <si>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</si>
  <si>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</si>
  <si>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</si>
  <si>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</si>
  <si>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</si>
  <si>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</si>
  <si>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</si>
  <si>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</si>
  <si>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</si>
  <si>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</si>
  <si>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</si>
  <si>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</si>
  <si>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</si>
  <si>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</si>
  <si>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</si>
  <si>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</si>
  <si>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</si>
  <si>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</si>
  <si>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</si>
  <si>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</si>
  <si>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</si>
  <si>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</si>
  <si>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</si>
  <si>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</si>
  <si>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</si>
  <si>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</si>
  <si>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</si>
  <si>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</si>
  <si>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</si>
  <si>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</si>
  <si>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</si>
  <si>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</si>
  <si>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</si>
  <si>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</si>
  <si>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</si>
  <si>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</si>
  <si>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</si>
  <si>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</si>
  <si>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</si>
  <si>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</si>
  <si>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</si>
  <si>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</si>
  <si>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</si>
  <si>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</si>
  <si>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</si>
  <si>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</si>
  <si>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</si>
  <si>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</si>
  <si>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</si>
  <si>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</si>
  <si>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</si>
  <si>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</si>
  <si>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</si>
  <si>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</si>
  <si>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</si>
  <si>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</si>
  <si>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</si>
  <si>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</si>
  <si>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</si>
  <si>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</si>
  <si>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</si>
  <si>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</si>
  <si>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</si>
  <si>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</si>
  <si>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</si>
  <si>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</si>
  <si>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</si>
  <si>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</si>
  <si>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</si>
  <si>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</si>
  <si>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</si>
  <si>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</si>
  <si>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</si>
  <si>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</si>
  <si>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</si>
  <si>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</si>
  <si>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</si>
  <si>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</si>
  <si>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</si>
  <si>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</si>
  <si>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</si>
  <si>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</si>
  <si>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</si>
  <si>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</si>
  <si>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</si>
  <si>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</si>
  <si>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</si>
  <si>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</si>
  <si>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</si>
  <si>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</si>
  <si>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</si>
  <si>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</si>
  <si>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</si>
  <si>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</si>
  <si>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</si>
  <si>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</si>
  <si>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</si>
  <si>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</si>
  <si>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</si>
  <si>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</si>
  <si>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</si>
  <si>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</si>
  <si>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</si>
  <si>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</si>
  <si>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</si>
  <si>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</si>
  <si>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</si>
  <si>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</si>
  <si>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</si>
  <si>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</si>
  <si>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</si>
  <si>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</si>
  <si>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</si>
  <si>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</si>
  <si>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</si>
  <si>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</si>
  <si>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</si>
  <si>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</si>
  <si>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</si>
  <si>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</si>
  <si>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</si>
  <si>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</si>
  <si>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</si>
  <si>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</si>
  <si>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</si>
  <si>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</si>
  <si>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</si>
  <si>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</si>
  <si>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</si>
  <si>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</si>
  <si>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</si>
  <si>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</si>
  <si>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</si>
  <si>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</si>
  <si>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</si>
  <si>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</si>
  <si>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</si>
  <si>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</si>
  <si>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</si>
  <si>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</si>
  <si>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</si>
  <si>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</si>
  <si>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</si>
  <si>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</si>
  <si>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</si>
  <si>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</si>
  <si>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</si>
  <si>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</si>
  <si>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</si>
  <si>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</si>
  <si>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</si>
  <si>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</si>
  <si>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</si>
  <si>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</si>
  <si>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</si>
  <si>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</si>
  <si>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</si>
  <si>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</si>
  <si>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</si>
  <si>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</si>
  <si>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</si>
  <si>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</si>
  <si>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</si>
  <si>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</si>
  <si>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</si>
  <si>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</si>
  <si>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</si>
  <si>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</si>
  <si>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</si>
  <si>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</si>
  <si>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</si>
  <si>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</si>
  <si>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</si>
  <si>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</si>
  <si>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</si>
  <si>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</si>
  <si>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</si>
  <si>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</si>
  <si>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</si>
  <si>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</si>
  <si>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</si>
  <si>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</si>
  <si>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</si>
  <si>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</si>
  <si>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</si>
  <si>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</si>
  <si>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</si>
  <si>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</si>
  <si>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</si>
  <si>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</si>
  <si>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</si>
  <si>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</si>
  <si>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</si>
  <si>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</si>
  <si>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</si>
  <si>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</si>
  <si>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</si>
  <si>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</si>
  <si>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</si>
  <si>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</si>
  <si>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</si>
  <si>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</si>
  <si>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</si>
  <si>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</si>
  <si>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</si>
  <si>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</si>
  <si>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</si>
  <si>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</si>
  <si>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</si>
  <si>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</si>
  <si>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</si>
  <si>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</si>
  <si>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</si>
  <si>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</si>
  <si>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</si>
  <si>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</si>
  <si>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</si>
  <si>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</si>
  <si>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</si>
  <si>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</si>
  <si>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</si>
  <si>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</si>
  <si>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</si>
  <si>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</si>
  <si>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</si>
  <si>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</si>
  <si>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</si>
  <si>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</si>
  <si>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</si>
  <si>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</si>
  <si>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</si>
  <si>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</si>
  <si>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</si>
  <si>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</si>
  <si>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</si>
  <si>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</si>
  <si>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</si>
  <si>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</si>
  <si>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</si>
  <si>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</si>
  <si>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</si>
  <si>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</si>
  <si>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</si>
  <si>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</si>
  <si>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</si>
  <si>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</si>
  <si>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</si>
  <si>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</si>
  <si>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</si>
  <si>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</si>
  <si>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</si>
  <si>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</si>
  <si>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</si>
  <si>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</si>
  <si>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</si>
  <si>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</si>
  <si>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</si>
  <si>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</si>
  <si>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</si>
  <si>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</si>
  <si>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</si>
  <si>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</si>
  <si>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</si>
  <si>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</si>
  <si>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</si>
  <si>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</si>
  <si>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</si>
  <si>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</si>
  <si>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</si>
  <si>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</si>
  <si>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</si>
  <si>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</si>
  <si>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</si>
  <si>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</si>
  <si>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</si>
  <si>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</si>
  <si>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</si>
  <si>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</si>
  <si>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</si>
  <si>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</si>
  <si>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</si>
  <si>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</si>
  <si>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</si>
  <si>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</si>
  <si>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</si>
  <si>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</si>
  <si>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</si>
  <si>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</si>
  <si>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</si>
  <si>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</si>
  <si>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</si>
  <si>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</si>
  <si>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</si>
  <si>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</si>
  <si>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</si>
  <si>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</si>
  <si>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</si>
  <si>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</si>
  <si>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</si>
  <si>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</si>
  <si>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</si>
  <si>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</si>
  <si>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</si>
  <si>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</si>
  <si>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</si>
  <si>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</si>
  <si>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</si>
  <si>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</si>
  <si>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</si>
  <si>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</si>
  <si>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</si>
  <si>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</si>
  <si>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</si>
  <si>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</si>
  <si>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</si>
  <si>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</si>
  <si>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</si>
  <si>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</si>
  <si>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</si>
  <si>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</si>
  <si>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</si>
  <si>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</si>
  <si>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</si>
  <si>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</si>
  <si>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</si>
  <si>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</si>
  <si>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</si>
  <si>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</si>
  <si>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</si>
  <si>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</si>
  <si>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</si>
  <si>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</si>
  <si>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</si>
  <si>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</si>
  <si>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</si>
  <si>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</si>
  <si>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</si>
  <si>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</si>
  <si>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</si>
  <si>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</si>
  <si>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</si>
  <si>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</si>
  <si>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</si>
  <si>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</si>
  <si>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</si>
  <si>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</si>
  <si>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</si>
  <si>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</si>
  <si>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</si>
  <si>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</si>
  <si>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</si>
  <si>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</si>
  <si>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</si>
  <si>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</si>
  <si>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</si>
  <si>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</si>
  <si>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</si>
  <si>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</si>
  <si>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</si>
  <si>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</si>
  <si>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</si>
  <si>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</si>
  <si>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</si>
  <si>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</si>
  <si>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</si>
  <si>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</si>
  <si>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</si>
  <si>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</si>
  <si>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</si>
  <si>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</si>
  <si>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</si>
  <si>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</si>
  <si>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</si>
  <si>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</si>
  <si>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</si>
  <si>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</si>
  <si>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</si>
  <si>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</si>
  <si>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</si>
  <si>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</si>
  <si>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</si>
  <si>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</si>
  <si>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</si>
  <si>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</si>
  <si>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</si>
  <si>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</si>
  <si>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</si>
  <si>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</si>
  <si>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</si>
  <si>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</si>
  <si>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</si>
  <si>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</si>
  <si>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</si>
  <si>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</si>
  <si>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</si>
  <si>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</si>
  <si>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</si>
  <si>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</si>
  <si>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</si>
  <si>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</si>
  <si>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</si>
  <si>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</si>
  <si>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</si>
  <si>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</si>
  <si>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</si>
  <si>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</si>
  <si>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</si>
  <si>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</si>
  <si>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</si>
  <si>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</si>
  <si>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</si>
  <si>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</si>
  <si>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</si>
  <si>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</si>
  <si>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</si>
  <si>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</si>
  <si>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</si>
  <si>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</si>
  <si>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</si>
  <si>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</si>
  <si>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</si>
  <si>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</si>
  <si>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</si>
  <si>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</si>
  <si>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</si>
  <si>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</si>
  <si>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</si>
  <si>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</si>
  <si>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</si>
  <si>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</si>
  <si>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</si>
  <si>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</si>
  <si>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</si>
  <si>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</si>
  <si>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</si>
  <si>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</si>
  <si>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</si>
  <si>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</si>
  <si>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</si>
  <si>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</si>
  <si>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</si>
  <si>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</si>
  <si>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</si>
  <si>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</si>
  <si>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</si>
  <si>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</si>
  <si>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</si>
  <si>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</si>
  <si>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</si>
  <si>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</si>
  <si>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</si>
  <si>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</si>
  <si>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</si>
  <si>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</si>
  <si>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</si>
  <si>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</si>
  <si>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</si>
  <si>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</si>
  <si>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</si>
  <si>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</si>
  <si>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</si>
  <si>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</si>
  <si>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</si>
  <si>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</si>
  <si>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</si>
  <si>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</si>
  <si>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</si>
  <si>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</si>
  <si>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</si>
  <si>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</si>
  <si>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</si>
  <si>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</si>
  <si>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</si>
  <si>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</si>
  <si>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</si>
  <si>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</si>
  <si>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</si>
  <si>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</si>
  <si>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</si>
  <si>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</si>
  <si>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</si>
  <si>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</si>
  <si>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</si>
  <si>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</si>
  <si>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</si>
  <si>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</si>
  <si>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</si>
  <si>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</si>
  <si>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</si>
  <si>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</si>
  <si>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</si>
  <si>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</si>
  <si>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</si>
  <si>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</si>
  <si>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</si>
  <si>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</si>
  <si>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</si>
  <si>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</si>
  <si>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</si>
  <si>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</si>
  <si>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</si>
  <si>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</si>
  <si>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</si>
  <si>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</si>
  <si>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</si>
  <si>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</si>
  <si>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</si>
  <si>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</si>
  <si>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</si>
  <si>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</si>
  <si>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</si>
  <si>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</si>
  <si>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</si>
  <si>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</si>
  <si>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</si>
  <si>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</si>
  <si>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</si>
  <si>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</si>
  <si>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</si>
  <si>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</si>
  <si>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</si>
  <si>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</si>
  <si>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</si>
  <si>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</si>
  <si>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</si>
  <si>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</si>
  <si>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</si>
  <si>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</si>
  <si>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</si>
  <si>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</si>
  <si>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</si>
  <si>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</si>
  <si>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</si>
  <si>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</si>
  <si>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</si>
  <si>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</si>
  <si>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</si>
  <si>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</si>
  <si>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</si>
  <si>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</si>
  <si>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</si>
  <si>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</si>
  <si>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</si>
  <si>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</si>
  <si>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</si>
  <si>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</si>
  <si>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</si>
  <si>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</si>
  <si>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</si>
  <si>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</si>
  <si>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</si>
  <si>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</si>
  <si>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</si>
  <si>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</si>
  <si>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</si>
  <si>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</si>
  <si>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</si>
  <si>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</si>
  <si>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</si>
  <si>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</si>
  <si>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</si>
  <si>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</si>
  <si>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</si>
  <si>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</si>
  <si>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</si>
  <si>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</si>
  <si>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</si>
  <si>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</si>
  <si>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</si>
  <si>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</si>
  <si>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</si>
  <si>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</si>
  <si>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</si>
  <si>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</si>
  <si>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</si>
  <si>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</si>
  <si>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</si>
  <si>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</si>
  <si>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</si>
  <si>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</si>
  <si>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</si>
  <si>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</si>
  <si>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</si>
  <si>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</si>
  <si>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</si>
  <si>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</si>
  <si>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</si>
  <si>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</si>
  <si>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</si>
  <si>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</si>
  <si>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</si>
  <si>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</si>
  <si>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</si>
  <si>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</si>
  <si>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</si>
  <si>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</si>
  <si>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</si>
  <si>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</si>
  <si>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</si>
  <si>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</si>
  <si>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</si>
  <si>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</si>
  <si>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</si>
  <si>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</si>
  <si>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</si>
  <si>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</si>
  <si>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</si>
  <si>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</si>
  <si>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</si>
  <si>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</si>
  <si>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</si>
  <si>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</si>
  <si>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</si>
  <si>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</si>
  <si>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</si>
  <si>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</si>
  <si>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</si>
  <si>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</si>
  <si>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</si>
  <si>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</si>
  <si>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</si>
  <si>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</si>
  <si>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</si>
  <si>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</si>
  <si>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</si>
  <si>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</si>
  <si>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</si>
  <si>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</si>
  <si>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</si>
  <si>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</si>
  <si>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</si>
  <si>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</si>
  <si>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</si>
  <si>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</si>
  <si>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</si>
  <si>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</si>
  <si>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</si>
  <si>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</si>
  <si>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</si>
  <si>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</si>
  <si>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</si>
  <si>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</si>
  <si>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</si>
  <si>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</si>
  <si>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</si>
  <si>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</si>
  <si>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</si>
  <si>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</si>
  <si>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</si>
  <si>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</si>
  <si>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</si>
  <si>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</si>
  <si>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</si>
  <si>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</si>
  <si>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</si>
  <si>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</si>
  <si>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</si>
  <si>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</si>
  <si>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</si>
  <si>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</si>
  <si>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</si>
  <si>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</si>
  <si>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</si>
  <si>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</si>
  <si>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</si>
  <si>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</si>
  <si>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</si>
  <si>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</si>
  <si>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</si>
  <si>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</si>
  <si>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</si>
  <si>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</si>
  <si>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</si>
  <si>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</si>
  <si>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</si>
  <si>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</si>
  <si>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</si>
  <si>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</si>
  <si>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</si>
  <si>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</si>
  <si>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</si>
  <si>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</si>
  <si>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</si>
  <si>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</si>
  <si>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</si>
  <si>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</si>
  <si>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</si>
  <si>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</si>
  <si>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</si>
  <si>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</si>
  <si>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</si>
  <si>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</si>
  <si>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</si>
  <si>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</si>
  <si>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</si>
  <si>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</si>
  <si>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</si>
  <si>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</si>
  <si>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</si>
  <si>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</si>
  <si>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</si>
  <si>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</si>
  <si>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</si>
  <si>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</si>
  <si>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</si>
  <si>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</si>
  <si>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</si>
  <si>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</si>
  <si>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</si>
  <si>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</si>
  <si>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</si>
  <si>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</si>
  <si>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</si>
  <si>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</si>
  <si>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</si>
  <si>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</si>
  <si>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</si>
  <si>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</si>
  <si>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</si>
  <si>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</si>
  <si>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</si>
  <si>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</si>
  <si>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</si>
  <si>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</si>
  <si>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</si>
  <si>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</si>
  <si>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</si>
  <si>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</si>
  <si>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</si>
  <si>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</si>
  <si>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</si>
  <si>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</si>
  <si>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</si>
  <si>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</si>
  <si>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</si>
  <si>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</si>
  <si>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</si>
  <si>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</si>
  <si>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</si>
  <si>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</si>
  <si>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</si>
  <si>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</si>
  <si>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</si>
  <si>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</si>
  <si>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</si>
  <si>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</si>
  <si>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</si>
  <si>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</si>
  <si>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</si>
  <si>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</si>
  <si>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</si>
  <si>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</si>
  <si>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</si>
  <si>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</si>
  <si>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</si>
  <si>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</si>
  <si>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</si>
  <si>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</si>
  <si>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</si>
  <si>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</si>
  <si>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</si>
  <si>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</si>
  <si>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</si>
  <si>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</si>
  <si>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</si>
  <si>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</si>
  <si>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</si>
  <si>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</si>
  <si>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</si>
  <si>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</si>
  <si>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</si>
  <si>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</si>
  <si>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</si>
  <si>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</si>
  <si>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</si>
  <si>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</si>
  <si>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</si>
  <si>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</si>
  <si>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</si>
  <si>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</si>
  <si>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</si>
  <si>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</si>
  <si>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</si>
  <si>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</si>
  <si>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</si>
  <si>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</si>
  <si>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</si>
  <si>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</si>
  <si>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</si>
  <si>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</si>
  <si>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</si>
  <si>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</si>
  <si>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</si>
  <si>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</si>
  <si>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</si>
  <si>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</si>
  <si>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</si>
  <si>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</si>
  <si>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</si>
  <si>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</si>
  <si>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</si>
  <si>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</si>
  <si>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</si>
  <si>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</si>
  <si>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</si>
  <si>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</si>
  <si>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</si>
  <si>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</si>
  <si>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</si>
  <si>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</si>
  <si>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</si>
  <si>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</si>
  <si>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</si>
  <si>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</si>
  <si>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</si>
  <si>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</si>
  <si>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</si>
  <si>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</si>
  <si>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</si>
  <si>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</si>
  <si>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</si>
  <si>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</si>
  <si>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</si>
  <si>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</si>
  <si>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</si>
  <si>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</si>
  <si>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</si>
  <si>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</si>
  <si>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</si>
  <si>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</si>
  <si>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</si>
  <si>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</si>
  <si>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</si>
  <si>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</si>
  <si>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</si>
  <si>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</si>
  <si>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</si>
  <si>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</si>
  <si>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</si>
  <si>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</si>
  <si>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</si>
  <si>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</si>
  <si>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</si>
  <si>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</si>
  <si>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</si>
  <si>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</si>
  <si>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</si>
  <si>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</si>
  <si>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</si>
  <si>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</si>
  <si>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</si>
  <si>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</si>
  <si>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</si>
  <si>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</si>
  <si>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</si>
  <si>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</si>
  <si>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</si>
  <si>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</si>
  <si>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</si>
  <si>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</si>
  <si>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</si>
  <si>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</si>
  <si>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</si>
  <si>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</si>
  <si>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</si>
  <si>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</si>
  <si>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</si>
  <si>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</si>
  <si>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</si>
  <si>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</si>
  <si>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</si>
  <si>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</si>
  <si>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</si>
  <si>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</si>
  <si>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</si>
  <si>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</si>
  <si>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</si>
  <si>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</si>
  <si>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</si>
  <si>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</si>
  <si>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</si>
  <si>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</si>
  <si>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</si>
  <si>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</si>
  <si>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</si>
  <si>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</si>
  <si>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</si>
  <si>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</si>
  <si>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</si>
  <si>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</si>
  <si>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</si>
  <si>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</si>
  <si>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</si>
  <si>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</si>
  <si>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</si>
  <si>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</si>
  <si>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</si>
  <si>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</si>
  <si>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</si>
  <si>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</si>
  <si>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</si>
  <si>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</si>
  <si>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</si>
  <si>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</si>
  <si>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</si>
  <si>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</si>
  <si>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</si>
  <si>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</si>
  <si>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</si>
  <si>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</si>
  <si>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</si>
  <si>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</si>
  <si>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</si>
  <si>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</si>
  <si>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</si>
  <si>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</si>
  <si>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</si>
  <si>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</si>
  <si>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</si>
  <si>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</si>
  <si>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</si>
  <si>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</si>
  <si>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</si>
  <si>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</si>
  <si>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</si>
  <si>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</si>
  <si>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</si>
  <si>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</si>
  <si>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</si>
  <si>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</si>
  <si>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</si>
  <si>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</si>
  <si>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</si>
  <si>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</si>
  <si>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</si>
  <si>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</si>
  <si>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</si>
  <si>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</si>
  <si>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</si>
  <si>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</si>
  <si>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</si>
  <si>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</si>
  <si>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</si>
  <si>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</si>
  <si>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</si>
  <si>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</si>
  <si>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</si>
  <si>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</si>
  <si>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</si>
  <si>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</si>
  <si>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</si>
  <si>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</si>
  <si>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</si>
  <si>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</si>
  <si>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</si>
  <si>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</si>
  <si>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</si>
  <si>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</si>
  <si>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</si>
  <si>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</si>
  <si>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</si>
  <si>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</si>
  <si>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</si>
  <si>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</si>
  <si>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</si>
  <si>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</si>
  <si>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</si>
  <si>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</si>
  <si>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</si>
  <si>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</si>
  <si>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</si>
  <si>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</si>
  <si>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</si>
  <si>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</si>
  <si>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</si>
  <si>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</si>
  <si>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</si>
  <si>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</si>
  <si>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</si>
  <si>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</si>
  <si>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</si>
  <si>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</si>
  <si>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</si>
  <si>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</si>
  <si>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</si>
  <si>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</si>
  <si>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</si>
  <si>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</si>
  <si>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</si>
  <si>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</si>
  <si>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</si>
  <si>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</si>
  <si>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</si>
  <si>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</si>
  <si>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</si>
  <si>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</si>
  <si>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</si>
  <si>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</si>
  <si>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</si>
  <si>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</si>
  <si>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</si>
  <si>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</si>
  <si>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</si>
  <si>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</si>
  <si>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</si>
  <si>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</si>
  <si>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</si>
  <si>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</si>
  <si>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</si>
  <si>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</si>
  <si>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</si>
  <si>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</si>
  <si>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</si>
  <si>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</si>
  <si>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</si>
  <si>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</si>
  <si>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</si>
  <si>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</si>
  <si>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</si>
  <si>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</si>
  <si>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</si>
  <si>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</si>
  <si>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</si>
  <si>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</si>
  <si>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</si>
  <si>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</si>
  <si>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</si>
  <si>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</si>
  <si>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</si>
  <si>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</si>
  <si>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</si>
  <si>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</si>
  <si>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</si>
  <si>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</si>
  <si>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</si>
  <si>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</si>
  <si>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</si>
  <si>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</si>
  <si>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</si>
  <si>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</si>
  <si>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</si>
  <si>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</si>
  <si>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</si>
  <si>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</si>
  <si>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</si>
  <si>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</si>
  <si>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</si>
  <si>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</si>
  <si>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</si>
  <si>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</si>
  <si>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</si>
  <si>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</si>
  <si>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</si>
  <si>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</si>
  <si>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</si>
  <si>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</si>
  <si>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</si>
  <si>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</si>
  <si>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</si>
  <si>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</si>
  <si>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</si>
  <si>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</si>
  <si>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</si>
  <si>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</si>
  <si>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</si>
  <si>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</si>
  <si>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</si>
  <si>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</si>
  <si>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</si>
  <si>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</si>
  <si>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</si>
  <si>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</si>
  <si>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</si>
  <si>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</si>
  <si>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</si>
  <si>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</si>
  <si>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</si>
  <si>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</si>
  <si>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</si>
  <si>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</si>
  <si>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</si>
  <si>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</si>
  <si>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</si>
  <si>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</si>
  <si>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</si>
  <si>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</si>
  <si>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</si>
  <si>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</si>
  <si>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</si>
  <si>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</si>
  <si>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</si>
  <si>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</si>
  <si>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</si>
  <si>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</si>
  <si>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</si>
  <si>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</si>
  <si>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</si>
  <si>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</si>
  <si>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</si>
  <si>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</si>
  <si>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</si>
  <si>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</si>
  <si>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</si>
  <si>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</si>
  <si>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</si>
  <si>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</si>
  <si>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</si>
  <si>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</si>
  <si>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</si>
  <si>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</si>
  <si>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</si>
  <si>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</si>
  <si>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</si>
  <si>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</si>
  <si>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</si>
  <si>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</si>
  <si>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</si>
  <si>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</si>
  <si>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</si>
  <si>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</si>
  <si>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</si>
  <si>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</si>
  <si>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</si>
  <si>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</si>
  <si>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</si>
  <si>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</si>
  <si>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</si>
  <si>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</si>
  <si>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</si>
  <si>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</si>
  <si>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</si>
  <si>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</si>
  <si>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</si>
  <si>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</si>
  <si>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</si>
  <si>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</si>
  <si>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</si>
  <si>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</si>
  <si>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</si>
  <si>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</si>
  <si>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</si>
  <si>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</si>
  <si>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</si>
  <si>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</si>
  <si>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</si>
  <si>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</si>
  <si>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</si>
  <si>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</si>
  <si>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</si>
  <si>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</si>
  <si>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</si>
  <si>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</si>
  <si>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</si>
  <si>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</si>
  <si>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</si>
  <si>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</si>
  <si>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</si>
  <si>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</si>
  <si>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</si>
  <si>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</si>
  <si>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</si>
  <si>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</si>
  <si>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</si>
  <si>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</si>
  <si>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</si>
  <si>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</si>
  <si>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</si>
  <si>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</si>
  <si>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</si>
  <si>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</si>
  <si>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</si>
  <si>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</si>
  <si>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</si>
  <si>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</si>
  <si>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</si>
  <si>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</si>
  <si>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</si>
  <si>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</si>
  <si>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</si>
  <si>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</si>
  <si>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</si>
  <si>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</si>
  <si>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</si>
  <si>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</si>
  <si>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</si>
  <si>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</si>
  <si>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</si>
  <si>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</si>
  <si>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</si>
  <si>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</si>
  <si>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</si>
  <si>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</si>
  <si>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</si>
  <si>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</si>
  <si>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</si>
  <si>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</si>
  <si>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</si>
  <si>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</si>
  <si>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</si>
  <si>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</si>
  <si>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</si>
  <si>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</si>
  <si>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</si>
  <si>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</si>
  <si>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</si>
  <si>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</si>
  <si>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</si>
  <si>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</si>
  <si>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</si>
  <si>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</si>
  <si>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</si>
  <si>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</si>
  <si>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</si>
  <si>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</si>
  <si>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</si>
  <si>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</si>
  <si>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</si>
  <si>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</si>
  <si>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</si>
  <si>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</si>
  <si>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</si>
  <si>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</si>
  <si>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</si>
  <si>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</si>
  <si>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</si>
  <si>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</si>
  <si>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</si>
  <si>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</si>
  <si>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</si>
  <si>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</si>
  <si>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</si>
  <si>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</si>
  <si>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</si>
  <si>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</si>
  <si>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</si>
  <si>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</si>
  <si>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</si>
  <si>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</si>
  <si>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</si>
  <si>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</si>
  <si>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</si>
  <si>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</si>
  <si>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</si>
  <si>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</si>
  <si>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</si>
  <si>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</si>
  <si>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</si>
  <si>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</si>
  <si>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</si>
  <si>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</si>
  <si>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</si>
  <si>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</si>
  <si>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</si>
  <si>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</si>
  <si>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</si>
  <si>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</si>
  <si>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</si>
  <si>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</si>
  <si>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</si>
  <si>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</si>
  <si>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</si>
  <si>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</si>
  <si>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</si>
  <si>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</si>
  <si>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</si>
  <si>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</si>
  <si>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</si>
  <si>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</si>
  <si>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</si>
  <si>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</si>
  <si>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</si>
  <si>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</si>
  <si>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</si>
  <si>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</si>
  <si>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</si>
  <si>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</si>
  <si>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</si>
  <si>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</si>
  <si>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</si>
  <si>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</si>
  <si>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</si>
  <si>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</si>
  <si>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</si>
  <si>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</si>
  <si>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</si>
  <si>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</si>
  <si>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</si>
  <si>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</si>
  <si>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</si>
  <si>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</si>
  <si>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</si>
  <si>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</si>
  <si>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</si>
  <si>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</si>
  <si>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</si>
  <si>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</si>
  <si>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</si>
  <si>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</si>
  <si>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</si>
  <si>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</si>
  <si>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</si>
  <si>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</si>
  <si>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</si>
  <si>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</si>
  <si>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</si>
  <si>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</si>
  <si>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</si>
  <si>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</si>
  <si>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</si>
  <si>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</si>
  <si>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</si>
  <si>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</si>
  <si>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</si>
  <si>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</si>
  <si>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</si>
  <si>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</si>
  <si>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</si>
  <si>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</si>
  <si>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</si>
  <si>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</si>
  <si>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</si>
  <si>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</si>
  <si>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</si>
  <si>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</si>
  <si>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</si>
  <si>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</si>
  <si>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</si>
  <si>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</si>
  <si>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</si>
  <si>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</si>
  <si>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</si>
  <si>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</si>
  <si>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</si>
  <si>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</si>
  <si>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</si>
  <si>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</si>
  <si>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</si>
  <si>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</si>
  <si>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</si>
  <si>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</si>
  <si>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</si>
  <si>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</si>
  <si>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</si>
  <si>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</si>
  <si>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</si>
  <si>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</si>
  <si>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</si>
  <si>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</si>
  <si>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</si>
  <si>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</si>
  <si>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</si>
  <si>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</si>
  <si>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</si>
  <si>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</si>
  <si>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</si>
  <si>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</si>
  <si>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</si>
  <si>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</si>
  <si>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</si>
  <si>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</si>
  <si>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</si>
  <si>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</si>
  <si>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</si>
  <si>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</si>
  <si>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</si>
  <si>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</si>
  <si>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</si>
  <si>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</si>
  <si>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</si>
  <si>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</si>
  <si>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</si>
  <si>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</si>
  <si>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</si>
  <si>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</si>
  <si>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</si>
  <si>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</si>
  <si>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</si>
  <si>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</si>
  <si>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</si>
  <si>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</si>
  <si>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</si>
  <si>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</si>
  <si>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</si>
  <si>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</si>
  <si>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</si>
  <si>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</si>
  <si>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</si>
  <si>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</si>
  <si>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</si>
  <si>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</si>
  <si>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</si>
  <si>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</si>
  <si>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</si>
  <si>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</si>
  <si>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</si>
  <si>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</si>
  <si>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</si>
  <si>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</si>
  <si>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</si>
  <si>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</si>
  <si>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</si>
  <si>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</si>
  <si>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</si>
  <si>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</si>
  <si>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</si>
  <si>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</si>
  <si>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</si>
  <si>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</si>
  <si>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</si>
  <si>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</si>
  <si>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</si>
  <si>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</si>
  <si>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</si>
  <si>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</si>
  <si>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</si>
  <si>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</si>
  <si>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</si>
  <si>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</si>
  <si>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</si>
  <si>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</si>
  <si>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</si>
  <si>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</si>
  <si>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</si>
  <si>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</si>
  <si>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</si>
  <si>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</si>
  <si>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</si>
  <si>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</si>
  <si>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</si>
  <si>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</si>
  <si>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</si>
  <si>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</si>
  <si>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</si>
  <si>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</si>
  <si>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</si>
  <si>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</si>
  <si>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</si>
  <si>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</si>
  <si>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</si>
  <si>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</si>
  <si>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</si>
  <si>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</si>
  <si>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</si>
  <si>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</si>
  <si>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</si>
  <si>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</si>
  <si>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</si>
  <si>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</si>
  <si>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</si>
  <si>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</si>
  <si>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</si>
  <si>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</si>
  <si>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</si>
  <si>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</si>
  <si>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</si>
  <si>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</si>
  <si>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</si>
  <si>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</si>
  <si>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</si>
  <si>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</si>
  <si>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</si>
  <si>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</si>
  <si>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</si>
  <si>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</si>
  <si>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</si>
  <si>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</si>
  <si>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</si>
  <si>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</si>
  <si>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</si>
  <si>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</si>
  <si>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</si>
  <si>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</si>
  <si>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</si>
  <si>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</si>
  <si>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</si>
  <si>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</si>
  <si>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</si>
  <si>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</si>
  <si>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</si>
  <si>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</si>
  <si>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</si>
  <si>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</si>
  <si>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</si>
  <si>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</si>
  <si>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</si>
  <si>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</si>
  <si>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</si>
  <si>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</si>
  <si>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</si>
  <si>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</si>
  <si>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</si>
  <si>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</si>
  <si>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</si>
  <si>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</si>
  <si>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</si>
  <si>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</si>
  <si>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</si>
  <si>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</si>
  <si>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</si>
  <si>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</si>
  <si>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</si>
  <si>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</si>
  <si>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</si>
  <si>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</si>
  <si>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</si>
  <si>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</si>
  <si>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</si>
  <si>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</si>
  <si>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</si>
  <si>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</si>
  <si>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</si>
  <si>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</si>
  <si>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</si>
  <si>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</si>
  <si>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</si>
  <si>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</si>
  <si>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</si>
  <si>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</si>
  <si>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</si>
  <si>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</si>
  <si>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</si>
  <si>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</si>
  <si>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</si>
  <si>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</si>
  <si>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</si>
  <si>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</si>
  <si>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</si>
  <si>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</si>
  <si>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</si>
  <si>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</si>
  <si>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</si>
  <si>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</si>
  <si>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</si>
  <si>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</si>
  <si>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</si>
  <si>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</si>
  <si>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</si>
  <si>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</si>
  <si>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</si>
  <si>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</si>
  <si>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</si>
  <si>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</si>
  <si>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</si>
  <si>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</si>
  <si>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</si>
  <si>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</si>
  <si>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</si>
  <si>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</si>
  <si>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</si>
  <si>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</si>
  <si>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</si>
  <si>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</si>
  <si>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</si>
  <si>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</si>
  <si>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</si>
  <si>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</si>
  <si>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</si>
  <si>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</si>
  <si>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</si>
  <si>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</si>
  <si>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</si>
  <si>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</si>
  <si>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</si>
  <si>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</si>
  <si>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</si>
  <si>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</si>
  <si>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</si>
  <si>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</si>
  <si>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</si>
  <si>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</si>
  <si>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</si>
  <si>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</si>
  <si>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</si>
  <si>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</si>
  <si>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</si>
  <si>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</si>
  <si>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</si>
  <si>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</si>
  <si>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</si>
  <si>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</si>
  <si>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</si>
  <si>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</si>
  <si>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</si>
  <si>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</si>
  <si>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</si>
  <si>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</si>
  <si>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</si>
  <si>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</si>
  <si>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</si>
  <si>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</si>
  <si>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</si>
  <si>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</si>
  <si>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</si>
  <si>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</si>
  <si>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</si>
  <si>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</si>
  <si>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</si>
  <si>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</si>
  <si>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</si>
  <si>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</si>
  <si>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</si>
  <si>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</si>
  <si>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</si>
  <si>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</si>
  <si>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</si>
  <si>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</si>
  <si>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</si>
  <si>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</si>
  <si>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</si>
  <si>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</si>
  <si>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</si>
  <si>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</si>
  <si>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</si>
  <si>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</si>
  <si>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</si>
  <si>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</si>
  <si>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</si>
  <si>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</si>
  <si>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</si>
  <si>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</si>
  <si>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</si>
  <si>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</si>
  <si>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</si>
  <si>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</si>
  <si>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</si>
  <si>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</si>
  <si>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</si>
  <si>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</si>
  <si>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</si>
  <si>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</si>
  <si>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</si>
  <si>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</si>
  <si>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</si>
  <si>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</si>
  <si>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</si>
  <si>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</si>
  <si>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</si>
  <si>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</si>
  <si>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</si>
  <si>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</si>
  <si>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</si>
  <si>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</si>
  <si>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</si>
  <si>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</si>
  <si>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</si>
  <si>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</si>
  <si>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</si>
  <si>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</si>
  <si>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</si>
  <si>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</si>
  <si>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</si>
  <si>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</si>
  <si>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</si>
  <si>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</si>
  <si>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</si>
  <si>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</si>
  <si>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</si>
  <si>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</si>
  <si>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</si>
  <si>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</si>
  <si>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</si>
  <si>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</si>
  <si>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</si>
  <si>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</si>
  <si>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</si>
  <si>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</si>
  <si>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</si>
  <si>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</si>
  <si>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</si>
  <si>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</si>
  <si>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</si>
  <si>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</si>
  <si>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</si>
  <si>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</si>
  <si>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</si>
  <si>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</si>
  <si>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</si>
  <si>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</si>
  <si>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</si>
  <si>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</si>
  <si>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</si>
  <si>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</si>
  <si>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</si>
  <si>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</si>
  <si>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</si>
  <si>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</si>
  <si>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</si>
  <si>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</si>
  <si>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</si>
  <si>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</si>
  <si>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</si>
  <si>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</si>
  <si>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</si>
  <si>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</si>
  <si>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</si>
  <si>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</si>
  <si>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</si>
  <si>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</si>
  <si>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</si>
  <si>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</si>
  <si>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</si>
  <si>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</si>
  <si>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</si>
  <si>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</si>
  <si>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</si>
  <si>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</si>
  <si>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</si>
  <si>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</si>
  <si>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</si>
  <si>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</si>
  <si>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</si>
  <si>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</si>
  <si>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</si>
  <si>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</si>
  <si>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</si>
  <si>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</si>
  <si>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</si>
  <si>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</si>
  <si>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</si>
  <si>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</si>
  <si>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</si>
  <si>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</si>
  <si>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</si>
  <si>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</si>
  <si>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</si>
  <si>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</si>
  <si>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</si>
  <si>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</si>
  <si>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</si>
  <si>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</si>
  <si>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</si>
  <si>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</si>
  <si>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</si>
  <si>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</si>
  <si>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</si>
  <si>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</si>
  <si>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</si>
  <si>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</si>
  <si>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</si>
  <si>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</si>
  <si>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</si>
  <si>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</si>
  <si>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</si>
  <si>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</si>
  <si>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</si>
  <si>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</si>
  <si>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</si>
  <si>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</si>
  <si>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</si>
  <si>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</si>
  <si>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</si>
  <si>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</si>
  <si>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</si>
  <si>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</si>
  <si>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</si>
  <si>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</si>
  <si>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</si>
  <si>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</si>
  <si>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</si>
  <si>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</si>
  <si>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</si>
  <si>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</si>
  <si>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</si>
  <si>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</si>
  <si>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</si>
  <si>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</si>
  <si>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</si>
  <si>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</si>
  <si>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</si>
  <si>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</si>
  <si>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</si>
  <si>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</si>
  <si>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</si>
  <si>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</si>
  <si>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</si>
  <si>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</si>
  <si>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</si>
  <si>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</si>
  <si>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</si>
  <si>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</si>
  <si>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</si>
  <si>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</si>
  <si>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</si>
  <si>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</si>
  <si>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</si>
  <si>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</si>
  <si>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</si>
  <si>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</si>
  <si>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</si>
  <si>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</si>
  <si>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</si>
  <si>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</si>
  <si>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</si>
  <si>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</si>
  <si>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</si>
  <si>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</si>
  <si>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</si>
  <si>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</si>
  <si>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</si>
  <si>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</si>
  <si>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</si>
  <si>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</si>
  <si>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</si>
  <si>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</si>
  <si>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</si>
  <si>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</si>
  <si>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</si>
  <si>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</si>
  <si>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</si>
  <si>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</si>
  <si>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</si>
  <si>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</si>
  <si>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</si>
  <si>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</si>
  <si>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</si>
  <si>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</si>
  <si>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</si>
  <si>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</si>
  <si>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</si>
  <si>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</si>
  <si>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</si>
  <si>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</si>
  <si>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</si>
  <si>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</si>
  <si>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</si>
  <si>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</si>
  <si>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</si>
  <si>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</si>
  <si>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</si>
  <si>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</si>
  <si>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</si>
  <si>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</si>
  <si>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</si>
  <si>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</si>
  <si>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</si>
  <si>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</si>
  <si>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</si>
  <si>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</si>
  <si>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</si>
  <si>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</si>
  <si>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</si>
  <si>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</si>
  <si>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</si>
  <si>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</si>
  <si>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</si>
  <si>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</si>
  <si>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</si>
  <si>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</si>
  <si>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</si>
  <si>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</si>
  <si>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</si>
  <si>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</si>
  <si>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</si>
  <si>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</si>
  <si>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</si>
  <si>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</si>
  <si>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</si>
  <si>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</si>
  <si>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</si>
  <si>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</si>
  <si>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</si>
  <si>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</si>
  <si>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</si>
  <si>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</si>
  <si>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</si>
  <si>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</si>
  <si>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</si>
  <si>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</si>
  <si>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</si>
  <si>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</si>
  <si>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</si>
  <si>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</si>
  <si>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</si>
  <si>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</si>
  <si>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</si>
  <si>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</si>
  <si>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</si>
  <si>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</si>
  <si>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</si>
  <si>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</si>
  <si>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</si>
  <si>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</si>
  <si>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</si>
  <si>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</si>
  <si>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</si>
  <si>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</si>
  <si>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</si>
  <si>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</si>
  <si>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</si>
  <si>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</si>
  <si>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</si>
  <si>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</si>
  <si>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</si>
  <si>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</si>
  <si>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</si>
  <si>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</si>
  <si>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</si>
  <si>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</si>
  <si>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</si>
  <si>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</si>
  <si>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</si>
  <si>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</si>
  <si>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</si>
  <si>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</si>
  <si>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</si>
  <si>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</si>
  <si>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</si>
  <si>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</si>
  <si>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</si>
  <si>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</si>
  <si>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</si>
  <si>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</si>
  <si>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</si>
  <si>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</si>
  <si>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</si>
  <si>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</si>
  <si>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</si>
  <si>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</si>
  <si>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</si>
  <si>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</si>
  <si>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</si>
  <si>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</si>
  <si>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</si>
  <si>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</si>
  <si>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</si>
  <si>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</si>
  <si>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</si>
  <si>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</si>
  <si>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</si>
  <si>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</si>
  <si>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</si>
  <si>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</si>
  <si>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</si>
  <si>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</si>
  <si>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</si>
  <si>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</si>
  <si>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</si>
  <si>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</si>
  <si>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</si>
  <si>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</si>
  <si>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</si>
  <si>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</si>
  <si>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</si>
  <si>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</si>
  <si>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</si>
  <si>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</si>
  <si>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</si>
  <si>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</si>
  <si>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</si>
  <si>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</si>
  <si>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</si>
  <si>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</si>
  <si>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</si>
  <si>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</si>
  <si>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</si>
  <si>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</si>
  <si>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</si>
  <si>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</si>
  <si>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</si>
  <si>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</si>
  <si>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</si>
  <si>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</si>
  <si>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</si>
  <si>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</si>
  <si>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</si>
  <si>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</si>
  <si>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</si>
  <si>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</si>
  <si>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</si>
  <si>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</si>
  <si>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</si>
  <si>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</si>
  <si>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</si>
  <si>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</si>
  <si>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</si>
  <si>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</si>
  <si>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</si>
  <si>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</si>
  <si>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</si>
  <si>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</si>
  <si>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</si>
  <si>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</si>
  <si>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</si>
  <si>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</si>
  <si>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</si>
  <si>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</si>
  <si>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</si>
  <si>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</si>
  <si>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</si>
  <si>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</si>
  <si>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</si>
  <si>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</si>
  <si>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</si>
  <si>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</si>
  <si>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</si>
  <si>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</si>
  <si>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</si>
  <si>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</si>
  <si>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</si>
  <si>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</si>
  <si>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</si>
  <si>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</si>
  <si>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</si>
  <si>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</si>
  <si>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</si>
  <si>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</si>
  <si>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</si>
  <si>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</si>
  <si>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</si>
  <si>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</si>
  <si>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</si>
  <si>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</si>
  <si>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</si>
  <si>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</si>
  <si>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</si>
  <si>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</si>
  <si>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</si>
  <si>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</si>
  <si>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</si>
  <si>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</si>
  <si>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</si>
  <si>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</si>
  <si>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</si>
  <si>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</si>
  <si>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</si>
  <si>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</si>
  <si>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</si>
  <si>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</si>
  <si>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</si>
  <si>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</si>
  <si>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</si>
  <si>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</si>
  <si>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</si>
  <si>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</si>
  <si>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</si>
  <si>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</si>
  <si>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</si>
  <si>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</si>
  <si>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</si>
  <si>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</si>
  <si>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</si>
  <si>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</si>
  <si>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</si>
  <si>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</si>
  <si>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</si>
  <si>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</si>
  <si>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</si>
  <si>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</si>
  <si>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</si>
  <si>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</si>
  <si>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</si>
  <si>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</si>
  <si>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</si>
  <si>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</si>
  <si>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</si>
  <si>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</si>
  <si>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</si>
  <si>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</si>
  <si>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</si>
  <si>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</si>
  <si>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</si>
  <si>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</si>
  <si>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</si>
  <si>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</si>
  <si>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</si>
  <si>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</si>
  <si>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</si>
  <si>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</si>
  <si>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</si>
  <si>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</si>
  <si>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</si>
  <si>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</si>
  <si>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</si>
  <si>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</si>
  <si>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</si>
  <si>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</si>
  <si>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</si>
  <si>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</si>
  <si>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</si>
  <si>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</si>
  <si>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</si>
  <si>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</si>
  <si>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</si>
  <si>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</si>
  <si>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</si>
  <si>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</si>
  <si>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</si>
  <si>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</si>
  <si>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</si>
  <si>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</si>
  <si>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</si>
  <si>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</si>
  <si>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</si>
  <si>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</si>
  <si>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</si>
  <si>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</si>
  <si>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</si>
  <si>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</si>
  <si>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</si>
  <si>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</si>
  <si>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</si>
  <si>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</si>
  <si>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</si>
  <si>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</si>
  <si>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</si>
  <si>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</si>
  <si>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</si>
  <si>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</si>
  <si>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</si>
  <si>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</si>
  <si>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</si>
  <si>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</si>
  <si>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</si>
  <si>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</si>
  <si>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</si>
  <si>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</si>
  <si>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</si>
  <si>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</si>
  <si>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</si>
  <si>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</si>
  <si>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</si>
  <si>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</si>
  <si>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</si>
  <si>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</si>
  <si>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</si>
  <si>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</si>
  <si>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</si>
  <si>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</si>
  <si>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</si>
  <si>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</si>
  <si>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</si>
  <si>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</si>
  <si>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</si>
  <si>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</si>
  <si>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</si>
  <si>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</si>
  <si>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</si>
  <si>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</si>
  <si>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</si>
  <si>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</si>
  <si>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</si>
  <si>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</si>
  <si>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</si>
  <si>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</si>
  <si>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</si>
  <si>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</si>
  <si>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</si>
  <si>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</si>
  <si>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</si>
  <si>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</si>
  <si>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</si>
  <si>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</si>
  <si>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</si>
  <si>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</si>
  <si>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</si>
  <si>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</si>
  <si>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</si>
  <si>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</si>
  <si>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</si>
  <si>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</si>
  <si>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</si>
  <si>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</si>
  <si>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</si>
  <si>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</si>
  <si>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</si>
  <si>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</si>
  <si>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</si>
  <si>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</si>
  <si>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</si>
  <si>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</si>
  <si>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</si>
  <si>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</si>
  <si>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</si>
  <si>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</si>
  <si>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</si>
  <si>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</si>
  <si>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</si>
  <si>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</si>
  <si>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</si>
  <si>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</si>
  <si>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</si>
  <si>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</si>
  <si>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</si>
  <si>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</si>
  <si>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</si>
  <si>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</si>
  <si>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</si>
  <si>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</si>
  <si>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</si>
  <si>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</si>
  <si>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</si>
  <si>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</si>
  <si>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</si>
  <si>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</si>
  <si>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</si>
  <si>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</si>
  <si>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</si>
  <si>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</si>
  <si>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</si>
  <si>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</si>
  <si>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</si>
  <si>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</si>
  <si>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</si>
  <si>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</si>
  <si>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</si>
  <si>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</si>
  <si>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</si>
  <si>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</si>
  <si>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</si>
  <si>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</si>
  <si>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</si>
  <si>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</si>
  <si>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</si>
  <si>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</si>
  <si>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</si>
  <si>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</si>
  <si>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</si>
  <si>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</si>
  <si>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</si>
  <si>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</si>
  <si>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</si>
  <si>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</si>
  <si>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</si>
  <si>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</si>
  <si>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</si>
  <si>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</si>
  <si>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</si>
  <si>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</si>
  <si>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</si>
  <si>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</si>
  <si>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</si>
  <si>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</si>
  <si>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</si>
  <si>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</si>
  <si>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</si>
  <si>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</si>
  <si>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</si>
  <si>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</si>
  <si>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</si>
  <si>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</si>
  <si>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</si>
  <si>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</si>
  <si>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</si>
  <si>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</si>
  <si>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</si>
  <si>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</si>
  <si>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</si>
  <si>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</si>
  <si>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</si>
  <si>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</si>
  <si>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</si>
  <si>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</si>
  <si>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</si>
  <si>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</si>
  <si>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</si>
  <si>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</si>
  <si>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</si>
  <si>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</si>
  <si>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</si>
  <si>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</si>
  <si>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</si>
  <si>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</si>
  <si>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</si>
  <si>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</si>
  <si>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</si>
  <si>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</si>
  <si>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</si>
  <si>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</si>
  <si>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</si>
  <si>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</si>
  <si>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</si>
  <si>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</si>
  <si>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</si>
  <si>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</si>
  <si>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</si>
  <si>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</si>
  <si>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</si>
  <si>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</si>
  <si>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</si>
  <si>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</si>
  <si>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</si>
  <si>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</si>
  <si>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</si>
  <si>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</si>
  <si>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</si>
  <si>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</si>
  <si>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</si>
  <si>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</si>
  <si>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</si>
  <si>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</si>
  <si>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</si>
  <si>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</si>
  <si>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</si>
  <si>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</si>
  <si>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</si>
  <si>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</si>
  <si>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</si>
  <si>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</si>
  <si>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</si>
  <si>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</si>
  <si>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</si>
  <si>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</si>
  <si>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</si>
  <si>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</si>
  <si>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</si>
  <si>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</si>
  <si>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</si>
  <si>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</si>
  <si>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</si>
  <si>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</si>
  <si>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</si>
  <si>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</si>
  <si>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</si>
  <si>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</si>
  <si>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</si>
  <si>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</si>
  <si>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</si>
  <si>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</si>
  <si>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</si>
  <si>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</si>
  <si>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</si>
  <si>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</si>
  <si>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</si>
  <si>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</si>
  <si>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</si>
  <si>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</si>
  <si>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</si>
  <si>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</si>
  <si>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</si>
  <si>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</si>
  <si>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</si>
  <si>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</si>
  <si>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</si>
  <si>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</si>
  <si>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</si>
  <si>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</si>
  <si>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</si>
  <si>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</si>
  <si>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</si>
  <si>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</si>
  <si>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</si>
  <si>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</si>
  <si>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</si>
  <si>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</si>
  <si>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</si>
  <si>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</si>
  <si>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</si>
  <si>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</si>
  <si>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</si>
  <si>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</si>
  <si>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</si>
  <si>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</si>
  <si>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</si>
  <si>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</si>
  <si>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</si>
  <si>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</si>
  <si>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</si>
  <si>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</si>
  <si>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</si>
  <si>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</si>
  <si>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</si>
  <si>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</si>
  <si>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</si>
  <si>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</si>
  <si>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</si>
  <si>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</si>
  <si>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</si>
  <si>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</si>
  <si>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</si>
  <si>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</si>
  <si>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</si>
  <si>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</si>
  <si>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</si>
  <si>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</si>
  <si>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</si>
  <si>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</si>
  <si>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</si>
  <si>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</si>
  <si>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</si>
  <si>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</si>
  <si>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</si>
  <si>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</si>
  <si>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</si>
  <si>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</si>
  <si>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</si>
  <si>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</si>
  <si>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</si>
  <si>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</si>
  <si>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</si>
  <si>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</si>
  <si>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</si>
  <si>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</si>
  <si>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</si>
  <si>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</si>
  <si>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</si>
  <si>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</si>
  <si>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</si>
  <si>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</si>
  <si>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</si>
  <si>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</si>
  <si>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</si>
  <si>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</si>
  <si>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</si>
  <si>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</si>
  <si>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</si>
  <si>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</si>
  <si>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</si>
  <si>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</si>
  <si>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</si>
  <si>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</si>
  <si>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</si>
  <si>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</si>
  <si>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</si>
  <si>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</si>
  <si>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</si>
  <si>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</si>
  <si>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</si>
  <si>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</si>
  <si>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</si>
  <si>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</si>
  <si>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</si>
  <si>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</si>
  <si>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</si>
  <si>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</si>
  <si>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</si>
  <si>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</si>
  <si>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</si>
  <si>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</si>
  <si>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</si>
  <si>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</si>
  <si>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</si>
  <si>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</si>
  <si>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</si>
  <si>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</si>
  <si>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</si>
  <si>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</si>
  <si>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</si>
  <si>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</si>
  <si>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</si>
  <si>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</si>
  <si>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</si>
  <si>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</si>
  <si>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</si>
  <si>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</si>
  <si>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</si>
  <si>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</si>
  <si>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</si>
  <si>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</si>
  <si>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</si>
  <si>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</si>
  <si>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</si>
  <si>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</si>
  <si>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</si>
  <si>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</si>
  <si>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</si>
  <si>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</si>
  <si>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</si>
  <si>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</si>
  <si>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</si>
  <si>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</si>
  <si>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</si>
  <si>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</si>
  <si>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</si>
  <si>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</si>
  <si>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</si>
  <si>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</si>
  <si>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</si>
  <si>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</si>
  <si>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</si>
  <si>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</si>
  <si>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</si>
  <si>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</si>
  <si>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</si>
  <si>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</si>
  <si>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</si>
  <si>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</si>
  <si>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</si>
  <si>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</si>
  <si>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</si>
  <si>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</si>
  <si>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</si>
  <si>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</si>
  <si>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</si>
  <si>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</si>
  <si>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</si>
  <si>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</si>
  <si>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</si>
  <si>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</si>
  <si>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</si>
  <si>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</si>
  <si>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</si>
  <si>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</si>
  <si>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</si>
  <si>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</si>
  <si>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</si>
  <si>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</si>
  <si>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</si>
  <si>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</si>
  <si>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</si>
  <si>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</si>
  <si>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</si>
  <si>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</si>
  <si>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</si>
  <si>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</si>
  <si>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</si>
  <si>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</si>
  <si>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</si>
  <si>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</si>
  <si>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</si>
  <si>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</si>
  <si>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</si>
  <si>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</si>
  <si>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</si>
  <si>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</si>
  <si>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</si>
  <si>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</si>
  <si>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</si>
  <si>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</si>
  <si>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</si>
  <si>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</si>
  <si>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</si>
  <si>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</si>
  <si>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</si>
  <si>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</si>
  <si>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</si>
  <si>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</si>
  <si>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</si>
  <si>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</si>
  <si>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</si>
  <si>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</si>
  <si>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</si>
  <si>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</si>
  <si>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</si>
  <si>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</si>
  <si>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</si>
  <si>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</si>
  <si>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</si>
  <si>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</si>
  <si>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</si>
  <si>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</si>
  <si>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</si>
  <si>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</si>
  <si>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</si>
  <si>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</si>
  <si>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</si>
  <si>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</si>
  <si>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</si>
  <si>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</si>
  <si>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</si>
  <si>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</si>
  <si>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</si>
  <si>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</si>
  <si>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</si>
  <si>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</si>
  <si>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</si>
  <si>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</si>
  <si>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</si>
  <si>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</si>
  <si>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</si>
  <si>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</si>
  <si>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</si>
  <si>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</si>
  <si>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</si>
  <si>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</si>
  <si>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</si>
  <si>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</si>
  <si>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</si>
  <si>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</si>
  <si>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</si>
  <si>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</si>
  <si>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</si>
  <si>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</si>
  <si>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</si>
  <si>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</si>
  <si>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</si>
  <si>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</si>
  <si>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</si>
  <si>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</si>
  <si>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</si>
  <si>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</si>
  <si>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</si>
  <si>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</si>
  <si>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</si>
  <si>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</si>
  <si>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</si>
  <si>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</si>
  <si>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</si>
  <si>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</si>
  <si>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</si>
  <si>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</si>
  <si>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</si>
  <si>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</si>
  <si>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</si>
  <si>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</si>
  <si>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</si>
  <si>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</si>
  <si>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</si>
  <si>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</si>
  <si>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</si>
  <si>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</si>
  <si>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</si>
  <si>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</si>
  <si>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</si>
  <si>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</si>
  <si>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</si>
  <si>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</si>
  <si>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</si>
  <si>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</si>
  <si>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</si>
  <si>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</si>
  <si>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</si>
  <si>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</si>
  <si>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</si>
  <si>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</si>
  <si>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</si>
  <si>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</si>
  <si>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</si>
  <si>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</si>
  <si>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</si>
  <si>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</si>
  <si>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</si>
  <si>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</si>
  <si>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</si>
  <si>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</si>
  <si>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</si>
  <si>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</si>
  <si>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</si>
  <si>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</si>
  <si>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</si>
  <si>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</si>
  <si>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</si>
  <si>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</si>
  <si>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</si>
  <si>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</si>
  <si>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</si>
  <si>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</si>
  <si>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</si>
  <si>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</si>
  <si>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</si>
  <si>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</si>
  <si>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</si>
  <si>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</si>
  <si>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</si>
  <si>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</si>
  <si>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</si>
  <si>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</si>
  <si>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</si>
  <si>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</si>
  <si>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</si>
  <si>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</si>
  <si>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</si>
  <si>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</si>
  <si>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</si>
  <si>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</si>
  <si>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</si>
  <si>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</si>
  <si>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</si>
  <si>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</si>
  <si>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</si>
  <si>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</si>
  <si>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</si>
  <si>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</si>
  <si>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</si>
  <si>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</si>
  <si>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</si>
  <si>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</si>
  <si>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</si>
  <si>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</si>
  <si>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</si>
  <si>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</si>
  <si>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</si>
  <si>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</si>
  <si>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</si>
  <si>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</si>
  <si>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</si>
  <si>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</si>
  <si>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</si>
  <si>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</si>
  <si>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</si>
  <si>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</si>
  <si>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</si>
  <si>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</si>
  <si>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</si>
  <si>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</si>
  <si>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</si>
  <si>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</si>
  <si>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</si>
  <si>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</si>
  <si>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</si>
  <si>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</si>
  <si>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</si>
  <si>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</si>
  <si>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</si>
  <si>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</si>
  <si>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</si>
  <si>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</si>
  <si>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</si>
  <si>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</si>
  <si>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</si>
  <si>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</si>
  <si>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</si>
  <si>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</si>
  <si>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</si>
  <si>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</si>
  <si>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</si>
  <si>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</si>
  <si>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</si>
  <si>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</si>
  <si>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</si>
  <si>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</si>
  <si>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</si>
  <si>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</si>
  <si>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</si>
  <si>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</si>
  <si>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</si>
  <si>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</si>
  <si>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</si>
  <si>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</si>
  <si>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</si>
  <si>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</si>
  <si>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</si>
  <si>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</si>
  <si>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</si>
  <si>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</si>
  <si>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</si>
  <si>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</si>
  <si>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</si>
  <si>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</si>
  <si>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</si>
  <si>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</si>
  <si>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</si>
  <si>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</si>
  <si>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</si>
  <si>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</si>
  <si>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</si>
  <si>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</si>
  <si>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</si>
  <si>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</si>
  <si>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</si>
  <si>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</si>
  <si>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</si>
  <si>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</si>
  <si>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</si>
  <si>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</si>
  <si>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</si>
  <si>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</si>
  <si>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</si>
  <si>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</si>
  <si>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</si>
  <si>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</si>
  <si>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</si>
  <si>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</si>
  <si>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</si>
  <si>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</si>
  <si>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</si>
  <si>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</si>
  <si>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</si>
  <si>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</si>
  <si>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</si>
  <si>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</si>
  <si>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</si>
  <si>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</si>
  <si>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</si>
  <si>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</si>
  <si>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</si>
  <si>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</si>
  <si>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</si>
  <si>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</si>
  <si>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</si>
  <si>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</si>
  <si>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</si>
  <si>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</si>
  <si>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</si>
  <si>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</si>
  <si>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</si>
  <si>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</si>
  <si>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</si>
  <si>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</si>
  <si>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</si>
  <si>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</si>
  <si>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</si>
  <si>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</si>
  <si>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</si>
  <si>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</si>
  <si>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</si>
  <si>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</si>
  <si>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</si>
  <si>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</si>
  <si>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</si>
  <si>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</si>
  <si>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</si>
  <si>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</si>
  <si>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</si>
  <si>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</si>
  <si>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</si>
  <si>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</si>
  <si>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</si>
  <si>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</si>
  <si>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</si>
  <si>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</si>
  <si>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</si>
  <si>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</si>
  <si>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</si>
  <si>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</si>
  <si>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</si>
  <si>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</si>
  <si>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</si>
  <si>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</si>
  <si>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</si>
  <si>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</si>
  <si>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</si>
  <si>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</si>
  <si>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</si>
  <si>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</si>
  <si>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</si>
  <si>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</si>
  <si>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</si>
  <si>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</si>
  <si>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</si>
  <si>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</si>
  <si>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</si>
  <si>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</si>
  <si>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</si>
  <si>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</si>
  <si>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</si>
  <si>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</si>
  <si>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</si>
  <si>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</si>
  <si>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</si>
  <si>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</si>
  <si>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</si>
  <si>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</si>
  <si>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</si>
  <si>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</si>
  <si>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</si>
  <si>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</si>
  <si>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</si>
  <si>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</si>
  <si>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</si>
  <si>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</si>
  <si>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</si>
  <si>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</si>
  <si>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</si>
  <si>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</si>
  <si>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</si>
  <si>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</si>
  <si>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</si>
  <si>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</si>
  <si>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</si>
  <si>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</si>
  <si>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</si>
  <si>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</si>
  <si>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</si>
  <si>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</si>
  <si>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</si>
  <si>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</si>
  <si>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</si>
  <si>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</si>
  <si>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</si>
  <si>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</si>
  <si>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</si>
  <si>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</si>
  <si>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</si>
  <si>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</si>
  <si>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</si>
  <si>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</si>
  <si>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</si>
  <si>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</si>
  <si>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</si>
  <si>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</si>
  <si>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</si>
  <si>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</si>
  <si>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</si>
  <si>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</si>
  <si>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</si>
  <si>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</si>
  <si>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</si>
  <si>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</si>
  <si>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</si>
  <si>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</si>
  <si>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</si>
  <si>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</si>
  <si>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</si>
  <si>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</si>
  <si>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</si>
  <si>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</si>
  <si>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</si>
  <si>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</si>
  <si>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</si>
  <si>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</si>
  <si>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</si>
  <si>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</si>
  <si>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</si>
  <si>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</si>
  <si>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</si>
  <si>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</si>
  <si>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</si>
  <si>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</si>
  <si>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</si>
  <si>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</si>
  <si>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</si>
  <si>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</si>
  <si>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</si>
  <si>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</si>
  <si>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</si>
  <si>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</si>
  <si>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</si>
  <si>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</si>
  <si>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</si>
  <si>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</si>
  <si>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</si>
  <si>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</si>
  <si>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</si>
  <si>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</si>
  <si>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</si>
  <si>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</si>
  <si>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</si>
  <si>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</si>
  <si>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</si>
  <si>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</si>
  <si>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</si>
  <si>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</si>
  <si>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</si>
  <si>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</si>
  <si>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</si>
  <si>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</si>
  <si>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</si>
  <si>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</si>
  <si>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</si>
  <si>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</si>
  <si>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</si>
  <si>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</si>
  <si>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</si>
  <si>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</si>
  <si>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</si>
  <si>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</si>
  <si>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</si>
  <si>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</si>
  <si>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</si>
  <si>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</si>
  <si>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</si>
  <si>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</si>
  <si>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</si>
  <si>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</si>
  <si>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</si>
  <si>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</si>
  <si>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</si>
  <si>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</si>
  <si>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</si>
  <si>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</si>
  <si>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</si>
  <si>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</si>
  <si>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</si>
  <si>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</si>
  <si>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</si>
  <si>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</si>
  <si>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</si>
  <si>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</si>
  <si>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</si>
  <si>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</si>
  <si>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</si>
  <si>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</si>
  <si>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</si>
  <si>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</si>
  <si>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</si>
  <si>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</si>
  <si>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</si>
  <si>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</si>
  <si>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</si>
  <si>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</si>
  <si>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</si>
  <si>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</si>
  <si>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</si>
  <si>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</si>
  <si>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</si>
  <si>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</si>
  <si>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</si>
  <si>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</si>
  <si>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</si>
  <si>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</si>
  <si>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</si>
  <si>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</si>
  <si>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</si>
  <si>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</si>
  <si>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</si>
  <si>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</si>
  <si>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</si>
  <si>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</si>
  <si>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</si>
  <si>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</si>
  <si>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</si>
  <si>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</si>
  <si>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</si>
  <si>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</si>
  <si>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</si>
  <si>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</si>
  <si>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</si>
  <si>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</si>
  <si>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</si>
  <si>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</si>
  <si>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</si>
  <si>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</si>
  <si>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</si>
  <si>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</si>
  <si>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</si>
  <si>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</si>
  <si>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</si>
  <si>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</si>
  <si>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</si>
  <si>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</si>
  <si>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</si>
  <si>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</si>
  <si>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</si>
  <si>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</si>
  <si>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</si>
  <si>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</si>
  <si>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</si>
  <si>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</si>
  <si>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</si>
  <si>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</si>
  <si>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</si>
  <si>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</si>
  <si>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</si>
  <si>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</si>
  <si>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</si>
  <si>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</si>
  <si>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</si>
  <si>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</si>
  <si>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</si>
  <si>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</si>
  <si>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</si>
  <si>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</si>
  <si>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</si>
  <si>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</si>
  <si>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</si>
  <si>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</si>
  <si>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</si>
  <si>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</si>
  <si>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</si>
  <si>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</si>
  <si>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</si>
  <si>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</si>
  <si>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</si>
  <si>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</si>
  <si>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</si>
  <si>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</si>
  <si>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</si>
  <si>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</si>
  <si>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</si>
  <si>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</si>
  <si>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</si>
  <si>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</si>
  <si>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</si>
  <si>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</si>
  <si>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</si>
  <si>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</si>
  <si>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</si>
  <si>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</si>
  <si>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</si>
  <si>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</si>
  <si>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</si>
  <si>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</si>
  <si>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</si>
  <si>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</si>
  <si>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</si>
  <si>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</si>
  <si>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</si>
  <si>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</si>
  <si>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</si>
  <si>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</si>
  <si>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</si>
  <si>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</si>
  <si>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</si>
  <si>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</si>
  <si>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</si>
  <si>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</si>
  <si>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</si>
  <si>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</si>
  <si>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</si>
  <si>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</si>
  <si>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</si>
  <si>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</si>
  <si>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</si>
  <si>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</si>
  <si>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</si>
  <si>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</si>
  <si>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</si>
  <si>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</si>
  <si>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</si>
  <si>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</si>
  <si>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</si>
  <si>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</si>
  <si>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</si>
  <si>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</si>
  <si>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</si>
  <si>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</si>
  <si>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</si>
  <si>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</si>
  <si>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</si>
  <si>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</si>
  <si>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</si>
  <si>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</si>
  <si>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</si>
  <si>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</si>
  <si>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</si>
  <si>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</si>
  <si>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</si>
  <si>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</si>
  <si>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</si>
  <si>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</si>
  <si>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</si>
  <si>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</si>
  <si>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</si>
  <si>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</si>
  <si>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</si>
  <si>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</si>
  <si>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</si>
  <si>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</si>
  <si>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</si>
  <si>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</si>
  <si>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</si>
  <si>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</si>
  <si>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</si>
  <si>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</si>
  <si>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</si>
  <si>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</si>
  <si>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</si>
  <si>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</si>
  <si>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</si>
  <si>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</si>
  <si>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</si>
  <si>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</si>
  <si>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</si>
  <si>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</si>
  <si>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</si>
  <si>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</si>
  <si>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</si>
  <si>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</si>
  <si>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</si>
  <si>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</si>
  <si>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</si>
  <si>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</si>
  <si>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</si>
  <si>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</si>
  <si>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</si>
  <si>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</si>
  <si>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</si>
  <si>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</si>
  <si>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</si>
  <si>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</si>
  <si>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</si>
  <si>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</si>
  <si>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</si>
  <si>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</si>
  <si>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</si>
  <si>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</si>
  <si>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</si>
  <si>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</si>
  <si>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</si>
  <si>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</si>
  <si>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</si>
  <si>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</si>
  <si>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</si>
  <si>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</si>
  <si>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</si>
  <si>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</si>
  <si>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</si>
  <si>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</si>
  <si>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</si>
  <si>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</si>
  <si>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</si>
  <si>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</si>
  <si>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</si>
  <si>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</si>
  <si>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</si>
  <si>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</si>
  <si>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</si>
  <si>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</si>
  <si>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</si>
  <si>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</si>
  <si>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</si>
  <si>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</si>
  <si>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</si>
  <si>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</si>
  <si>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</si>
  <si>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</si>
  <si>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</si>
  <si>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</si>
  <si>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</si>
  <si>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</si>
  <si>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</si>
  <si>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</si>
  <si>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</si>
  <si>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</si>
  <si>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</si>
  <si>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</si>
  <si>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</si>
  <si>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</si>
  <si>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</si>
  <si>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</si>
  <si>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</si>
  <si>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</si>
  <si>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</si>
  <si>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</si>
  <si>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</si>
  <si>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</si>
  <si>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</si>
  <si>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</si>
  <si>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</si>
  <si>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</si>
  <si>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</si>
  <si>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</si>
  <si>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</si>
  <si>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</si>
  <si>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</si>
  <si>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</si>
  <si>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</si>
  <si>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</si>
  <si>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</si>
  <si>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</si>
  <si>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</si>
  <si>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</si>
  <si>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</si>
  <si>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</si>
  <si>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</si>
  <si>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</si>
  <si>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</si>
  <si>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</si>
  <si>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</si>
  <si>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</si>
  <si>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</si>
  <si>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</si>
  <si>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</si>
  <si>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</si>
  <si>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</si>
  <si>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</si>
  <si>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</si>
  <si>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</si>
  <si>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</si>
  <si>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</si>
  <si>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</si>
  <si>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</si>
  <si>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</si>
  <si>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</si>
  <si>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</si>
  <si>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</si>
  <si>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</si>
  <si>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</si>
  <si>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</si>
  <si>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</si>
  <si>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</si>
  <si>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</si>
  <si>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</si>
  <si>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</si>
  <si>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</si>
  <si>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</si>
  <si>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</si>
  <si>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</si>
  <si>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</si>
  <si>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</si>
  <si>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</si>
  <si>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</si>
  <si>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</si>
  <si>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</si>
  <si>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</si>
  <si>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</si>
  <si>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</si>
  <si>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</si>
  <si>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</si>
  <si>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</si>
  <si>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</si>
  <si>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</si>
  <si>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</si>
  <si>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</si>
  <si>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</si>
  <si>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</si>
  <si>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</si>
  <si>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</si>
  <si>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</si>
  <si>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</si>
  <si>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</si>
  <si>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</si>
  <si>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</si>
  <si>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</si>
  <si>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</si>
  <si>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</si>
  <si>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</si>
  <si>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</si>
  <si>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</si>
  <si>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</si>
  <si>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</si>
  <si>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</si>
  <si>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</si>
  <si>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</si>
  <si>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</si>
  <si>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</si>
  <si>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</si>
  <si>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</si>
  <si>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</si>
  <si>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</si>
  <si>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</si>
  <si>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</si>
  <si>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</si>
  <si>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</si>
  <si>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</si>
  <si>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</si>
  <si>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</si>
  <si>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</si>
  <si>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</si>
  <si>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</si>
  <si>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</si>
  <si>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</si>
  <si>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</si>
  <si>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</si>
  <si>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</si>
  <si>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</si>
  <si>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</si>
  <si>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</si>
  <si>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</si>
  <si>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</si>
  <si>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</si>
  <si>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</si>
  <si>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</si>
  <si>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</si>
  <si>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</si>
  <si>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</si>
  <si>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</si>
  <si>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</si>
  <si>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</si>
  <si>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</si>
  <si>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</si>
  <si>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</si>
  <si>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</si>
  <si>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</si>
  <si>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</si>
  <si>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</si>
  <si>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</si>
  <si>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</si>
  <si>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</si>
  <si>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</si>
  <si>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</si>
  <si>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</si>
  <si>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</si>
  <si>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</si>
  <si>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</si>
  <si>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</si>
  <si>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</si>
  <si>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</si>
  <si>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</si>
  <si>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</si>
  <si>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</si>
  <si>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</si>
  <si>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</si>
  <si>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</si>
  <si>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</si>
  <si>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</si>
  <si>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</si>
  <si>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</si>
  <si>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</si>
  <si>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</si>
  <si>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</si>
  <si>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</si>
  <si>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</si>
  <si>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</si>
  <si>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</si>
  <si>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</si>
  <si>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</si>
  <si>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</si>
  <si>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</si>
  <si>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</si>
  <si>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</si>
  <si>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</si>
  <si>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</si>
  <si>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</si>
  <si>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</si>
  <si>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</si>
  <si>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</si>
  <si>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</si>
  <si>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</si>
  <si>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</si>
  <si>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</si>
  <si>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</si>
  <si>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</si>
  <si>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</si>
  <si>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</si>
  <si>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</si>
  <si>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</si>
  <si>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</si>
  <si>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</si>
  <si>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</si>
  <si>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</si>
  <si>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</si>
  <si>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</si>
  <si>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</si>
  <si>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</si>
  <si>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</si>
  <si>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</si>
  <si>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</si>
  <si>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</si>
  <si>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</si>
  <si>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</si>
  <si>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</si>
  <si>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</si>
  <si>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</si>
  <si>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</si>
  <si>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</si>
  <si>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</si>
  <si>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</si>
  <si>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</si>
  <si>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</si>
  <si>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</si>
  <si>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</si>
  <si>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</si>
  <si>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</si>
  <si>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</si>
  <si>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</si>
  <si>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</si>
  <si>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</si>
  <si>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</si>
  <si>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</si>
  <si>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</si>
  <si>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</si>
  <si>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</si>
  <si>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</si>
  <si>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</si>
  <si>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</si>
  <si>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</si>
  <si>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</si>
  <si>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</si>
  <si>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</si>
  <si>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</si>
  <si>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</si>
  <si>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</si>
  <si>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</si>
  <si>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</si>
  <si>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</si>
  <si>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</si>
  <si>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</si>
  <si>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</si>
  <si>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</si>
  <si>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</si>
  <si>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</si>
  <si>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</si>
  <si>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</si>
  <si>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</si>
  <si>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</si>
  <si>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</si>
  <si>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</si>
  <si>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</si>
  <si>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</si>
  <si>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</si>
  <si>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</si>
  <si>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</si>
  <si>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</si>
  <si>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</si>
  <si>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</si>
  <si>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</si>
  <si>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</si>
  <si>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</si>
  <si>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</si>
  <si>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</si>
  <si>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</si>
  <si>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</si>
  <si>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</si>
  <si>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</si>
  <si>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</si>
  <si>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</si>
  <si>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</si>
  <si>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</si>
  <si>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</si>
  <si>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</si>
  <si>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</si>
  <si>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</si>
  <si>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</si>
  <si>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</si>
  <si>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</si>
  <si>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</si>
  <si>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</si>
  <si>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</si>
  <si>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</si>
  <si>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</si>
  <si>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</si>
  <si>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</si>
  <si>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</si>
  <si>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</si>
  <si>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</si>
  <si>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</si>
  <si>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</si>
  <si>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</si>
  <si>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</si>
  <si>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</si>
  <si>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</si>
  <si>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</si>
  <si>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</si>
  <si>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</si>
  <si>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</si>
  <si>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</si>
  <si>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</si>
  <si>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</si>
  <si>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</si>
  <si>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</si>
  <si>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</si>
  <si>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</si>
  <si>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</si>
  <si>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</si>
  <si>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</si>
  <si>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</si>
  <si>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</si>
  <si>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</si>
  <si>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</si>
  <si>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</si>
  <si>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</si>
  <si>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</si>
  <si>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</si>
  <si>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</si>
  <si>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</si>
  <si>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</si>
  <si>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</si>
  <si>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</si>
  <si>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</si>
  <si>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</si>
  <si>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</si>
  <si>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</si>
  <si>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</si>
  <si>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</si>
  <si>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</si>
  <si>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</si>
  <si>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</si>
  <si>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</si>
  <si>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</si>
  <si>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</si>
  <si>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</si>
  <si>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</si>
  <si>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</si>
  <si>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</si>
  <si>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</si>
  <si>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</si>
  <si>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</si>
  <si>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</si>
  <si>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</si>
  <si>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</si>
  <si>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</si>
  <si>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</si>
  <si>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</si>
  <si>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</si>
  <si>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</si>
  <si>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</si>
  <si>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</si>
  <si>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</si>
  <si>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</si>
  <si>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</si>
  <si>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</si>
  <si>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</si>
  <si>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</si>
  <si>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</si>
  <si>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</si>
  <si>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</si>
  <si>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</si>
  <si>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</si>
  <si>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</si>
  <si>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</si>
  <si>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</si>
  <si>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</si>
  <si>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</si>
  <si>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</si>
  <si>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</si>
  <si>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</si>
  <si>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</si>
  <si>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</si>
  <si>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</si>
  <si>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</si>
  <si>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</si>
  <si>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</si>
  <si>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</si>
  <si>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</si>
  <si>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</si>
  <si>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</si>
  <si>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</si>
  <si>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</si>
  <si>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</si>
  <si>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</si>
  <si>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</si>
  <si>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</si>
  <si>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</si>
  <si>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</si>
  <si>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</si>
  <si>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</si>
  <si>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</si>
  <si>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</si>
  <si>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</si>
  <si>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</si>
  <si>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</si>
  <si>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</si>
  <si>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</si>
  <si>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</si>
  <si>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</si>
  <si>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</si>
  <si>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</si>
  <si>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</si>
  <si>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</si>
  <si>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</si>
  <si>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</si>
  <si>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</si>
  <si>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</si>
  <si>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</si>
  <si>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</si>
  <si>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</si>
  <si>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</si>
  <si>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</si>
  <si>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</si>
  <si>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</si>
  <si>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</si>
  <si>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</si>
  <si>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</si>
  <si>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</si>
  <si>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</si>
  <si>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</si>
  <si>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</si>
  <si>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</si>
  <si>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</si>
  <si>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</si>
  <si>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</si>
  <si>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</si>
  <si>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</si>
  <si>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</si>
  <si>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</si>
  <si>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</si>
  <si>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</si>
  <si>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</si>
  <si>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</si>
  <si>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</si>
  <si>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</si>
  <si>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</si>
  <si>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</si>
  <si>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</si>
  <si>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</si>
  <si>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</si>
  <si>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</si>
  <si>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</si>
  <si>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</si>
  <si>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</si>
  <si>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</si>
  <si>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</si>
  <si>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</si>
  <si>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</si>
  <si>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</si>
  <si>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</si>
  <si>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</si>
  <si>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</si>
  <si>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</si>
  <si>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</si>
  <si>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</si>
  <si>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</si>
  <si>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</si>
  <si>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</si>
  <si>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</si>
  <si>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</si>
  <si>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</si>
  <si>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</si>
  <si>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</si>
  <si>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</si>
  <si>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</si>
  <si>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</si>
  <si>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</si>
  <si>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</si>
  <si>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</si>
  <si>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</si>
  <si>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</si>
  <si>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</si>
  <si>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</si>
  <si>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</si>
  <si>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</si>
  <si>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</si>
  <si>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</si>
  <si>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</si>
  <si>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</si>
  <si>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</si>
  <si>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</si>
  <si>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</si>
  <si>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</si>
  <si>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</si>
  <si>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</si>
  <si>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</si>
  <si>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</si>
  <si>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</si>
  <si>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</si>
  <si>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</si>
  <si>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</si>
  <si>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</si>
  <si>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</si>
  <si>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</si>
  <si>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</si>
  <si>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</si>
  <si>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</si>
  <si>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</si>
  <si>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</si>
  <si>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</si>
  <si>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</si>
  <si>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</si>
  <si>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</si>
  <si>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</si>
  <si>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</si>
  <si>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</si>
  <si>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</si>
  <si>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</si>
  <si>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</si>
  <si>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</si>
  <si>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</si>
  <si>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</si>
  <si>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</si>
  <si>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</si>
  <si>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</si>
  <si>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</si>
  <si>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</si>
  <si>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</si>
  <si>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</si>
  <si>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</si>
  <si>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</si>
  <si>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</si>
  <si>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</si>
  <si>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</si>
  <si>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</si>
  <si>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</si>
  <si>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</si>
  <si>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</si>
  <si>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</si>
  <si>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</si>
  <si>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</si>
  <si>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</si>
  <si>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</si>
  <si>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</si>
  <si>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</si>
  <si>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</si>
  <si>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</si>
  <si>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</si>
  <si>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</si>
  <si>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</si>
  <si>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</si>
  <si>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</si>
  <si>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</si>
  <si>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</si>
  <si>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</si>
  <si>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</si>
  <si>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</si>
  <si>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</si>
  <si>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</si>
  <si>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</si>
  <si>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</si>
  <si>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</si>
  <si>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</si>
  <si>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</si>
  <si>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</si>
  <si>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</si>
  <si>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</si>
  <si>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</si>
  <si>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</si>
  <si>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</si>
  <si>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</si>
  <si>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</si>
  <si>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</si>
  <si>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</si>
  <si>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</si>
  <si>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</si>
  <si>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</si>
  <si>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</si>
  <si>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</si>
  <si>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</si>
  <si>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</si>
  <si>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</si>
  <si>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</si>
  <si>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</si>
  <si>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</si>
  <si>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</si>
  <si>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</si>
  <si>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</si>
  <si>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</si>
  <si>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</si>
  <si>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</si>
  <si>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</si>
  <si>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</si>
  <si>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</si>
  <si>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</si>
  <si>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</si>
  <si>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</si>
  <si>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</si>
  <si>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</si>
  <si>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</si>
  <si>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</si>
  <si>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</si>
  <si>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</si>
  <si>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</si>
  <si>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</si>
  <si>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</si>
  <si>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</si>
  <si>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</si>
  <si>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</si>
  <si>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</si>
  <si>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</si>
  <si>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</si>
  <si>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</si>
  <si>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</si>
  <si>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</si>
  <si>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</si>
  <si>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</si>
  <si>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</si>
  <si>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</si>
  <si>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</si>
  <si>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</si>
  <si>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</si>
  <si>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</si>
  <si>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</si>
  <si>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</si>
  <si>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</si>
  <si>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</si>
  <si>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</si>
  <si>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</si>
  <si>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</si>
  <si>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</si>
  <si>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</si>
  <si>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</si>
  <si>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</si>
  <si>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</si>
  <si>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</si>
  <si>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</si>
  <si>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</si>
  <si>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</si>
  <si>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</si>
  <si>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</si>
  <si>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</si>
  <si>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</si>
  <si>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</si>
  <si>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</si>
  <si>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</si>
  <si>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</si>
  <si>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</si>
  <si>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</si>
  <si>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</si>
  <si>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</si>
  <si>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</si>
  <si>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</si>
  <si>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</si>
  <si>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</si>
  <si>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</si>
  <si>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</si>
  <si>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</si>
  <si>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</si>
  <si>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</si>
  <si>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</si>
  <si>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</si>
  <si>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</si>
  <si>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</si>
  <si>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</si>
  <si>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</si>
  <si>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</si>
  <si>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</si>
  <si>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</si>
  <si>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</si>
  <si>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</si>
  <si>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</si>
  <si>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</si>
  <si>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</si>
  <si>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</si>
  <si>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</si>
  <si>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</si>
  <si>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</si>
  <si>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</si>
  <si>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</si>
  <si>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</si>
  <si>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</si>
  <si>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</si>
  <si>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</si>
  <si>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</si>
  <si>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</si>
  <si>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</si>
  <si>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</si>
  <si>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</si>
  <si>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</si>
  <si>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</si>
  <si>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</si>
  <si>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</si>
  <si>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</si>
  <si>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</si>
  <si>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</si>
  <si>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</si>
  <si>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</si>
  <si>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</si>
  <si>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</si>
  <si>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</si>
  <si>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</si>
  <si>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</si>
  <si>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</si>
  <si>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</si>
  <si>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</si>
  <si>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</si>
  <si>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</si>
  <si>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</si>
  <si>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</si>
  <si>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</si>
  <si>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</si>
  <si>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</si>
  <si>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</si>
  <si>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</si>
  <si>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</si>
  <si>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</si>
  <si>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</si>
  <si>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</si>
  <si>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</si>
  <si>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</si>
  <si>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</si>
  <si>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</si>
  <si>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</si>
  <si>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</si>
  <si>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</si>
  <si>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</si>
  <si>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</si>
  <si>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</si>
  <si>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</si>
  <si>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</si>
  <si>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</si>
  <si>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</si>
  <si>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</si>
  <si>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</si>
  <si>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</si>
  <si>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</si>
  <si>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</si>
  <si>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</si>
  <si>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</si>
  <si>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</si>
  <si>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</si>
  <si>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</si>
  <si>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</si>
  <si>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</si>
  <si>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</si>
  <si>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</si>
  <si>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</si>
  <si>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</si>
  <si>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</si>
  <si>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</si>
  <si>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</si>
  <si>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</si>
  <si>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</si>
  <si>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</si>
  <si>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</si>
  <si>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</si>
  <si>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</si>
  <si>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</si>
  <si>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</si>
  <si>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</si>
  <si>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</si>
  <si>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</si>
  <si>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</si>
  <si>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</si>
  <si>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</si>
  <si>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</si>
  <si>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</si>
  <si>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</si>
  <si>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</si>
  <si>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</si>
  <si>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</si>
  <si>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</si>
  <si>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</si>
  <si>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</si>
  <si>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</si>
  <si>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</si>
  <si>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</si>
  <si>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</si>
  <si>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</si>
  <si>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</si>
  <si>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</si>
  <si>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</si>
  <si>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</si>
  <si>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</si>
  <si>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</si>
  <si>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</si>
  <si>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</si>
  <si>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</si>
  <si>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</si>
  <si>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</si>
  <si>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</si>
  <si>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</si>
  <si>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</si>
  <si>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</si>
  <si>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</si>
  <si>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</si>
  <si>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</si>
  <si>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</si>
  <si>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</si>
  <si>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</si>
  <si>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</si>
  <si>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</si>
  <si>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</si>
  <si>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</si>
  <si>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</si>
  <si>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</si>
  <si>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</si>
  <si>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</si>
  <si>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</si>
  <si>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</si>
  <si>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</si>
  <si>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</si>
  <si>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</si>
  <si>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</si>
  <si>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</si>
  <si>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</si>
  <si>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</si>
  <si>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</si>
  <si>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</si>
  <si>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</si>
  <si>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</si>
  <si>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</si>
  <si>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</si>
  <si>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</si>
  <si>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</si>
  <si>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</si>
  <si>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</si>
  <si>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</si>
  <si>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</si>
  <si>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</si>
  <si>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</si>
  <si>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</si>
  <si>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</si>
  <si>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</si>
  <si>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</si>
  <si>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</si>
  <si>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</si>
  <si>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</si>
  <si>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</si>
  <si>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</si>
  <si>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</si>
  <si>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</si>
  <si>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</si>
  <si>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</si>
  <si>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</si>
  <si>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</si>
  <si>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</si>
  <si>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</si>
  <si>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</si>
  <si>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</si>
  <si>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</si>
  <si>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</si>
  <si>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</si>
  <si>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</si>
  <si>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</si>
  <si>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</si>
  <si>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</si>
  <si>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</si>
  <si>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</si>
  <si>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</si>
  <si>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</si>
  <si>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</si>
  <si>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</si>
  <si>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</si>
  <si>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</si>
  <si>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</si>
  <si>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</si>
  <si>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</si>
  <si>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</si>
  <si>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</si>
  <si>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</si>
  <si>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</si>
  <si>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</si>
  <si>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</si>
  <si>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</si>
  <si>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</si>
  <si>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</si>
  <si>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</si>
  <si>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</si>
  <si>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</si>
  <si>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</si>
  <si>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</si>
  <si>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</si>
  <si>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</si>
  <si>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</si>
  <si>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</si>
  <si>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</si>
  <si>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</si>
  <si>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</si>
  <si>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</si>
  <si>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</si>
  <si>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</si>
  <si>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</si>
  <si>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</si>
  <si>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</si>
  <si>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</si>
  <si>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</si>
  <si>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</si>
  <si>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</si>
  <si>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</si>
  <si>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</si>
  <si>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</si>
  <si>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</si>
  <si>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</si>
  <si>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</si>
  <si>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</si>
  <si>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</si>
  <si>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</si>
  <si>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</si>
  <si>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</si>
  <si>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</si>
  <si>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</si>
  <si>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</si>
  <si>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</si>
  <si>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</si>
  <si>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</si>
  <si>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</si>
  <si>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</si>
  <si>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</si>
  <si>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</si>
  <si>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</si>
  <si>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</si>
  <si>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</si>
  <si>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</si>
  <si>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</si>
  <si>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</si>
  <si>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</si>
  <si>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</si>
  <si>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</si>
  <si>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</si>
  <si>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</si>
  <si>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</si>
  <si>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</si>
  <si>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</si>
  <si>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</si>
  <si>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</si>
  <si>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</si>
  <si>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</si>
  <si>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</si>
  <si>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</si>
  <si>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</si>
  <si>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</si>
  <si>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</si>
  <si>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</si>
  <si>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</si>
  <si>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</si>
  <si>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</si>
  <si>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</si>
  <si>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</si>
  <si>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</si>
  <si>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</si>
  <si>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</si>
  <si>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</si>
  <si>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</si>
  <si>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</si>
  <si>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</si>
  <si>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</si>
  <si>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</si>
  <si>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</si>
  <si>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</si>
  <si>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</si>
  <si>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</si>
  <si>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</si>
  <si>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</si>
  <si>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</si>
  <si>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</si>
  <si>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</si>
  <si>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</si>
  <si>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</si>
  <si>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</si>
  <si>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</si>
  <si>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</si>
  <si>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</si>
  <si>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</si>
  <si>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</si>
  <si>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</si>
  <si>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</si>
  <si>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</si>
  <si>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</si>
  <si>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</si>
  <si>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</si>
  <si>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</si>
  <si>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</si>
  <si>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</si>
  <si>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</si>
  <si>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</si>
  <si>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</si>
  <si>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</si>
  <si>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</si>
  <si>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</si>
  <si>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</si>
  <si>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</si>
  <si>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</si>
  <si>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</si>
  <si>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</si>
  <si>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</si>
  <si>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</si>
  <si>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</si>
  <si>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</si>
  <si>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</si>
  <si>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</si>
  <si>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</si>
  <si>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</si>
  <si>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</si>
  <si>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</si>
  <si>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</si>
  <si>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</si>
  <si>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</si>
  <si>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</si>
  <si>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</si>
  <si>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</si>
  <si>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</si>
  <si>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</si>
  <si>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</si>
  <si>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</si>
  <si>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</si>
  <si>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</si>
  <si>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</si>
  <si>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</si>
  <si>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</si>
  <si>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</si>
  <si>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</si>
  <si>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</si>
  <si>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</si>
  <si>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</si>
  <si>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</si>
  <si>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</si>
  <si>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</si>
  <si>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</si>
  <si>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</si>
  <si>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</si>
  <si>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</si>
  <si>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</si>
  <si>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</si>
  <si>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</si>
  <si>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</si>
  <si>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</si>
  <si>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</si>
  <si>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</si>
  <si>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</si>
  <si>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</si>
  <si>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</si>
  <si>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</si>
  <si>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</si>
  <si>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</si>
  <si>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</si>
  <si>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</si>
  <si>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</si>
  <si>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</si>
  <si>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</si>
  <si>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</si>
  <si>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</si>
  <si>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</si>
  <si>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</si>
  <si>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</si>
  <si>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</si>
  <si>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</si>
  <si>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</si>
  <si>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</si>
  <si>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</si>
  <si>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</si>
  <si>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</si>
  <si>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</si>
  <si>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</si>
  <si>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</si>
  <si>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</si>
  <si>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</si>
  <si>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</si>
  <si>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</si>
  <si>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</si>
  <si>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</si>
  <si>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</si>
  <si>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</si>
  <si>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</si>
  <si>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</si>
  <si>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</si>
  <si>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</si>
  <si>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</si>
  <si>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</si>
  <si>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</si>
  <si>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</si>
  <si>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</si>
  <si>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</si>
  <si>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</si>
  <si>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</si>
  <si>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</si>
  <si>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</si>
  <si>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</si>
  <si>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</si>
  <si>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</si>
  <si>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</si>
  <si>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</si>
  <si>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</si>
  <si>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</si>
  <si>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</si>
  <si>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</si>
  <si>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</si>
  <si>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</si>
  <si>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</si>
  <si>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</si>
  <si>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</si>
  <si>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</si>
  <si>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</si>
  <si>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</si>
  <si>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</si>
  <si>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</si>
  <si>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</si>
  <si>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</si>
  <si>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</si>
  <si>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</si>
  <si>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</si>
  <si>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</si>
  <si>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</si>
  <si>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</si>
  <si>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</si>
  <si>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</si>
  <si>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</si>
  <si>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</si>
  <si>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</si>
  <si>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</si>
  <si>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</si>
  <si>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</si>
  <si>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</si>
  <si>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</si>
  <si>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</si>
  <si>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</si>
  <si>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</si>
  <si>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</si>
  <si>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</si>
  <si>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</si>
  <si>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</si>
  <si>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</si>
  <si>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</si>
  <si>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</si>
  <si>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</si>
  <si>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</si>
  <si>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</si>
  <si>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</si>
  <si>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</si>
  <si>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</si>
  <si>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</si>
  <si>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</si>
  <si>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</si>
  <si>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</si>
  <si>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</si>
  <si>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</si>
  <si>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</si>
  <si>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</si>
  <si>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</si>
  <si>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</si>
  <si>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</si>
  <si>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</si>
  <si>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</si>
  <si>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</si>
  <si>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</si>
  <si>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</si>
  <si>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</si>
  <si>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</si>
  <si>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</si>
  <si>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</si>
  <si>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</si>
  <si>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</si>
  <si>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</si>
  <si>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</si>
  <si>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</si>
  <si>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</si>
  <si>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</si>
  <si>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</si>
  <si>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</si>
  <si>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</si>
  <si>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</si>
  <si>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</si>
  <si>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</si>
  <si>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</si>
  <si>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</si>
  <si>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</si>
  <si>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</si>
  <si>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</si>
  <si>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</si>
  <si>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</si>
  <si>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</si>
  <si>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</si>
  <si>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</si>
  <si>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</si>
  <si>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</si>
  <si>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</si>
  <si>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</si>
  <si>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</si>
  <si>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</si>
  <si>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</si>
  <si>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</si>
  <si>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</si>
  <si>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</si>
  <si>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</si>
  <si>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</si>
  <si>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</si>
  <si>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</si>
  <si>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</si>
  <si>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</si>
  <si>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</si>
  <si>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</si>
  <si>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</si>
  <si>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</si>
  <si>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</si>
  <si>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</si>
  <si>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</si>
  <si>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</si>
  <si>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</si>
  <si>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</si>
  <si>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</si>
  <si>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</si>
  <si>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</si>
  <si>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</si>
  <si>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</si>
  <si>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</si>
  <si>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</si>
  <si>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</si>
  <si>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</si>
  <si>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</si>
  <si>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</si>
  <si>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</si>
  <si>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</si>
  <si>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</si>
  <si>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</si>
  <si>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</si>
  <si>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</si>
  <si>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</si>
  <si>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</si>
  <si>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</si>
  <si>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</si>
  <si>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</si>
  <si>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</si>
  <si>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</si>
  <si>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</si>
  <si>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</si>
  <si>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</si>
  <si>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</si>
  <si>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</si>
  <si>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</si>
  <si>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</si>
  <si>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</si>
  <si>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</si>
  <si>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</si>
  <si>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</si>
  <si>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</si>
  <si>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</si>
  <si>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</si>
  <si>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</si>
  <si>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</si>
  <si>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</si>
  <si>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</si>
  <si>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</si>
  <si>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</si>
  <si>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</si>
  <si>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</si>
  <si>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</si>
  <si>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</si>
  <si>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</si>
  <si>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</si>
  <si>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</si>
  <si>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</si>
  <si>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</si>
  <si>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</si>
  <si>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</si>
  <si>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</si>
  <si>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</si>
  <si>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</si>
  <si>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</si>
  <si>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</si>
  <si>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</si>
  <si>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</si>
  <si>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</si>
  <si>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</si>
  <si>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</si>
  <si>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</si>
  <si>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</si>
  <si>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</si>
  <si>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</si>
  <si>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</si>
  <si>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</si>
  <si>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</si>
  <si>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</si>
  <si>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</si>
  <si>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</si>
  <si>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</si>
  <si>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</si>
  <si>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</si>
  <si>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</si>
  <si>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</si>
  <si>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</si>
  <si>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</si>
  <si>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</si>
  <si>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</si>
  <si>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</si>
  <si>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</si>
  <si>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</si>
  <si>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</si>
  <si>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</si>
  <si>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</si>
  <si>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</si>
  <si>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</si>
  <si>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</si>
  <si>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</si>
  <si>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</si>
  <si>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</si>
  <si>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</si>
  <si>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</si>
  <si>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</si>
  <si>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</si>
  <si>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</si>
  <si>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</si>
  <si>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</si>
  <si>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</si>
  <si>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</si>
  <si>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</si>
  <si>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</si>
  <si>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</si>
  <si>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</si>
  <si>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</si>
  <si>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</si>
  <si>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</si>
  <si>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</si>
  <si>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</si>
  <si>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</si>
  <si>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</si>
  <si>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</si>
  <si>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</si>
  <si>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</si>
  <si>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</si>
  <si>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</si>
  <si>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</si>
  <si>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</si>
  <si>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</si>
  <si>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</si>
  <si>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</si>
  <si>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</si>
  <si>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</si>
  <si>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</si>
  <si>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</si>
  <si>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</si>
  <si>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</si>
  <si>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</si>
  <si>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</si>
  <si>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</si>
  <si>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</si>
  <si>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</si>
  <si>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</si>
  <si>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</si>
  <si>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</si>
  <si>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</si>
  <si>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</si>
  <si>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</si>
  <si>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</si>
  <si>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</si>
  <si>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</si>
  <si>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</si>
  <si>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</si>
  <si>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</si>
  <si>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</si>
  <si>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</si>
  <si>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</si>
  <si>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</si>
  <si>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</si>
  <si>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</si>
  <si>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</si>
  <si>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</si>
  <si>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</si>
  <si>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</si>
  <si>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</si>
  <si>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</si>
  <si>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</si>
  <si>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</si>
  <si>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</si>
  <si>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</si>
  <si>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</si>
  <si>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</si>
  <si>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</si>
  <si>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</si>
  <si>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</si>
  <si>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</si>
  <si>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</si>
  <si>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</si>
  <si>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</si>
  <si>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</si>
  <si>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</si>
  <si>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</si>
  <si>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</si>
  <si>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</si>
  <si>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</si>
  <si>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</si>
  <si>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</si>
  <si>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</si>
  <si>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</si>
  <si>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</si>
  <si>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</si>
  <si>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</si>
  <si>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</si>
  <si>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</si>
  <si>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</si>
  <si>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</si>
  <si>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</si>
  <si>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</si>
  <si>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</si>
  <si>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</si>
  <si>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</si>
  <si>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</si>
  <si>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</si>
  <si>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</si>
  <si>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</si>
  <si>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</si>
  <si>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</si>
  <si>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</si>
  <si>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</si>
  <si>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</si>
  <si>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</si>
  <si>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</si>
  <si>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</si>
  <si>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</si>
  <si>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</si>
  <si>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</si>
  <si>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</si>
  <si>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</si>
  <si>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</si>
  <si>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</si>
  <si>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</si>
  <si>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</si>
  <si>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</si>
  <si>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</si>
  <si>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</si>
  <si>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</si>
  <si>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</si>
  <si>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</si>
  <si>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</si>
  <si>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</si>
  <si>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</si>
  <si>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</si>
  <si>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</si>
  <si>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</si>
  <si>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</si>
  <si>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</si>
  <si>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</si>
  <si>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</si>
  <si>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</si>
  <si>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</si>
  <si>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</si>
  <si>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</si>
  <si>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</si>
  <si>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</si>
  <si>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</si>
  <si>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</si>
  <si>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</si>
  <si>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</si>
  <si>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</si>
  <si>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</si>
  <si>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</si>
  <si>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</si>
  <si>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</si>
  <si>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</si>
  <si>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</si>
  <si>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</si>
  <si>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</si>
  <si>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</si>
  <si>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</si>
  <si>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</si>
  <si>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</si>
  <si>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</si>
  <si>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</si>
  <si>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</si>
  <si>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</si>
  <si>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</si>
  <si>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</si>
  <si>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</si>
  <si>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</si>
  <si>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</si>
  <si>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</si>
  <si>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</si>
  <si>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</si>
  <si>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</si>
  <si>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</si>
  <si>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</si>
  <si>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</si>
  <si>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</si>
  <si>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</si>
  <si>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</si>
  <si>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</si>
  <si>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</si>
  <si>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</si>
  <si>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</si>
  <si>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</si>
  <si>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</si>
  <si>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</si>
  <si>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</si>
  <si>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</si>
  <si>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</si>
  <si>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</si>
  <si>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</si>
  <si>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</si>
  <si>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</si>
  <si>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</si>
  <si>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</si>
  <si>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</si>
  <si>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</si>
  <si>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</si>
  <si>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</si>
  <si>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</si>
  <si>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</si>
  <si>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</si>
  <si>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</si>
  <si>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</si>
  <si>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</si>
  <si>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</si>
  <si>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</si>
  <si>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</si>
  <si>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</si>
  <si>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</si>
  <si>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</si>
  <si>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</si>
  <si>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</si>
  <si>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</si>
  <si>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</si>
  <si>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</si>
  <si>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</si>
  <si>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</si>
  <si>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</si>
  <si>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</si>
  <si>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</si>
  <si>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</si>
  <si>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</si>
  <si>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</si>
  <si>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</si>
  <si>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</si>
  <si>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</si>
  <si>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</si>
  <si>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</si>
  <si>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</si>
  <si>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</si>
  <si>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</si>
  <si>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</si>
  <si>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</si>
  <si>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</si>
  <si>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</si>
  <si>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</si>
  <si>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</si>
  <si>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</si>
  <si>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</si>
  <si>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</si>
  <si>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</si>
  <si>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</si>
  <si>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</si>
  <si>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</si>
  <si>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</si>
  <si>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</si>
  <si>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</si>
  <si>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</si>
  <si>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</si>
  <si>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</si>
  <si>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</si>
  <si>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</si>
  <si>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</si>
  <si>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</si>
  <si>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</si>
  <si>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</si>
  <si>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</si>
  <si>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</si>
  <si>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</si>
  <si>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</si>
  <si>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</si>
  <si>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</si>
  <si>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</si>
  <si>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</si>
  <si>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</si>
  <si>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</si>
  <si>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</si>
  <si>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</si>
  <si>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</si>
  <si>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</si>
  <si>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</si>
  <si>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</si>
  <si>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</si>
  <si>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</si>
  <si>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</si>
  <si>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</si>
  <si>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</si>
  <si>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</si>
  <si>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</si>
  <si>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</si>
  <si>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</si>
  <si>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</si>
  <si>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</si>
  <si>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</si>
  <si>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</si>
  <si>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</si>
  <si>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</si>
  <si>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</si>
  <si>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</si>
  <si>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</si>
  <si>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</si>
  <si>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</si>
  <si>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</si>
  <si>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</si>
  <si>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</si>
  <si>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</si>
  <si>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</si>
  <si>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</si>
  <si>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</si>
  <si>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</si>
  <si>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</si>
  <si>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</si>
  <si>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</si>
  <si>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</si>
  <si>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</si>
  <si>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</si>
  <si>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</si>
  <si>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</si>
  <si>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</si>
  <si>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</si>
  <si>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</si>
  <si>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</si>
  <si>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</si>
  <si>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</si>
  <si>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</si>
  <si>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</si>
  <si>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</si>
  <si>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</si>
  <si>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</si>
  <si>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</si>
  <si>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</si>
  <si>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</si>
  <si>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</si>
  <si>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</si>
  <si>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</si>
  <si>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</si>
  <si>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</si>
  <si>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</si>
  <si>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</si>
  <si>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</si>
  <si>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</si>
  <si>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</si>
  <si>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</si>
  <si>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</si>
  <si>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</si>
  <si>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</si>
  <si>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</si>
  <si>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</si>
  <si>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</si>
  <si>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</si>
  <si>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</si>
  <si>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</si>
  <si>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</si>
  <si>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</si>
  <si>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</si>
  <si>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</si>
  <si>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</si>
  <si>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</si>
  <si>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</si>
  <si>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</si>
  <si>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</si>
  <si>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</si>
  <si>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</si>
  <si>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</si>
  <si>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</si>
  <si>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</si>
  <si>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</si>
  <si>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</si>
  <si>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</si>
  <si>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</si>
  <si>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</si>
  <si>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</si>
  <si>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</si>
  <si>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</si>
  <si>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</si>
  <si>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</si>
  <si>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</si>
  <si>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</si>
  <si>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</si>
  <si>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</si>
  <si>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</si>
  <si>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</si>
  <si>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</si>
  <si>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</si>
  <si>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</si>
  <si>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</si>
  <si>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</si>
  <si>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</si>
  <si>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</si>
  <si>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</si>
  <si>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</si>
  <si>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</si>
  <si>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</si>
  <si>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</si>
  <si>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</si>
  <si>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</si>
  <si>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</si>
  <si>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</si>
  <si>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</si>
  <si>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</si>
  <si>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</si>
  <si>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</si>
  <si>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</si>
  <si>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</si>
  <si>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</si>
  <si>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</si>
  <si>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</si>
  <si>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</si>
  <si>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</si>
  <si>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</si>
  <si>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</si>
  <si>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</si>
  <si>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</si>
  <si>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</si>
  <si>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</si>
  <si>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</si>
  <si>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</si>
  <si>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</si>
  <si>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</si>
  <si>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</si>
  <si>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</si>
  <si>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</si>
  <si>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</si>
  <si>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</si>
  <si>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</si>
  <si>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</si>
  <si>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</si>
  <si>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</si>
  <si>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</si>
  <si>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</si>
  <si>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</si>
  <si>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</si>
  <si>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</si>
  <si>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</si>
  <si>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</si>
  <si>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</si>
  <si>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</si>
  <si>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</si>
  <si>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</si>
  <si>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</si>
  <si>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</si>
  <si>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</si>
  <si>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</si>
  <si>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</si>
  <si>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</si>
  <si>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</si>
  <si>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</si>
  <si>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</si>
  <si>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</si>
  <si>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</si>
  <si>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</si>
  <si>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</si>
  <si>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</si>
  <si>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</si>
  <si>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</si>
  <si>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</si>
  <si>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</si>
  <si>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</si>
  <si>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</si>
  <si>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</si>
  <si>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</si>
  <si>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</si>
  <si>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</si>
  <si>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</si>
  <si>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</si>
  <si>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</si>
  <si>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</si>
  <si>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</si>
  <si>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</si>
  <si>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</si>
  <si>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</si>
  <si>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</si>
  <si>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</si>
  <si>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</si>
  <si>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</si>
  <si>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</si>
  <si>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</si>
  <si>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</si>
  <si>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</si>
  <si>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</si>
  <si>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</si>
  <si>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</si>
  <si>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</si>
  <si>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</si>
  <si>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</si>
  <si>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</si>
  <si>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</si>
  <si>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</si>
  <si>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</si>
  <si>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</si>
  <si>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</si>
  <si>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</si>
  <si>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</si>
  <si>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</si>
  <si>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</si>
  <si>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</si>
  <si>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</si>
  <si>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</si>
  <si>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</si>
  <si>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</si>
  <si>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</si>
  <si>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</si>
  <si>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</si>
  <si>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</si>
  <si>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</si>
  <si>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</si>
  <si>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</si>
  <si>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</si>
  <si>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</si>
  <si>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</si>
  <si>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</si>
  <si>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</si>
  <si>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</si>
  <si>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</si>
  <si>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</si>
  <si>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</si>
  <si>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</si>
  <si>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</si>
  <si>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</si>
  <si>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</si>
  <si>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</si>
  <si>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</si>
  <si>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</si>
  <si>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</si>
  <si>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</si>
  <si>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</si>
  <si>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</si>
  <si>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</si>
  <si>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</si>
  <si>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</si>
  <si>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</si>
  <si>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</si>
  <si>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</si>
  <si>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</si>
  <si>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</si>
  <si>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</si>
  <si>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</si>
  <si>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</si>
  <si>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</si>
  <si>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</si>
  <si>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</si>
  <si>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</si>
  <si>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</si>
  <si>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</si>
  <si>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</si>
  <si>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</si>
  <si>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</si>
  <si>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</si>
  <si>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</si>
  <si>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</si>
  <si>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</si>
  <si>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</si>
  <si>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</si>
  <si>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</si>
  <si>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</si>
  <si>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</si>
  <si>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</si>
  <si>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</si>
  <si>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</si>
  <si>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</si>
  <si>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</si>
  <si>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</si>
  <si>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</si>
  <si>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</si>
  <si>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</si>
  <si>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</si>
  <si>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</si>
  <si>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</si>
  <si>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</si>
  <si>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</si>
  <si>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</si>
  <si>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</si>
  <si>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</si>
  <si>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</si>
  <si>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</si>
  <si>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</si>
  <si>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</si>
  <si>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</si>
  <si>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</si>
  <si>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</si>
  <si>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</si>
  <si>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</si>
  <si>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</si>
  <si>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</si>
  <si>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</si>
  <si>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</si>
  <si>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</si>
  <si>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</si>
  <si>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</si>
  <si>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</si>
  <si>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</si>
  <si>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</si>
  <si>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</si>
  <si>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</si>
  <si>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</si>
  <si>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</si>
  <si>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</si>
  <si>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</si>
  <si>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</si>
  <si>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</si>
  <si>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</si>
  <si>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</si>
  <si>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</si>
  <si>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</si>
  <si>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</si>
  <si>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</si>
  <si>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</si>
  <si>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</si>
  <si>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</si>
  <si>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</si>
  <si>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</si>
  <si>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</si>
  <si>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</si>
  <si>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</si>
  <si>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</si>
  <si>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</si>
  <si>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</si>
  <si>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</si>
  <si>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</si>
  <si>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</si>
  <si>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</si>
  <si>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</si>
  <si>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</si>
  <si>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</si>
  <si>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</si>
  <si>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</si>
  <si>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</si>
  <si>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</si>
  <si>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</si>
  <si>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</si>
  <si>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</si>
  <si>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</si>
  <si>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</si>
  <si>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</si>
  <si>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</si>
  <si>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</si>
  <si>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</si>
  <si>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</si>
  <si>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</si>
  <si>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</si>
  <si>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</si>
  <si>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</si>
  <si>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</si>
  <si>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</si>
  <si>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</si>
  <si>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</si>
  <si>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</si>
  <si>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</si>
  <si>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</si>
  <si>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</si>
  <si>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</si>
  <si>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</si>
  <si>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</si>
  <si>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</si>
  <si>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</si>
  <si>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</si>
  <si>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</si>
  <si>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</si>
  <si>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</si>
  <si>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</si>
  <si>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</si>
  <si>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</si>
  <si>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</si>
  <si>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</si>
  <si>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</si>
  <si>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</si>
  <si>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</si>
  <si>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</si>
  <si>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</si>
  <si>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</si>
  <si>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</si>
  <si>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</si>
  <si>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</si>
  <si>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</si>
  <si>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</si>
  <si>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</si>
  <si>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</si>
  <si>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</si>
  <si>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</si>
  <si>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</si>
  <si>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</si>
  <si>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</si>
  <si>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</si>
  <si>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</si>
  <si>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</si>
  <si>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</si>
  <si>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</si>
  <si>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</si>
  <si>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</si>
  <si>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</si>
  <si>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</si>
  <si>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</si>
  <si>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</si>
  <si>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</si>
  <si>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</si>
  <si>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</si>
  <si>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</si>
  <si>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</si>
  <si>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</si>
  <si>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</si>
  <si>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</si>
  <si>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</si>
  <si>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</si>
  <si>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</si>
  <si>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</si>
  <si>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</si>
  <si>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</si>
  <si>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</si>
  <si>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</si>
  <si>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</si>
  <si>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</si>
  <si>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</si>
  <si>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</si>
  <si>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</si>
  <si>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</si>
  <si>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</si>
  <si>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</si>
  <si>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</si>
  <si>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</si>
  <si>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</si>
  <si>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</si>
  <si>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</si>
  <si>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</si>
  <si>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</si>
  <si>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</si>
  <si>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</si>
  <si>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</si>
  <si>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</si>
  <si>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</si>
  <si>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</si>
  <si>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</si>
  <si>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</si>
  <si>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</si>
  <si>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</si>
  <si>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</si>
  <si>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</si>
  <si>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</si>
  <si>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</si>
  <si>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</si>
  <si>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</si>
  <si>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</si>
  <si>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</si>
  <si>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</si>
  <si>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</si>
  <si>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</si>
  <si>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</si>
  <si>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</si>
  <si>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</si>
  <si>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</si>
  <si>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</si>
  <si>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</si>
  <si>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</si>
  <si>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</si>
  <si>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</si>
  <si>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</si>
  <si>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</si>
  <si>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</si>
  <si>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</si>
  <si>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</si>
  <si>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</si>
  <si>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</si>
  <si>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</si>
  <si>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</si>
  <si>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</si>
  <si>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</si>
  <si>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</si>
  <si>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</si>
  <si>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</si>
  <si>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</si>
  <si>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</si>
  <si>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</si>
  <si>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</si>
  <si>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</si>
  <si>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</si>
  <si>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</si>
  <si>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</si>
  <si>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</si>
  <si>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</si>
  <si>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</si>
  <si>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</si>
  <si>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</si>
  <si>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</si>
  <si>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</si>
  <si>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</si>
  <si>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</si>
  <si>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</si>
  <si>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</si>
  <si>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</si>
  <si>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</si>
  <si>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</si>
  <si>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</si>
  <si>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</si>
  <si>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</si>
  <si>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</si>
  <si>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</si>
  <si>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</si>
  <si>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</si>
  <si>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</si>
  <si>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</si>
  <si>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</si>
  <si>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</si>
  <si>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</si>
  <si>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</si>
  <si>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</si>
  <si>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</si>
  <si>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</si>
  <si>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</si>
  <si>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</si>
  <si>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</si>
  <si>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</si>
  <si>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</si>
  <si>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</si>
  <si>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</si>
  <si>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</si>
  <si>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</si>
  <si>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</si>
  <si>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</si>
  <si>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</si>
  <si>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</si>
  <si>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</si>
  <si>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</si>
  <si>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</si>
  <si>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</si>
  <si>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</si>
  <si>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</si>
  <si>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</si>
  <si>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</si>
  <si>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</si>
  <si>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</si>
  <si>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</si>
  <si>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</si>
  <si>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</si>
  <si>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</si>
  <si>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</si>
  <si>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</si>
  <si>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</si>
  <si>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</si>
  <si>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</si>
  <si>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</si>
  <si>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</si>
  <si>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</si>
  <si>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</si>
  <si>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</si>
  <si>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</si>
  <si>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</si>
  <si>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</si>
  <si>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</si>
  <si>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</si>
  <si>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</si>
  <si>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</si>
  <si>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</si>
  <si>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</si>
  <si>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</si>
  <si>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</si>
  <si>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</si>
  <si>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</si>
  <si>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</si>
  <si>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</si>
  <si>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</si>
  <si>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</si>
  <si>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</si>
  <si>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</si>
  <si>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</si>
  <si>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</si>
  <si>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</si>
  <si>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</si>
  <si>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</si>
  <si>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</si>
  <si>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</si>
  <si>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</si>
  <si>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</si>
  <si>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</si>
  <si>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</si>
  <si>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</si>
  <si>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</si>
  <si>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</si>
  <si>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</si>
  <si>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</si>
  <si>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</si>
  <si>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</si>
  <si>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</si>
  <si>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</si>
  <si>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</si>
  <si>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</si>
  <si>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</si>
  <si>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</si>
  <si>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</si>
  <si>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</si>
  <si>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</si>
  <si>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</si>
  <si>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</si>
  <si>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</si>
  <si>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</si>
  <si>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</si>
  <si>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</si>
  <si>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</si>
  <si>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</si>
  <si>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</si>
  <si>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</si>
  <si>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</si>
  <si>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</si>
  <si>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</si>
  <si>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</si>
  <si>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</si>
  <si>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</si>
  <si>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</si>
  <si>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</si>
  <si>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</si>
  <si>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</si>
  <si>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</si>
  <si>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</si>
  <si>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</si>
  <si>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</si>
  <si>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</si>
  <si>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</si>
  <si>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</si>
  <si>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</si>
  <si>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</si>
  <si>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</si>
  <si>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</si>
  <si>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</si>
  <si>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</si>
  <si>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</si>
  <si>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</si>
  <si>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</si>
  <si>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</si>
  <si>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</si>
  <si>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</si>
  <si>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</si>
  <si>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</si>
  <si>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</si>
  <si>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</si>
  <si>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</si>
  <si>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</si>
  <si>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</si>
  <si>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</si>
  <si>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</si>
  <si>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</si>
  <si>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</si>
  <si>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</si>
  <si>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</si>
  <si>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</si>
  <si>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</si>
  <si>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</si>
  <si>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</si>
  <si>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</si>
  <si>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</si>
  <si>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</si>
  <si>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</si>
  <si>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</si>
  <si>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</si>
  <si>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</si>
  <si>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</si>
  <si>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</si>
  <si>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</si>
  <si>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</si>
  <si>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</si>
  <si>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</si>
  <si>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</si>
  <si>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</si>
  <si>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</si>
  <si>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</si>
  <si>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</si>
  <si>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</si>
  <si>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</si>
  <si>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</si>
  <si>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</si>
  <si>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</si>
  <si>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</si>
  <si>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</si>
  <si>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</si>
  <si>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</si>
  <si>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</si>
  <si>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</si>
  <si>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</si>
  <si>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</si>
  <si>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</si>
  <si>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</si>
  <si>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</si>
  <si>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</si>
  <si>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</si>
  <si>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</si>
  <si>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</si>
  <si>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</si>
  <si>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</si>
  <si>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</si>
  <si>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</si>
  <si>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</si>
  <si>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</si>
  <si>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</si>
  <si>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</si>
  <si>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</si>
  <si>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</si>
  <si>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</si>
  <si>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</si>
  <si>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</si>
  <si>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</si>
  <si>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</si>
  <si>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</si>
  <si>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</si>
  <si>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</si>
  <si>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</si>
  <si>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</si>
  <si>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</si>
  <si>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</si>
  <si>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</si>
  <si>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</si>
  <si>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</si>
  <si>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</si>
  <si>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</si>
  <si>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</si>
  <si>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</si>
  <si>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</si>
  <si>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</si>
  <si>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</si>
  <si>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</si>
  <si>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</si>
  <si>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</si>
  <si>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</si>
  <si>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</si>
  <si>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</si>
  <si>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</si>
  <si>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</si>
  <si>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</si>
  <si>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</si>
  <si>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</si>
  <si>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</si>
  <si>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</si>
  <si>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</si>
  <si>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</si>
  <si>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</si>
  <si>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</si>
  <si>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</si>
  <si>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</si>
  <si>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</si>
  <si>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</si>
  <si>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</si>
  <si>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</si>
  <si>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</si>
  <si>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</si>
  <si>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</si>
  <si>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</si>
  <si>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</si>
  <si>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</si>
  <si>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</si>
  <si>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</si>
  <si>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</si>
  <si>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</si>
  <si>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</si>
  <si>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</si>
  <si>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</si>
  <si>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</si>
  <si>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</si>
  <si>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</si>
  <si>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</si>
  <si>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</si>
  <si>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</si>
  <si>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</si>
  <si>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</si>
  <si>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</si>
  <si>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</si>
  <si>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</si>
  <si>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</si>
  <si>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</si>
  <si>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</si>
  <si>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</si>
  <si>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</si>
  <si>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</si>
  <si>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</si>
  <si>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</si>
  <si>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</si>
  <si>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</si>
  <si>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</si>
  <si>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</si>
  <si>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</si>
  <si>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</si>
  <si>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</si>
  <si>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</si>
  <si>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</si>
  <si>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</si>
  <si>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</si>
  <si>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</si>
  <si>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</si>
  <si>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</si>
  <si>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</si>
  <si>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</si>
  <si>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</si>
  <si>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</si>
  <si>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</si>
  <si>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</si>
  <si>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</si>
  <si>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</si>
  <si>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</si>
  <si>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</si>
  <si>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</si>
  <si>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</si>
  <si>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</si>
  <si>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</si>
  <si>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</si>
  <si>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</si>
  <si>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</si>
  <si>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</si>
  <si>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</si>
  <si>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</si>
  <si>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</si>
  <si>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</si>
  <si>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</si>
  <si>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</si>
  <si>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</si>
  <si>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</si>
  <si>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</si>
  <si>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</si>
  <si>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</si>
  <si>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</si>
  <si>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</si>
  <si>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</si>
  <si>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</si>
  <si>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</si>
  <si>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</si>
  <si>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</si>
  <si>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</si>
  <si>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</si>
  <si>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</si>
  <si>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</si>
  <si>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</si>
  <si>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</si>
  <si>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</si>
  <si>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</si>
  <si>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</si>
  <si>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</si>
  <si>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</si>
  <si>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</si>
  <si>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</si>
  <si>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</si>
  <si>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</si>
  <si>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</si>
  <si>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</si>
  <si>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</si>
  <si>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</si>
  <si>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</si>
  <si>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</si>
  <si>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</si>
  <si>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</si>
  <si>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</si>
  <si>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</si>
  <si>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</si>
  <si>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</si>
  <si>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</si>
  <si>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</si>
  <si>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</si>
  <si>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</si>
  <si>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</si>
  <si>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</si>
  <si>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</si>
  <si>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</si>
  <si>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</si>
  <si>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</si>
  <si>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</si>
  <si>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</si>
  <si>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</si>
  <si>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</si>
  <si>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</si>
  <si>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</si>
  <si>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</si>
  <si>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</si>
  <si>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</si>
  <si>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</si>
  <si>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</si>
  <si>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</si>
  <si>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</si>
  <si>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</si>
  <si>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</si>
  <si>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</si>
  <si>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</si>
  <si>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</si>
  <si>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</si>
  <si>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</si>
  <si>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</si>
  <si>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</si>
  <si>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</si>
  <si>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</si>
  <si>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</si>
  <si>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</si>
  <si>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</si>
  <si>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</si>
  <si>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</si>
  <si>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</si>
  <si>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</si>
  <si>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</si>
  <si>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</si>
  <si>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</si>
  <si>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</si>
  <si>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</si>
  <si>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</si>
  <si>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</si>
  <si>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</si>
  <si>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</si>
  <si>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</si>
  <si>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</si>
  <si>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</si>
  <si>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</si>
  <si>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</si>
  <si>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</si>
  <si>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</si>
  <si>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</si>
  <si>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</si>
  <si>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</si>
  <si>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</si>
  <si>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</si>
  <si>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</si>
  <si>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</si>
  <si>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</si>
  <si>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</si>
  <si>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</si>
  <si>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</si>
  <si>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</si>
  <si>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</si>
  <si>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</si>
  <si>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</si>
  <si>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</si>
  <si>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</si>
  <si>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</si>
  <si>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</si>
  <si>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</si>
  <si>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</si>
  <si>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</si>
  <si>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</si>
  <si>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</si>
  <si>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</si>
  <si>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</si>
  <si>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</si>
  <si>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</si>
  <si>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</si>
  <si>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</si>
  <si>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</si>
  <si>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</si>
  <si>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</si>
  <si>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</si>
  <si>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</si>
  <si>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</si>
  <si>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</si>
  <si>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</si>
  <si>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</si>
  <si>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</si>
  <si>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</si>
  <si>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</si>
  <si>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</si>
  <si>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</si>
  <si>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</si>
  <si>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</si>
  <si>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</si>
  <si>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</si>
  <si>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</si>
  <si>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</si>
  <si>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</si>
  <si>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</si>
  <si>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</si>
  <si>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</si>
  <si>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</si>
  <si>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</si>
  <si>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</si>
  <si>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</si>
  <si>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</si>
  <si>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</si>
  <si>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</si>
  <si>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</si>
  <si>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</si>
  <si>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</si>
  <si>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</si>
  <si>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</si>
  <si>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</si>
  <si>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</si>
  <si>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</si>
  <si>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</si>
  <si>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</si>
  <si>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</si>
  <si>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</si>
  <si>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</si>
  <si>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</si>
  <si>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</si>
  <si>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</si>
  <si>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</si>
  <si>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</si>
  <si>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</si>
  <si>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</si>
  <si>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</si>
  <si>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</si>
  <si>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</si>
  <si>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</si>
  <si>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</si>
  <si>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</si>
  <si>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</si>
  <si>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</si>
  <si>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</si>
  <si>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</si>
  <si>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</si>
  <si>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</si>
  <si>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</si>
  <si>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</si>
  <si>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</si>
  <si>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</si>
  <si>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</si>
  <si>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</si>
  <si>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</si>
  <si>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</si>
  <si>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</si>
  <si>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</si>
  <si>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</si>
  <si>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</si>
  <si>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</si>
  <si>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</si>
  <si>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</si>
  <si>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</si>
  <si>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</si>
  <si>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</si>
  <si>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</si>
  <si>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</si>
  <si>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</si>
  <si>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</si>
  <si>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</si>
  <si>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</si>
  <si>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</si>
  <si>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</si>
  <si>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</si>
  <si>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</si>
  <si>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</si>
  <si>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</si>
  <si>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</si>
  <si>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</si>
  <si>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</si>
  <si>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</si>
  <si>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</si>
  <si>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</si>
  <si>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</si>
  <si>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</si>
  <si>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</si>
  <si>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</si>
  <si>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</si>
  <si>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</si>
  <si>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</si>
  <si>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</si>
  <si>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</si>
  <si>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</si>
  <si>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</si>
  <si>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</si>
  <si>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</si>
  <si>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</si>
  <si>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</si>
  <si>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</si>
  <si>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</si>
  <si>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</si>
  <si>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</si>
  <si>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</si>
  <si>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</si>
  <si>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</si>
  <si>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</si>
  <si>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</si>
  <si>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</si>
  <si>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</si>
  <si>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</si>
  <si>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</si>
  <si>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</si>
  <si>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</si>
  <si>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</si>
  <si>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</si>
  <si>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</si>
  <si>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</si>
  <si>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</si>
  <si>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</si>
  <si>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</si>
  <si>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</si>
  <si>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</si>
  <si>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</si>
  <si>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</si>
  <si>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</si>
  <si>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</si>
  <si>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</si>
  <si>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</si>
  <si>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</si>
  <si>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</si>
  <si>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</si>
  <si>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</si>
  <si>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</si>
  <si>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</si>
  <si>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</si>
  <si>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</si>
  <si>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</si>
  <si>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</si>
  <si>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</si>
  <si>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</si>
  <si>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</si>
  <si>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</si>
  <si>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</si>
  <si>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</si>
  <si>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</si>
  <si>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</si>
  <si>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</si>
  <si>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</si>
  <si>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</si>
  <si>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</si>
  <si>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</si>
  <si>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</si>
  <si>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</si>
  <si>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</si>
  <si>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</si>
  <si>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</si>
  <si>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</si>
  <si>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</si>
  <si>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</si>
  <si>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</si>
  <si>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</si>
  <si>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</si>
  <si>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</si>
  <si>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</si>
  <si>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</si>
  <si>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</si>
  <si>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</si>
  <si>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</si>
  <si>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</si>
  <si>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</si>
  <si>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</si>
  <si>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</si>
  <si>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</si>
  <si>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</si>
  <si>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</si>
  <si>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</si>
  <si>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</si>
  <si>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</si>
  <si>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</si>
  <si>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</si>
  <si>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</si>
  <si>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</si>
  <si>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</si>
  <si>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</si>
  <si>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</si>
  <si>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</si>
  <si>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</si>
  <si>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</si>
  <si>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</si>
  <si>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</si>
  <si>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</si>
  <si>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</si>
  <si>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</si>
  <si>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</si>
  <si>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</si>
  <si>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</si>
  <si>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</si>
  <si>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</si>
  <si>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</si>
  <si>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</si>
  <si>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</si>
  <si>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</si>
  <si>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</si>
  <si>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</si>
  <si>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</si>
  <si>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</si>
  <si>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</si>
  <si>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</si>
  <si>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</si>
  <si>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</si>
  <si>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</si>
  <si>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</si>
  <si>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</si>
  <si>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</si>
  <si>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</si>
  <si>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</si>
  <si>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</si>
  <si>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</si>
  <si>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</si>
  <si>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</si>
  <si>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</si>
  <si>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</si>
  <si>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</si>
  <si>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</si>
  <si>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</si>
  <si>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</si>
  <si>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</si>
  <si>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</si>
  <si>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</si>
  <si>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</si>
  <si>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</si>
  <si>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</si>
  <si>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</si>
  <si>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</si>
  <si>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</si>
  <si>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</si>
  <si>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</si>
  <si>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</si>
  <si>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</si>
  <si>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</si>
  <si>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</si>
  <si>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</si>
  <si>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</si>
  <si>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</si>
  <si>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</si>
  <si>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</si>
  <si>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</si>
  <si>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</si>
  <si>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</si>
  <si>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</si>
  <si>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</si>
  <si>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</si>
  <si>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</si>
  <si>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</si>
  <si>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</si>
  <si>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</si>
  <si>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</si>
  <si>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</si>
  <si>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</si>
  <si>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</si>
  <si>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</si>
  <si>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</si>
  <si>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</si>
  <si>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</si>
  <si>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</si>
  <si>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</si>
  <si>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</si>
  <si>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</si>
  <si>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</si>
  <si>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</si>
  <si>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</si>
  <si>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</si>
  <si>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</si>
  <si>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</si>
  <si>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</si>
  <si>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</si>
  <si>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</si>
  <si>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</si>
  <si>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</si>
  <si>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</si>
  <si>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</si>
  <si>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</si>
  <si>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</si>
  <si>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</si>
  <si>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</si>
  <si>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</si>
  <si>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</si>
  <si>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</si>
  <si>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</si>
  <si>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</si>
  <si>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</si>
  <si>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</si>
  <si>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</si>
  <si>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</si>
  <si>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</si>
  <si>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</si>
  <si>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</si>
  <si>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</si>
  <si>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</si>
  <si>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</si>
  <si>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</si>
  <si>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</si>
  <si>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</si>
  <si>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</si>
  <si>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</si>
  <si>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</si>
  <si>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</si>
  <si>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</si>
  <si>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</si>
  <si>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</si>
  <si>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</si>
  <si>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</si>
  <si>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</si>
  <si>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</si>
  <si>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</si>
  <si>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</si>
  <si>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</si>
  <si>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</si>
  <si>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</si>
  <si>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</si>
  <si>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</si>
  <si>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</si>
  <si>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</si>
  <si>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</si>
  <si>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</si>
  <si>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</si>
  <si>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</si>
  <si>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</si>
  <si>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</si>
  <si>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</si>
  <si>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</si>
  <si>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</si>
  <si>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</si>
  <si>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</si>
  <si>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</si>
  <si>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</si>
  <si>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</si>
  <si>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</si>
  <si>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</si>
  <si>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</si>
  <si>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</si>
  <si>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</si>
  <si>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</si>
  <si>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</si>
  <si>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</si>
  <si>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</si>
  <si>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</si>
  <si>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</si>
  <si>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</si>
  <si>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</si>
  <si>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</si>
  <si>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</si>
  <si>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</si>
  <si>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</si>
  <si>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</si>
  <si>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</si>
  <si>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</si>
  <si>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</si>
  <si>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</si>
  <si>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</si>
  <si>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</si>
  <si>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</si>
  <si>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</si>
  <si>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</si>
  <si>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</si>
  <si>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</si>
  <si>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</si>
  <si>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</si>
  <si>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</si>
  <si>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</si>
  <si>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</si>
  <si>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</si>
  <si>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</si>
  <si>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</si>
  <si>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</si>
  <si>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</si>
  <si>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</si>
  <si>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</si>
  <si>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</si>
  <si>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</si>
  <si>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</si>
  <si>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</si>
  <si>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</si>
  <si>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</si>
  <si>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</si>
  <si>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</si>
  <si>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</si>
  <si>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</si>
  <si>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</si>
  <si>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</si>
  <si>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</si>
  <si>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</si>
  <si>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</si>
  <si>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</si>
  <si>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</si>
  <si>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</si>
  <si>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</si>
  <si>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</si>
  <si>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</si>
  <si>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</si>
  <si>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</si>
  <si>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</si>
  <si>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</si>
  <si>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</si>
  <si>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</si>
  <si>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</si>
  <si>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</si>
  <si>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</si>
  <si>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</si>
  <si>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</si>
  <si>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</si>
  <si>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</si>
  <si>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</si>
  <si>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</si>
  <si>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</si>
  <si>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</si>
  <si>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</si>
  <si>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</si>
  <si>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</si>
  <si>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</si>
  <si>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</si>
  <si>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</si>
  <si>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</si>
  <si>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</si>
  <si>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</si>
  <si>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</si>
  <si>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</si>
  <si>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</si>
  <si>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</si>
  <si>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</si>
  <si>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</si>
  <si>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</si>
  <si>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</si>
  <si>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</si>
  <si>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</si>
  <si>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</si>
  <si>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</si>
  <si>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</si>
  <si>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</si>
  <si>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</si>
  <si>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</si>
  <si>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</si>
  <si>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</si>
  <si>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</si>
  <si>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</si>
  <si>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</si>
  <si>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</si>
  <si>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</si>
  <si>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</si>
  <si>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</si>
  <si>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</si>
  <si>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</si>
  <si>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</si>
  <si>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</si>
  <si>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</si>
  <si>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</si>
  <si>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</si>
  <si>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</si>
  <si>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</si>
  <si>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</si>
  <si>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</si>
  <si>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</si>
  <si>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</si>
  <si>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</si>
  <si>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</si>
  <si>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</si>
  <si>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</si>
  <si>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</si>
  <si>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</si>
  <si>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</si>
  <si>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</si>
  <si>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</si>
  <si>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</si>
  <si>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</si>
  <si>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</si>
  <si>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</si>
  <si>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</si>
  <si>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</si>
  <si>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</si>
  <si>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</si>
  <si>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</si>
  <si>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</si>
  <si>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</si>
  <si>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</si>
  <si>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</si>
  <si>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</si>
  <si>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</si>
  <si>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</si>
  <si>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</si>
  <si>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</si>
  <si>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</si>
  <si>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</si>
  <si>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</si>
  <si>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</si>
  <si>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</si>
  <si>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</si>
  <si>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</si>
  <si>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</si>
  <si>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</si>
  <si>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</si>
  <si>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</si>
  <si>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</si>
  <si>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</si>
  <si>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</si>
  <si>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</si>
  <si>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</si>
  <si>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</si>
  <si>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</si>
  <si>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</si>
  <si>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</si>
  <si>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</si>
  <si>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</si>
  <si>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</si>
  <si>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</si>
  <si>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</si>
  <si>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</si>
  <si>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</si>
  <si>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</si>
  <si>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</si>
  <si>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</si>
  <si>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</si>
  <si>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</si>
  <si>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</si>
  <si>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</si>
  <si>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</si>
  <si>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</si>
  <si>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</si>
  <si>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</si>
  <si>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</si>
  <si>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</si>
  <si>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</si>
  <si>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</si>
  <si>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</si>
  <si>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</si>
  <si>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</si>
  <si>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</si>
  <si>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</si>
  <si>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</si>
  <si>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</si>
  <si>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</si>
  <si>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</si>
  <si>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</si>
  <si>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</si>
  <si>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</si>
  <si>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</si>
  <si>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</si>
  <si>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</si>
  <si>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</si>
  <si>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</si>
  <si>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</si>
  <si>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</si>
  <si>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</si>
  <si>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</si>
  <si>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</si>
  <si>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</si>
  <si>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</si>
  <si>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</si>
  <si>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</si>
  <si>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</si>
  <si>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</si>
  <si>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</si>
  <si>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</si>
  <si>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</si>
  <si>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</si>
  <si>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</si>
  <si>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</si>
  <si>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</si>
  <si>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</si>
  <si>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</si>
  <si>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</si>
  <si>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</si>
  <si>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</si>
  <si>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</si>
  <si>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</si>
  <si>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</si>
  <si>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</si>
  <si>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</si>
  <si>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</si>
  <si>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</si>
  <si>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</si>
  <si>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</si>
  <si>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</si>
  <si>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</si>
  <si>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</si>
  <si>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</si>
  <si>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</si>
  <si>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</si>
  <si>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</si>
  <si>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</si>
  <si>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</si>
  <si>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</si>
  <si>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</si>
  <si>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</si>
  <si>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</si>
  <si>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</si>
  <si>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</si>
  <si>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</si>
  <si>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</si>
  <si>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</si>
  <si>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</si>
  <si>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</si>
  <si>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</si>
  <si>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</si>
  <si>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</si>
  <si>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</si>
  <si>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</si>
  <si>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</si>
  <si>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</si>
  <si>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</si>
  <si>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</si>
  <si>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</si>
  <si>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</si>
  <si>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</si>
  <si>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</si>
  <si>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</si>
  <si>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</si>
  <si>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</si>
  <si>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</si>
  <si>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</si>
  <si>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</si>
  <si>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</si>
  <si>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</si>
  <si>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</si>
  <si>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</si>
  <si>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</si>
  <si>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</si>
  <si>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</si>
  <si>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</si>
  <si>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</si>
  <si>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</si>
  <si>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</si>
  <si>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</si>
  <si>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</si>
  <si>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</si>
  <si>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</si>
  <si>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</si>
  <si>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</si>
  <si>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</si>
  <si>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</si>
  <si>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</si>
  <si>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</si>
  <si>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</si>
  <si>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</si>
  <si>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</si>
  <si>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</si>
  <si>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</si>
  <si>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</si>
  <si>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</si>
  <si>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</si>
  <si>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</si>
  <si>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</si>
  <si>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</si>
  <si>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</si>
  <si>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</si>
  <si>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</si>
  <si>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</si>
  <si>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</si>
  <si>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</si>
  <si>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</si>
  <si>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</si>
  <si>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</si>
  <si>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</si>
  <si>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</si>
  <si>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</si>
  <si>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</si>
  <si>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</si>
  <si>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</si>
  <si>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</si>
  <si>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</si>
  <si>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</si>
  <si>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</si>
  <si>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</si>
  <si>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</si>
  <si>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</si>
  <si>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</si>
  <si>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</si>
  <si>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</si>
  <si>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</si>
  <si>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</si>
  <si>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</si>
  <si>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</si>
  <si>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</si>
  <si>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</si>
  <si>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</si>
  <si>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</si>
  <si>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</si>
  <si>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</si>
  <si>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</si>
  <si>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</si>
  <si>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</si>
  <si>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</si>
  <si>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</si>
  <si>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</si>
  <si>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</si>
  <si>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</si>
  <si>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</si>
  <si>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</si>
  <si>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</si>
  <si>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</si>
  <si>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</si>
  <si>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</si>
  <si>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</si>
  <si>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</si>
  <si>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</si>
  <si>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</si>
  <si>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</si>
  <si>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</si>
  <si>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</si>
  <si>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</si>
  <si>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</si>
  <si>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</si>
  <si>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</si>
  <si>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</si>
  <si>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</si>
  <si>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</si>
  <si>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</si>
  <si>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</si>
  <si>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</si>
  <si>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</si>
  <si>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</si>
  <si>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</si>
  <si>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</si>
  <si>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</si>
  <si>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</si>
  <si>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</si>
  <si>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</si>
  <si>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</si>
  <si>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</si>
  <si>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</si>
  <si>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</si>
  <si>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</si>
  <si>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</si>
  <si>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</si>
  <si>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</si>
  <si>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</si>
  <si>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</si>
  <si>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</si>
  <si>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</si>
  <si>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</si>
  <si>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</si>
  <si>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</si>
  <si>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</si>
  <si>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</si>
  <si>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</si>
  <si>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</si>
  <si>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</si>
  <si>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</si>
  <si>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</si>
  <si>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</si>
  <si>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</si>
  <si>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</si>
  <si>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</si>
  <si>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</si>
  <si>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</si>
  <si>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</si>
  <si>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</si>
  <si>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</si>
  <si>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</si>
  <si>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</si>
  <si>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</si>
  <si>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</si>
  <si>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</si>
  <si>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</si>
  <si>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</si>
  <si>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</si>
  <si>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</si>
  <si>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</si>
  <si>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</si>
  <si>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</si>
  <si>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</si>
  <si>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</si>
  <si>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</si>
  <si>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</si>
  <si>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</si>
  <si>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</si>
  <si>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</si>
  <si>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</si>
  <si>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</si>
  <si>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</si>
  <si>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</si>
  <si>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</si>
  <si>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</si>
  <si>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</si>
  <si>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</si>
  <si>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</si>
  <si>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</si>
  <si>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</si>
  <si>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</si>
  <si>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</si>
  <si>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</si>
  <si>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</si>
  <si>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</si>
  <si>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</si>
  <si>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</si>
  <si>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</si>
  <si>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</si>
  <si>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</si>
  <si>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</si>
  <si>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</si>
  <si>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</si>
  <si>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</si>
  <si>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</si>
  <si>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</si>
  <si>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</si>
  <si>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</si>
  <si>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</si>
  <si>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</si>
  <si>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</si>
  <si>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</si>
  <si>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</si>
  <si>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</si>
  <si>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</si>
  <si>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</si>
  <si>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</si>
  <si>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</si>
  <si>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</si>
  <si>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</si>
  <si>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</si>
  <si>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</si>
  <si>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</si>
  <si>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</si>
  <si>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</si>
  <si>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</si>
  <si>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</si>
  <si>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</si>
  <si>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</si>
  <si>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</si>
  <si>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</si>
  <si>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</si>
  <si>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</si>
  <si>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</si>
  <si>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</si>
  <si>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</si>
  <si>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</si>
  <si>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</si>
  <si>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</si>
  <si>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</si>
  <si>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</si>
  <si>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</si>
  <si>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</si>
  <si>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</si>
  <si>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</si>
  <si>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</si>
  <si>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</si>
  <si>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</si>
  <si>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</si>
  <si>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</si>
  <si>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</si>
  <si>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</si>
  <si>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</si>
  <si>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</si>
  <si>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</si>
  <si>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</si>
  <si>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</si>
  <si>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</si>
  <si>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</si>
  <si>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</si>
  <si>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</si>
  <si>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</si>
  <si>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</si>
  <si>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</si>
  <si>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</si>
  <si>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</si>
  <si>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</si>
  <si>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</si>
  <si>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</si>
  <si>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</si>
  <si>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</si>
  <si>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</si>
  <si>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</si>
  <si>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</si>
  <si>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</si>
  <si>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</si>
  <si>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</si>
  <si>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</si>
  <si>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</si>
  <si>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</si>
  <si>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</si>
  <si>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</si>
  <si>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</si>
  <si>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</si>
  <si>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</si>
  <si>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</si>
  <si>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</si>
  <si>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</si>
  <si>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</si>
  <si>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</si>
  <si>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</si>
  <si>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</si>
  <si>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</si>
  <si>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</si>
  <si>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</si>
  <si>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</si>
  <si>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</si>
  <si>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</si>
  <si>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</si>
  <si>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</si>
  <si>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</si>
  <si>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</si>
  <si>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</si>
  <si>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</si>
  <si>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</si>
  <si>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</si>
  <si>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</si>
  <si>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</si>
  <si>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</si>
  <si>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</si>
  <si>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</si>
  <si>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</si>
  <si>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</si>
  <si>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</si>
  <si>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</si>
  <si>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</si>
  <si>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</si>
  <si>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</si>
  <si>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</si>
  <si>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</si>
  <si>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</si>
  <si>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</si>
  <si>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</si>
  <si>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</si>
  <si>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</si>
  <si>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</si>
  <si>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</si>
  <si>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</si>
  <si>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</si>
  <si>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</si>
  <si>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</si>
  <si>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</si>
  <si>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</si>
  <si>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</si>
  <si>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</si>
  <si>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</si>
  <si>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</si>
  <si>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</si>
  <si>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</si>
  <si>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</si>
  <si>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</si>
  <si>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</si>
  <si>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</si>
  <si>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</si>
  <si>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</si>
  <si>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</si>
  <si>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</si>
  <si>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</si>
  <si>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</si>
  <si>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</si>
  <si>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</si>
  <si>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</si>
  <si>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</si>
  <si>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</si>
  <si>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</si>
  <si>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</si>
  <si>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</si>
  <si>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</si>
  <si>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</si>
  <si>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</si>
  <si>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</si>
  <si>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</si>
  <si>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</si>
  <si>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</si>
  <si>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</si>
  <si>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</si>
  <si>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</si>
  <si>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</si>
  <si>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</si>
  <si>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</si>
  <si>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</si>
  <si>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</si>
  <si>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</si>
  <si>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</si>
  <si>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</si>
  <si>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</si>
  <si>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</si>
  <si>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</si>
  <si>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</si>
  <si>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</si>
  <si>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</si>
  <si>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</si>
  <si>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</si>
  <si>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</si>
  <si>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</si>
  <si>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</si>
  <si>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</si>
  <si>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</si>
  <si>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</si>
  <si>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</si>
  <si>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</si>
  <si>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</si>
  <si>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</si>
  <si>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</si>
  <si>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</si>
  <si>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</si>
  <si>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</si>
  <si>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</si>
  <si>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</si>
  <si>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</si>
  <si>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</si>
  <si>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</si>
  <si>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</si>
  <si>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</si>
  <si>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</si>
  <si>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</si>
  <si>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</si>
  <si>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</si>
  <si>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</si>
  <si>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</si>
  <si>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</si>
  <si>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</si>
  <si>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</si>
  <si>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</si>
  <si>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</si>
  <si>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</si>
  <si>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</si>
  <si>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</si>
  <si>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</si>
  <si>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</si>
  <si>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</si>
  <si>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</si>
  <si>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</si>
  <si>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</si>
  <si>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</si>
  <si>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</si>
  <si>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</si>
  <si>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</si>
  <si>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</si>
  <si>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</si>
  <si>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</si>
  <si>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</si>
  <si>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</si>
  <si>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</si>
  <si>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</si>
  <si>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</si>
  <si>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</si>
  <si>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</si>
  <si>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</si>
  <si>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</si>
  <si>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</si>
  <si>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</si>
  <si>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</si>
  <si>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</si>
  <si>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</si>
  <si>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</si>
  <si>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</si>
  <si>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</si>
  <si>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</si>
  <si>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</si>
  <si>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</si>
  <si>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</si>
  <si>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</si>
  <si>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</si>
  <si>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</si>
  <si>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</si>
  <si>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</si>
  <si>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</si>
  <si>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</si>
  <si>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</si>
  <si>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</si>
  <si>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</si>
  <si>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</si>
  <si>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</si>
  <si>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</si>
  <si>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</si>
  <si>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</si>
  <si>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</si>
  <si>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</si>
  <si>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</si>
  <si>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</si>
  <si>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</si>
  <si>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</si>
  <si>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</si>
  <si>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</si>
  <si>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</si>
  <si>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</si>
  <si>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</si>
  <si>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</si>
  <si>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</si>
  <si>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</si>
  <si>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</si>
  <si>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</si>
  <si>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</si>
  <si>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</si>
  <si>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</si>
  <si>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</si>
  <si>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</si>
  <si>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</si>
  <si>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</si>
  <si>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</si>
  <si>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</si>
  <si>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</si>
  <si>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</si>
  <si>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</si>
  <si>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</si>
  <si>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</si>
  <si>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</si>
  <si>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</si>
  <si>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</si>
  <si>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</si>
  <si>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</si>
  <si>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</si>
  <si>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</si>
  <si>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</si>
  <si>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</si>
  <si>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</si>
  <si>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</si>
  <si>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</si>
  <si>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</si>
  <si>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</si>
  <si>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</si>
  <si>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</si>
  <si>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</si>
  <si>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</si>
  <si>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</si>
  <si>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</si>
  <si>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</si>
  <si>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</si>
  <si>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</si>
  <si>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</si>
  <si>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</si>
  <si>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</si>
  <si>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</si>
  <si>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</si>
  <si>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</si>
  <si>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</si>
  <si>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</si>
  <si>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</si>
  <si>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</si>
  <si>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</si>
  <si>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</si>
  <si>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</si>
  <si>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</si>
  <si>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</si>
  <si>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</si>
  <si>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</si>
  <si>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</si>
  <si>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</si>
  <si>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</si>
  <si>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</si>
  <si>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</si>
  <si>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</si>
  <si>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</si>
  <si>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</si>
  <si>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</si>
  <si>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</si>
  <si>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</si>
  <si>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</si>
  <si>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</si>
  <si>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</si>
  <si>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</si>
  <si>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</si>
  <si>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</si>
  <si>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</si>
  <si>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</si>
  <si>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</si>
  <si>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</si>
  <si>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</si>
  <si>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</si>
  <si>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</si>
  <si>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</si>
  <si>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</si>
  <si>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</si>
  <si>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</si>
  <si>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</si>
  <si>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</si>
  <si>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</si>
  <si>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</si>
  <si>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</si>
  <si>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</si>
  <si>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</si>
  <si>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</si>
  <si>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</si>
  <si>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</si>
  <si>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</si>
  <si>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</si>
  <si>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</si>
  <si>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</si>
  <si>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</si>
  <si>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</si>
  <si>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</si>
  <si>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</si>
  <si>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</si>
  <si>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</si>
  <si>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</si>
  <si>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</si>
  <si>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</si>
  <si>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</si>
  <si>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</si>
  <si>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</si>
  <si>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</si>
  <si>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</si>
  <si>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</si>
  <si>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</si>
  <si>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</si>
  <si>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</si>
  <si>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</si>
  <si>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</si>
  <si>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</si>
  <si>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</si>
  <si>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</si>
  <si>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</si>
  <si>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</si>
  <si>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</si>
  <si>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</si>
  <si>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</si>
  <si>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</si>
  <si>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</si>
  <si>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</si>
  <si>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</si>
  <si>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</si>
  <si>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</si>
  <si>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</si>
  <si>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</si>
  <si>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</si>
  <si>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</si>
  <si>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</si>
  <si>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</si>
  <si>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</si>
  <si>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</si>
  <si>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</si>
  <si>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</si>
  <si>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</si>
  <si>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</si>
  <si>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</si>
  <si>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</si>
  <si>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</si>
  <si>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</si>
  <si>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</si>
  <si>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</si>
  <si>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</si>
  <si>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</si>
  <si>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</si>
  <si>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</si>
  <si>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</si>
  <si>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</si>
  <si>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</si>
  <si>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</si>
  <si>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</si>
  <si>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</si>
  <si>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</si>
  <si>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</si>
  <si>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</si>
  <si>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</si>
  <si>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</si>
  <si>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</si>
  <si>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</si>
  <si>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</si>
  <si>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</si>
  <si>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</si>
  <si>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</si>
  <si>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</si>
  <si>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</si>
  <si>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</si>
  <si>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</si>
  <si>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</si>
  <si>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</si>
  <si>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</si>
  <si>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</si>
  <si>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</si>
  <si>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</si>
  <si>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</si>
  <si>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</si>
  <si>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</si>
  <si>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</si>
  <si>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</si>
  <si>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</si>
  <si>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</si>
  <si>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</si>
  <si>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</si>
  <si>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</si>
  <si>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</si>
  <si>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</si>
  <si>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</si>
  <si>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</si>
  <si>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</si>
  <si>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</si>
  <si>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</si>
  <si>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</si>
  <si>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</si>
  <si>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</si>
  <si>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</si>
  <si>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</si>
  <si>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</si>
  <si>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</si>
  <si>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</si>
  <si>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</si>
  <si>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</si>
  <si>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</si>
  <si>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</si>
  <si>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</si>
  <si>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</si>
  <si>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</si>
  <si>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</si>
  <si>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</si>
  <si>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</si>
  <si>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</si>
  <si>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</si>
  <si>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</si>
  <si>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</si>
  <si>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</si>
  <si>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</si>
  <si>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</si>
  <si>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</si>
  <si>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</si>
  <si>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</si>
  <si>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</si>
  <si>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</si>
  <si>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</si>
  <si>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</si>
  <si>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</si>
  <si>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</si>
  <si>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</si>
  <si>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</si>
  <si>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</si>
  <si>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</si>
  <si>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</si>
  <si>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</si>
  <si>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</si>
  <si>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</si>
  <si>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</si>
  <si>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</si>
  <si>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</si>
  <si>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</si>
  <si>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</si>
  <si>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</si>
  <si>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</si>
  <si>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</si>
  <si>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</si>
  <si>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</si>
  <si>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</si>
  <si>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</si>
  <si>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</si>
  <si>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</si>
  <si>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</si>
  <si>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</si>
  <si>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</si>
  <si>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</si>
  <si>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</si>
  <si>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</si>
  <si>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</si>
  <si>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</si>
  <si>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</si>
  <si>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</si>
  <si>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</si>
  <si>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</si>
  <si>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</si>
  <si>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</si>
  <si>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</si>
  <si>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</si>
  <si>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</si>
  <si>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</si>
  <si>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</si>
  <si>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</si>
  <si>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</si>
  <si>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</si>
  <si>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</si>
  <si>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</si>
  <si>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</si>
  <si>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</si>
  <si>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</si>
  <si>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</si>
  <si>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</si>
  <si>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</si>
  <si>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</si>
  <si>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</si>
  <si>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</si>
  <si>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</si>
  <si>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</si>
  <si>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</si>
  <si>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</si>
  <si>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</si>
  <si>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</si>
  <si>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</si>
  <si>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</si>
  <si>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</si>
  <si>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</si>
  <si>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</si>
  <si>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</si>
  <si>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</si>
  <si>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</si>
  <si>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</si>
  <si>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</si>
  <si>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</si>
  <si>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</si>
  <si>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</si>
  <si>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</si>
  <si>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</si>
  <si>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</si>
  <si>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</si>
  <si>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</si>
  <si>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</si>
  <si>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</si>
  <si>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</si>
  <si>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</si>
  <si>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</si>
  <si>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</si>
  <si>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</si>
  <si>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</si>
  <si>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</si>
  <si>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</si>
  <si>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</si>
  <si>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</si>
  <si>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</si>
  <si>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</si>
  <si>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</si>
  <si>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</si>
  <si>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</si>
  <si>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</si>
  <si>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</si>
  <si>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</si>
  <si>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</si>
  <si>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</si>
  <si>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</si>
  <si>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</si>
  <si>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</si>
  <si>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</si>
  <si>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</si>
  <si>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</si>
  <si>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</si>
  <si>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</si>
  <si>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</si>
  <si>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</si>
  <si>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</si>
  <si>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</si>
  <si>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</si>
  <si>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</si>
  <si>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</si>
  <si>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</si>
  <si>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</si>
  <si>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</si>
  <si>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</si>
  <si>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</si>
  <si>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</si>
  <si>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</si>
  <si>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</si>
  <si>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</si>
  <si>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</si>
  <si>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</si>
  <si>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</si>
  <si>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</si>
  <si>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</si>
  <si>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</si>
  <si>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</si>
  <si>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</si>
  <si>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</si>
  <si>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</si>
  <si>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</si>
  <si>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</si>
  <si>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</si>
  <si>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</si>
  <si>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</si>
  <si>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</si>
  <si>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</si>
  <si>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</si>
  <si>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</si>
  <si>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</si>
  <si>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</si>
  <si>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</si>
  <si>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</si>
  <si>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</si>
  <si>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</si>
  <si>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</si>
  <si>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</si>
  <si>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</si>
  <si>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</si>
  <si>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</si>
  <si>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</si>
  <si>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</si>
  <si>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</si>
  <si>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</si>
  <si>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</si>
  <si>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</si>
  <si>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</si>
  <si>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</si>
  <si>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</si>
  <si>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</si>
  <si>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</si>
  <si>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</si>
  <si>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</si>
  <si>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</si>
  <si>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</si>
  <si>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</si>
  <si>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</si>
  <si>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</si>
  <si>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</si>
  <si>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</si>
  <si>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</si>
  <si>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</si>
  <si>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</si>
  <si>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</si>
  <si>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</si>
  <si>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</si>
  <si>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</si>
  <si>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</si>
  <si>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</si>
  <si>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</si>
  <si>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</si>
  <si>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</si>
  <si>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</si>
  <si>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</si>
  <si>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</si>
  <si>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</si>
  <si>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</si>
  <si>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</si>
  <si>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</si>
  <si>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</si>
  <si>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</si>
  <si>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</si>
  <si>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</si>
  <si>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</si>
  <si>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</si>
  <si>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</si>
  <si>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</si>
  <si>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</si>
  <si>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</si>
  <si>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</si>
  <si>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</si>
  <si>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</si>
  <si>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</si>
  <si>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</si>
  <si>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</si>
  <si>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</si>
  <si>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</si>
  <si>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</si>
  <si>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</si>
  <si>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</si>
  <si>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</si>
  <si>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</si>
  <si>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</si>
  <si>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</si>
  <si>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</si>
  <si>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</si>
  <si>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</si>
  <si>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</si>
  <si>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</si>
  <si>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</si>
  <si>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</si>
  <si>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</si>
  <si>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</si>
  <si>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</si>
  <si>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</si>
  <si>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</si>
  <si>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</si>
  <si>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</si>
  <si>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</si>
  <si>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</si>
  <si>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</si>
  <si>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</si>
  <si>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</si>
  <si>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</si>
  <si>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</si>
  <si>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</si>
  <si>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</si>
  <si>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</si>
  <si>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</si>
  <si>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</si>
  <si>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</si>
  <si>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</si>
  <si>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</si>
  <si>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</si>
  <si>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</si>
  <si>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</si>
  <si>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</si>
  <si>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</si>
  <si>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</si>
  <si>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</si>
  <si>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</si>
  <si>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</si>
  <si>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</si>
  <si>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</si>
  <si>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</si>
  <si>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</si>
  <si>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</si>
  <si>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</si>
  <si>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</si>
  <si>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</si>
  <si>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</si>
  <si>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</si>
  <si>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</si>
  <si>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</si>
  <si>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</si>
  <si>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</si>
  <si>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</si>
  <si>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</si>
  <si>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</si>
  <si>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</si>
  <si>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</si>
  <si>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</si>
  <si>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</si>
  <si>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</si>
  <si>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</si>
  <si>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</si>
  <si>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</si>
  <si>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</si>
  <si>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</si>
  <si>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</si>
  <si>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</si>
  <si>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</si>
  <si>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</si>
  <si>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</si>
  <si>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</si>
  <si>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</si>
  <si>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</si>
  <si>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</si>
  <si>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</si>
  <si>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</si>
  <si>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</si>
  <si>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</si>
  <si>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</si>
  <si>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</si>
  <si>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</si>
  <si>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</si>
  <si>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</si>
  <si>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</si>
  <si>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</si>
  <si>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</si>
  <si>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</si>
  <si>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</si>
  <si>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</si>
  <si>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</si>
  <si>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</si>
  <si>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</si>
  <si>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</si>
  <si>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</si>
  <si>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</si>
  <si>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</si>
  <si>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</si>
  <si>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</si>
  <si>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</si>
  <si>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</si>
  <si>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</si>
  <si>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</si>
  <si>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</si>
  <si>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</si>
  <si>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</si>
  <si>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</si>
  <si>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</si>
  <si>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</si>
  <si>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</si>
  <si>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</si>
  <si>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</si>
  <si>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</si>
  <si>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</si>
  <si>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</si>
  <si>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</si>
  <si>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</si>
  <si>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</si>
  <si>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</si>
  <si>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</si>
  <si>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</si>
  <si>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</si>
  <si>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</si>
  <si>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</si>
  <si>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</si>
  <si>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</si>
  <si>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</si>
  <si>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</si>
  <si>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</si>
  <si>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</si>
  <si>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</si>
  <si>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</si>
  <si>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</si>
  <si>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</si>
  <si>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</si>
  <si>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</si>
  <si>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</si>
  <si>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</si>
  <si>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</si>
  <si>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</si>
  <si>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</si>
  <si>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</si>
  <si>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</si>
  <si>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</si>
  <si>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</si>
  <si>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</si>
  <si>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</si>
  <si>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</si>
  <si>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</si>
  <si>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</si>
  <si>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</si>
  <si>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</si>
  <si>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</si>
  <si>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</si>
  <si>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</si>
  <si>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</si>
  <si>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</si>
  <si>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</si>
  <si>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</si>
  <si>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</si>
  <si>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</si>
  <si>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</si>
  <si>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</si>
  <si>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</si>
  <si>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</si>
  <si>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</si>
  <si>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</si>
  <si>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</si>
  <si>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</si>
  <si>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</si>
  <si>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</si>
  <si>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</si>
  <si>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</si>
  <si>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</si>
  <si>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</si>
  <si>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</si>
  <si>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</si>
  <si>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</si>
  <si>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</si>
  <si>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</si>
  <si>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</si>
  <si>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</si>
  <si>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</si>
  <si>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</si>
  <si>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</si>
  <si>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</si>
  <si>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</si>
  <si>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</si>
  <si>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</si>
  <si>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</si>
  <si>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</si>
  <si>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</si>
  <si>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</si>
  <si>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</si>
  <si>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</si>
  <si>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</si>
  <si>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</si>
  <si>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</si>
  <si>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</si>
  <si>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</si>
  <si>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</si>
  <si>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</si>
  <si>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</si>
  <si>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</si>
  <si>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</si>
  <si>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</si>
  <si>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</si>
  <si>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</si>
  <si>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</si>
  <si>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</si>
  <si>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</si>
  <si>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</si>
  <si>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</si>
  <si>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</si>
  <si>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</si>
  <si>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</si>
  <si>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</si>
  <si>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</si>
  <si>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</si>
  <si>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</si>
  <si>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</si>
  <si>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</si>
  <si>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</si>
  <si>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</si>
  <si>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</si>
  <si>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</si>
  <si>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</si>
  <si>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</si>
  <si>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</si>
  <si>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</si>
  <si>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</si>
  <si>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</si>
  <si>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</si>
  <si>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</si>
  <si>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</si>
  <si>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</si>
  <si>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</si>
  <si>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</si>
  <si>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</si>
  <si>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</si>
  <si>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</si>
  <si>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</si>
  <si>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</si>
  <si>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</si>
  <si>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</si>
  <si>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</si>
  <si>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</si>
  <si>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</si>
  <si>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</si>
  <si>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</si>
  <si>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</si>
  <si>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</si>
  <si>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</si>
  <si>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</si>
  <si>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</si>
  <si>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</si>
  <si>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</si>
  <si>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</si>
  <si>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</si>
  <si>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</si>
  <si>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</si>
  <si>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</si>
  <si>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</si>
  <si>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</si>
  <si>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</si>
  <si>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</si>
  <si>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</si>
  <si>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</si>
  <si>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</si>
  <si>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</si>
  <si>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</si>
  <si>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</si>
  <si>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</si>
  <si>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</si>
  <si>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</si>
  <si>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</si>
  <si>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</si>
  <si>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</si>
  <si>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</si>
  <si>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</si>
  <si>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</si>
  <si>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</si>
  <si>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</si>
  <si>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</si>
  <si>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</si>
  <si>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</si>
  <si>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</si>
  <si>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</si>
  <si>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</si>
  <si>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</si>
  <si>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</si>
  <si>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</si>
  <si>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</si>
  <si>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</si>
  <si>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</si>
  <si>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</si>
  <si>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</si>
  <si>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</si>
  <si>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</si>
  <si>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</si>
  <si>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</si>
  <si>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</si>
  <si>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</si>
  <si>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</si>
  <si>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</si>
  <si>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</si>
  <si>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</si>
  <si>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</si>
  <si>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</si>
  <si>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</si>
  <si>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</si>
  <si>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</si>
  <si>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</si>
  <si>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</si>
  <si>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</si>
  <si>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</si>
  <si>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</si>
  <si>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</si>
  <si>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</si>
  <si>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</si>
  <si>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</si>
  <si>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</si>
  <si>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</si>
  <si>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</si>
  <si>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</si>
  <si>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</si>
  <si>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</si>
  <si>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</si>
  <si>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</si>
  <si>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</si>
  <si>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</si>
  <si>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</si>
  <si>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</si>
  <si>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</si>
  <si>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</si>
  <si>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</si>
  <si>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</si>
  <si>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</si>
  <si>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</si>
  <si>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</si>
  <si>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</si>
  <si>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</si>
  <si>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</si>
  <si>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</si>
  <si>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</si>
  <si>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</si>
  <si>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</si>
  <si>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</si>
  <si>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</si>
  <si>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</si>
  <si>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</si>
  <si>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</si>
  <si>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</si>
  <si>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</si>
  <si>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</si>
  <si>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</si>
  <si>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</si>
  <si>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</si>
  <si>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</si>
  <si>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</si>
  <si>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</si>
  <si>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</si>
  <si>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</si>
  <si>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</si>
  <si>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</si>
  <si>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</si>
  <si>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</si>
  <si>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</si>
  <si>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</si>
  <si>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</si>
  <si>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</si>
  <si>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</si>
  <si>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</si>
  <si>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</si>
  <si>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</si>
  <si>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</si>
  <si>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</si>
  <si>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</si>
  <si>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</si>
  <si>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</si>
  <si>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</si>
  <si>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</si>
  <si>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</si>
  <si>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</si>
  <si>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</si>
  <si>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</si>
  <si>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</si>
  <si>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</si>
  <si>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</si>
  <si>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</si>
  <si>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</si>
  <si>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</si>
  <si>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</si>
  <si>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</si>
  <si>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</si>
  <si>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</si>
  <si>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</si>
  <si>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</si>
  <si>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</si>
  <si>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</si>
  <si>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</si>
  <si>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</si>
  <si>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</si>
  <si>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</si>
  <si>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</si>
  <si>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</si>
  <si>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</si>
  <si>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</si>
  <si>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</si>
  <si>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</si>
  <si>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</si>
  <si>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</si>
  <si>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</si>
  <si>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</si>
  <si>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</si>
  <si>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</si>
  <si>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</si>
  <si>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</si>
  <si>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</si>
  <si>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</si>
  <si>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</si>
  <si>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</si>
  <si>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</si>
  <si>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</si>
  <si>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</si>
  <si>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</si>
  <si>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</si>
  <si>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</si>
  <si>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</si>
  <si>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</si>
  <si>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</si>
  <si>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</si>
  <si>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</si>
  <si>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</si>
  <si>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</si>
  <si>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</si>
  <si>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</si>
  <si>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</si>
  <si>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</si>
  <si>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</si>
  <si>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</si>
  <si>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</si>
  <si>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</si>
  <si>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</si>
  <si>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</si>
  <si>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</si>
  <si>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</si>
  <si>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</si>
  <si>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</si>
  <si>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</si>
  <si>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</si>
  <si>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</si>
  <si>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</si>
  <si>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</si>
  <si>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</si>
  <si>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</si>
  <si>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</si>
  <si>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</si>
  <si>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</si>
  <si>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</si>
  <si>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</si>
  <si>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</si>
  <si>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</si>
  <si>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</si>
  <si>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</si>
  <si>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</si>
  <si>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</si>
  <si>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</si>
  <si>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</si>
  <si>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</si>
  <si>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</si>
  <si>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</si>
  <si>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</si>
  <si>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</si>
  <si>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</si>
  <si>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</si>
  <si>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</si>
  <si>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</si>
  <si>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</si>
  <si>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</si>
  <si>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</si>
  <si>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</si>
  <si>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</si>
  <si>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</si>
  <si>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</si>
  <si>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</si>
  <si>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</si>
  <si>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</si>
  <si>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</si>
  <si>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</si>
  <si>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</si>
  <si>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</si>
  <si>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</si>
  <si>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</si>
  <si>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</si>
  <si>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</si>
  <si>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</si>
  <si>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</si>
  <si>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</si>
  <si>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</si>
  <si>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</si>
  <si>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</si>
  <si>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</si>
  <si>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</si>
  <si>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</si>
  <si>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</si>
  <si>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</si>
  <si>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</si>
  <si>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</si>
  <si>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</si>
  <si>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</si>
  <si>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</si>
  <si>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</si>
  <si>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</si>
  <si>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</si>
  <si>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</si>
  <si>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</si>
  <si>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</si>
  <si>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</si>
  <si>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</si>
  <si>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</si>
  <si>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</si>
  <si>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</si>
  <si>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</si>
  <si>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</si>
  <si>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</si>
  <si>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</si>
  <si>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</si>
  <si>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</si>
  <si>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</si>
  <si>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</si>
  <si>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</si>
  <si>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</si>
  <si>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</si>
  <si>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</si>
  <si>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</si>
  <si>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</si>
  <si>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</si>
  <si>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</si>
  <si>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</si>
  <si>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</si>
  <si>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</si>
  <si>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</si>
  <si>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</si>
  <si>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</si>
  <si>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</si>
  <si>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</si>
  <si>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</si>
  <si>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</si>
  <si>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</si>
  <si>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</si>
  <si>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</si>
  <si>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</si>
  <si>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</si>
  <si>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</si>
  <si>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</si>
  <si>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</si>
  <si>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</si>
  <si>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</si>
  <si>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</si>
  <si>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</si>
  <si>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</si>
  <si>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</si>
  <si>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</si>
  <si>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</si>
  <si>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</si>
  <si>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</si>
  <si>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</si>
  <si>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</si>
  <si>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</si>
  <si>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</si>
  <si>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</si>
  <si>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</si>
  <si>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</si>
  <si>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</si>
  <si>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</si>
  <si>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</si>
  <si>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</si>
  <si>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</si>
  <si>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</si>
  <si>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</si>
  <si>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</si>
  <si>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</si>
  <si>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</si>
  <si>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</si>
  <si>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</si>
  <si>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</si>
  <si>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</si>
  <si>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</si>
  <si>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</si>
  <si>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</si>
  <si>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</si>
  <si>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</si>
  <si>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</si>
  <si>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</si>
  <si>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</si>
  <si>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</si>
  <si>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</si>
  <si>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</si>
  <si>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</si>
  <si>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</si>
  <si>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</si>
  <si>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</si>
  <si>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</si>
  <si>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</si>
  <si>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</si>
  <si>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</si>
  <si>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</si>
  <si>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</si>
  <si>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</si>
  <si>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</si>
  <si>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</si>
  <si>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</si>
  <si>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</si>
  <si>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</si>
  <si>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</si>
  <si>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</si>
  <si>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</si>
  <si>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</si>
  <si>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</si>
  <si>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</si>
  <si>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</si>
  <si>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</si>
  <si>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</si>
  <si>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</si>
  <si>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</si>
  <si>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</si>
  <si>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</si>
  <si>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</si>
  <si>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</si>
  <si>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</si>
  <si>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</si>
  <si>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</si>
  <si>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</si>
  <si>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</si>
  <si>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</si>
  <si>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</si>
  <si>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</si>
  <si>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</si>
  <si>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</si>
  <si>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</si>
  <si>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</si>
  <si>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</si>
  <si>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</si>
  <si>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</si>
  <si>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</si>
  <si>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</si>
  <si>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</si>
  <si>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</si>
  <si>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</si>
  <si>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</si>
  <si>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</si>
  <si>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</si>
  <si>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</si>
  <si>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</si>
  <si>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</si>
  <si>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</si>
  <si>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</si>
  <si>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</si>
  <si>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</si>
  <si>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</si>
  <si>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</si>
  <si>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</si>
  <si>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</si>
  <si>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</si>
  <si>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</si>
  <si>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</si>
  <si>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</si>
  <si>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</si>
  <si>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</si>
  <si>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</si>
  <si>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</si>
  <si>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</si>
  <si>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</si>
  <si>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</si>
  <si>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</si>
  <si>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</si>
  <si>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</si>
  <si>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</si>
  <si>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</si>
  <si>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</si>
  <si>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</si>
  <si>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</si>
  <si>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</si>
  <si>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</si>
  <si>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</si>
  <si>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</si>
  <si>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</si>
  <si>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</si>
  <si>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</si>
  <si>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</si>
  <si>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</si>
  <si>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</si>
  <si>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</si>
  <si>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</si>
  <si>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</si>
  <si>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</si>
  <si>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</si>
  <si>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</si>
  <si>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</si>
  <si>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</si>
  <si>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</si>
  <si>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</si>
  <si>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</si>
  <si>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</si>
  <si>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</si>
  <si>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</si>
  <si>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</si>
  <si>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</si>
  <si>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</si>
  <si>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</si>
  <si>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</si>
  <si>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</si>
  <si>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</si>
  <si>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</si>
  <si>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</si>
  <si>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</si>
  <si>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</si>
  <si>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</si>
  <si>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</si>
  <si>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</si>
  <si>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</si>
  <si>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</si>
  <si>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</si>
  <si>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</si>
  <si>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</si>
  <si>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</si>
  <si>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</si>
  <si>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</si>
  <si>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</si>
  <si>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</si>
  <si>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</si>
  <si>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</si>
  <si>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</si>
  <si>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</si>
  <si>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</si>
  <si>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</si>
  <si>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</si>
  <si>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</si>
  <si>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</si>
  <si>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</si>
  <si>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</si>
  <si>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</si>
  <si>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</si>
  <si>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</si>
  <si>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</si>
  <si>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</si>
  <si>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</si>
  <si>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</si>
  <si>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</si>
  <si>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</si>
  <si>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</si>
  <si>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</si>
  <si>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</si>
  <si>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</si>
  <si>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</si>
  <si>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</si>
  <si>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</si>
  <si>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</si>
  <si>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</si>
  <si>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</si>
  <si>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</si>
  <si>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</si>
  <si>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</si>
  <si>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</si>
  <si>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</si>
  <si>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</si>
  <si>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</si>
  <si>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</si>
  <si>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</si>
  <si>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</si>
  <si>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</si>
  <si>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</si>
  <si>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</si>
  <si>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</si>
  <si>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</si>
  <si>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</si>
  <si>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</si>
  <si>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</si>
  <si>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</si>
  <si>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</si>
  <si>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</si>
  <si>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</si>
  <si>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</si>
  <si>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</si>
  <si>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</si>
  <si>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</si>
  <si>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</si>
  <si>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</si>
  <si>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</si>
  <si>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</si>
  <si>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</si>
  <si>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</si>
  <si>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</si>
  <si>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</si>
  <si>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</si>
  <si>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</si>
  <si>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</si>
  <si>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</si>
  <si>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</si>
  <si>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</si>
  <si>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</si>
  <si>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</si>
  <si>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</si>
  <si>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</si>
  <si>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</si>
  <si>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</si>
  <si>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</si>
  <si>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</si>
  <si>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</si>
  <si>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</si>
  <si>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</si>
  <si>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</si>
  <si>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</si>
  <si>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</si>
  <si>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</si>
  <si>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</si>
  <si>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</si>
  <si>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</si>
  <si>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</si>
  <si>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</si>
  <si>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</si>
  <si>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</si>
  <si>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</si>
  <si>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</si>
  <si>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</si>
  <si>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</si>
  <si>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</si>
  <si>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</si>
  <si>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</si>
  <si>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</si>
  <si>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</si>
  <si>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</si>
  <si>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</si>
  <si>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</si>
  <si>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</si>
  <si>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</si>
  <si>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</si>
  <si>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</si>
  <si>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</si>
  <si>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</si>
  <si>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</si>
  <si>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</si>
  <si>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</si>
  <si>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</si>
  <si>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</si>
  <si>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</si>
  <si>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</si>
  <si>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</si>
  <si>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</si>
  <si>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</si>
  <si>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</si>
  <si>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</si>
  <si>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</si>
  <si>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</si>
  <si>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</si>
  <si>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</si>
  <si>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</si>
  <si>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</si>
  <si>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</si>
  <si>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</si>
  <si>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</si>
  <si>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</si>
  <si>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</si>
  <si>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</si>
  <si>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</si>
  <si>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</si>
  <si>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</si>
  <si>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</si>
  <si>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</si>
  <si>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</si>
  <si>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</si>
  <si>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</si>
  <si>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</si>
  <si>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</si>
  <si>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</si>
  <si>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</si>
  <si>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</si>
  <si>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</si>
  <si>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</si>
  <si>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</si>
  <si>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</si>
  <si>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</si>
  <si>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</si>
  <si>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</si>
  <si>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</si>
  <si>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</si>
  <si>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</si>
  <si>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</si>
  <si>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</si>
  <si>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</si>
  <si>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</si>
  <si>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</si>
  <si>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</si>
  <si>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</si>
  <si>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</si>
  <si>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</si>
  <si>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</si>
  <si>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</si>
  <si>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</si>
  <si>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</si>
  <si>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</si>
  <si>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</si>
  <si>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</si>
  <si>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</si>
  <si>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</si>
  <si>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</si>
  <si>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</si>
  <si>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</si>
  <si>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</si>
  <si>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</si>
  <si>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</si>
  <si>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</si>
  <si>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</si>
  <si>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</si>
  <si>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</si>
  <si>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</si>
  <si>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</si>
  <si>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</si>
  <si>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</si>
  <si>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</si>
  <si>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</si>
  <si>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</si>
  <si>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</si>
  <si>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</si>
  <si>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</si>
  <si>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</si>
  <si>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</si>
  <si>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</si>
  <si>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</si>
  <si>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</si>
  <si>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</si>
  <si>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</si>
  <si>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</si>
  <si>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</si>
  <si>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</si>
  <si>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</si>
  <si>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</si>
  <si>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</si>
  <si>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</si>
  <si>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</si>
  <si>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</si>
  <si>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</si>
  <si>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</si>
  <si>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</si>
  <si>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</si>
  <si>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</si>
  <si>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</si>
  <si>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</si>
  <si>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</si>
  <si>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</si>
  <si>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</si>
  <si>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</si>
  <si>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</si>
  <si>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</si>
  <si>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</si>
  <si>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</si>
  <si>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</si>
  <si>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</si>
  <si>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</si>
  <si>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</si>
  <si>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</si>
  <si>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</si>
  <si>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</si>
  <si>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</si>
  <si>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</si>
  <si>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</si>
  <si>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</si>
  <si>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</si>
  <si>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</si>
  <si>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</si>
  <si>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</si>
  <si>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</si>
  <si>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</si>
  <si>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</si>
  <si>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</si>
  <si>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</si>
  <si>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</si>
  <si>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</si>
  <si>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</si>
  <si>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</si>
  <si>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</si>
  <si>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</si>
  <si>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</si>
  <si>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</si>
  <si>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</si>
  <si>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</si>
  <si>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</si>
  <si>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</si>
  <si>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</si>
  <si>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</si>
  <si>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</si>
  <si>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</si>
  <si>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</si>
  <si>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</si>
  <si>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</si>
  <si>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</si>
  <si>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</si>
  <si>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</si>
  <si>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</si>
  <si>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</si>
  <si>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</si>
  <si>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</si>
  <si>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</si>
  <si>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</si>
  <si>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</si>
  <si>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</si>
  <si>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</si>
  <si>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</si>
  <si>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</si>
  <si>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</si>
  <si>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</si>
  <si>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</si>
  <si>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</si>
  <si>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</si>
  <si>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</si>
  <si>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</si>
  <si>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</si>
  <si>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</si>
  <si>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</si>
  <si>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</si>
  <si>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</si>
  <si>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</si>
  <si>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</si>
  <si>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</si>
  <si>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</si>
  <si>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</si>
  <si>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</si>
  <si>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</si>
  <si>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</si>
  <si>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</si>
  <si>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</si>
  <si>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</si>
  <si>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</si>
  <si>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</si>
  <si>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</si>
  <si>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</si>
  <si>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</si>
  <si>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</si>
  <si>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</si>
  <si>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</si>
  <si>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</si>
  <si>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</si>
  <si>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</si>
  <si>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</si>
  <si>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</si>
  <si>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</si>
  <si>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</si>
  <si>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</si>
  <si>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</si>
  <si>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</si>
  <si>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</si>
  <si>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</si>
  <si>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</si>
  <si>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</si>
  <si>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</si>
  <si>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</si>
  <si>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</si>
  <si>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</si>
  <si>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</si>
  <si>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</si>
  <si>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</si>
  <si>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</si>
  <si>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</si>
  <si>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</si>
  <si>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</si>
  <si>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</si>
  <si>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</si>
  <si>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</si>
  <si>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</si>
  <si>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</si>
  <si>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</si>
  <si>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</si>
  <si>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</si>
  <si>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</si>
  <si>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</si>
  <si>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</si>
  <si>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</si>
  <si>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</si>
  <si>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</si>
  <si>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</si>
  <si>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</si>
  <si>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</si>
  <si>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</si>
  <si>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</si>
  <si>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</si>
  <si>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</si>
  <si>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</si>
  <si>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</si>
  <si>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</si>
  <si>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</si>
  <si>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</si>
  <si>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</si>
  <si>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</si>
  <si>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</si>
  <si>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</si>
  <si>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</si>
  <si>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</si>
  <si>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</si>
  <si>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</si>
  <si>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</si>
  <si>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</si>
  <si>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</si>
  <si>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</si>
  <si>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</si>
  <si>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</si>
  <si>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</si>
  <si>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</si>
  <si>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</si>
  <si>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</si>
  <si>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</si>
  <si>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</si>
  <si>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</si>
  <si>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</si>
  <si>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</si>
  <si>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</si>
  <si>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</si>
  <si>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</si>
  <si>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</si>
  <si>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</si>
  <si>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</si>
  <si>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</si>
  <si>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</si>
  <si>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</si>
  <si>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</si>
  <si>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</si>
  <si>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</si>
  <si>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</si>
  <si>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</si>
  <si>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</si>
  <si>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</si>
  <si>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</si>
  <si>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</si>
  <si>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</si>
  <si>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</si>
  <si>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</si>
  <si>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</si>
  <si>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</si>
  <si>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</si>
  <si>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</si>
  <si>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</si>
  <si>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</si>
  <si>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</si>
  <si>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</si>
  <si>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</si>
  <si>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</si>
  <si>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</si>
  <si>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</si>
  <si>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</si>
  <si>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</si>
  <si>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</si>
  <si>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</si>
  <si>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</si>
  <si>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</si>
  <si>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</si>
  <si>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</si>
  <si>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</si>
  <si>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</si>
  <si>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</si>
  <si>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</si>
  <si>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</si>
  <si>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</si>
  <si>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</si>
  <si>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</si>
  <si>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</si>
  <si>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</si>
  <si>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</si>
  <si>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</si>
  <si>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</si>
  <si>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</si>
  <si>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</si>
  <si>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</si>
  <si>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</si>
  <si>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</si>
  <si>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</si>
  <si>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</si>
  <si>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</si>
  <si>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</si>
  <si>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</si>
  <si>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</si>
  <si>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</si>
  <si>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</si>
  <si>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</si>
  <si>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</si>
  <si>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</si>
  <si>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</si>
  <si>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</si>
  <si>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</si>
  <si>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</si>
  <si>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</si>
  <si>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</si>
  <si>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</si>
  <si>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</si>
  <si>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</si>
  <si>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</si>
  <si>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</si>
  <si>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</si>
  <si>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</si>
  <si>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</si>
  <si>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</si>
  <si>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</si>
  <si>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</si>
  <si>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</si>
  <si>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</si>
  <si>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</si>
  <si>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</si>
  <si>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</si>
  <si>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</si>
  <si>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</si>
  <si>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</si>
  <si>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</si>
  <si>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</si>
  <si>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</si>
  <si>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</si>
  <si>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</si>
  <si>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</si>
  <si>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</si>
  <si>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</si>
  <si>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</si>
  <si>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</si>
  <si>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</si>
  <si>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</si>
  <si>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</si>
  <si>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</si>
  <si>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</si>
  <si>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</si>
  <si>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</si>
  <si>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</si>
  <si>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</si>
  <si>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</si>
  <si>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</si>
  <si>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</si>
  <si>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</si>
  <si>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</si>
  <si>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</si>
  <si>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</si>
  <si>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</si>
  <si>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</si>
  <si>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</si>
  <si>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</si>
  <si>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</si>
  <si>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</si>
  <si>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</si>
  <si>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</si>
  <si>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</si>
  <si>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</si>
  <si>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</si>
  <si>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</si>
  <si>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</si>
  <si>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</si>
  <si>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</si>
  <si>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</si>
  <si>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</si>
  <si>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</si>
  <si>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</si>
  <si>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</si>
  <si>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</si>
  <si>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</si>
  <si>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</si>
  <si>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</si>
  <si>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</si>
  <si>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</si>
  <si>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</si>
  <si>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</si>
  <si>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</si>
  <si>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</si>
  <si>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</si>
  <si>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</si>
  <si>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</si>
  <si>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</si>
  <si>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</si>
  <si>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</si>
  <si>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</si>
  <si>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</si>
  <si>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</si>
  <si>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</si>
  <si>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</si>
  <si>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</si>
  <si>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</si>
  <si>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</si>
  <si>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</si>
  <si>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</si>
  <si>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</si>
  <si>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</si>
  <si>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</si>
  <si>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</si>
  <si>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</si>
  <si>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</si>
  <si>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</si>
  <si>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</si>
  <si>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</si>
  <si>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</si>
  <si>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</si>
  <si>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</si>
  <si>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</si>
  <si>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</si>
  <si>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</si>
  <si>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</si>
  <si>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</si>
  <si>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</si>
  <si>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</si>
  <si>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</si>
  <si>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</si>
  <si>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</si>
  <si>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</si>
  <si>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</si>
  <si>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</si>
  <si>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</si>
  <si>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</si>
  <si>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</si>
  <si>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</si>
  <si>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</si>
  <si>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</si>
  <si>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</si>
  <si>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</si>
  <si>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</si>
  <si>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</si>
  <si>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</si>
  <si>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</si>
  <si>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</si>
  <si>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</si>
  <si>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</si>
  <si>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</si>
  <si>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</si>
  <si>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</si>
  <si>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</si>
  <si>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</si>
  <si>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</si>
  <si>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</si>
  <si>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</si>
  <si>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</si>
  <si>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</si>
  <si>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</si>
  <si>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</si>
  <si>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</si>
  <si>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</si>
  <si>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</si>
  <si>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</si>
  <si>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</si>
  <si>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</si>
  <si>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</si>
  <si>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</si>
  <si>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</si>
  <si>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</si>
  <si>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</si>
  <si>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</si>
  <si>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</si>
  <si>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</si>
  <si>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</si>
  <si>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</si>
  <si>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</si>
  <si>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</si>
  <si>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</si>
  <si>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</si>
  <si>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</si>
  <si>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</si>
  <si>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</si>
  <si>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</si>
  <si>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</si>
  <si>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</si>
  <si>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</si>
  <si>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</si>
  <si>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</si>
  <si>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</si>
  <si>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</si>
  <si>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</si>
  <si>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</si>
  <si>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</si>
  <si>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</si>
  <si>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</si>
  <si>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</si>
  <si>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</si>
  <si>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</si>
  <si>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</si>
  <si>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</si>
  <si>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</si>
  <si>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</si>
  <si>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</si>
  <si>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</si>
  <si>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</si>
  <si>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</si>
  <si>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</si>
  <si>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</si>
  <si>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</si>
  <si>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</si>
  <si>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</si>
  <si>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</si>
  <si>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</si>
  <si>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</si>
  <si>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</si>
  <si>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</si>
  <si>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</si>
  <si>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</si>
  <si>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</si>
  <si>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</si>
  <si>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</si>
  <si>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</si>
  <si>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</si>
  <si>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</si>
  <si>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</si>
  <si>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</si>
  <si>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</si>
  <si>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</si>
  <si>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</si>
  <si>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</si>
  <si>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</si>
  <si>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</si>
  <si>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</si>
  <si>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</si>
  <si>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</si>
  <si>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</si>
  <si>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</si>
  <si>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</si>
  <si>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</si>
  <si>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</si>
  <si>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</si>
  <si>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</si>
  <si>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</si>
  <si>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</si>
  <si>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</si>
  <si>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</si>
  <si>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</si>
  <si>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</si>
  <si>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</si>
  <si>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</si>
  <si>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</si>
  <si>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</si>
  <si>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</si>
  <si>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</si>
  <si>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</si>
  <si>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</si>
  <si>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</si>
  <si>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</si>
  <si>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</si>
  <si>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</si>
  <si>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</si>
  <si>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</si>
  <si>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</si>
  <si>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</si>
  <si>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</si>
  <si>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</si>
  <si>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</si>
  <si>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</si>
  <si>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</si>
  <si>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</si>
  <si>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</si>
  <si>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</si>
  <si>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</si>
  <si>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</si>
  <si>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</si>
  <si>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</si>
  <si>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</si>
  <si>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</si>
  <si>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</si>
  <si>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</si>
  <si>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</si>
  <si>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</si>
  <si>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</si>
  <si>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</si>
  <si>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</si>
  <si>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</si>
  <si>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</si>
  <si>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</si>
  <si>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</si>
  <si>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</si>
  <si>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</si>
  <si>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</si>
  <si>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</si>
  <si>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</si>
  <si>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</si>
  <si>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</si>
  <si>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</si>
  <si>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</si>
  <si>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</si>
  <si>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</si>
  <si>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</si>
  <si>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</si>
  <si>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</si>
  <si>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</si>
  <si>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</si>
  <si>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</si>
  <si>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</si>
  <si>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</si>
  <si>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</si>
  <si>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</si>
  <si>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</si>
  <si>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</si>
  <si>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</si>
  <si>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</si>
  <si>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</si>
  <si>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</si>
  <si>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</si>
  <si>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</si>
  <si>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</si>
  <si>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</si>
  <si>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</si>
  <si>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</si>
  <si>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</si>
  <si>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</si>
  <si>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</si>
  <si>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</si>
  <si>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</si>
  <si>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</si>
  <si>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</si>
  <si>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</si>
  <si>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</si>
  <si>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</si>
  <si>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</si>
  <si>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</si>
  <si>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</si>
  <si>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</si>
  <si>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</si>
  <si>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</si>
  <si>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</si>
  <si>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</si>
  <si>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</si>
  <si>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</si>
  <si>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</si>
  <si>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</si>
  <si>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</si>
  <si>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</si>
  <si>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</si>
  <si>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</si>
  <si>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</si>
  <si>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</si>
  <si>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</si>
  <si>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</si>
  <si>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</si>
  <si>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</si>
  <si>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</si>
  <si>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</si>
  <si>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</si>
  <si>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</si>
  <si>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</si>
  <si>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</si>
  <si>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</si>
  <si>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</si>
  <si>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</si>
  <si>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</si>
  <si>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</si>
  <si>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</si>
  <si>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</si>
  <si>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</si>
  <si>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</si>
  <si>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</si>
  <si>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</si>
  <si>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</si>
  <si>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</si>
  <si>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</si>
  <si>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</si>
  <si>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</si>
  <si>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</si>
  <si>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</si>
  <si>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</si>
  <si>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</si>
  <si>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</si>
  <si>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</si>
  <si>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</si>
  <si>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</si>
  <si>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</si>
  <si>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</si>
  <si>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</si>
  <si>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</si>
  <si>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</si>
  <si>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</si>
  <si>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</si>
  <si>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</si>
  <si>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</si>
  <si>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</si>
  <si>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</si>
  <si>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</si>
  <si>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</si>
  <si>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</si>
  <si>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</si>
  <si>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</si>
  <si>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</si>
  <si>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</si>
  <si>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</si>
  <si>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</si>
  <si>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</si>
  <si>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</si>
  <si>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</si>
  <si>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</si>
  <si>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</si>
  <si>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</si>
  <si>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</si>
  <si>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</si>
  <si>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</si>
  <si>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</si>
  <si>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</si>
  <si>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</si>
  <si>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</si>
  <si>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</si>
  <si>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</si>
  <si>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</si>
  <si>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</si>
  <si>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</si>
  <si>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</si>
  <si>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</si>
  <si>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</si>
  <si>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</si>
  <si>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</si>
  <si>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</si>
  <si>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</si>
  <si>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</si>
  <si>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</si>
  <si>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</si>
  <si>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</si>
  <si>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</si>
  <si>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</si>
  <si>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</si>
  <si>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</si>
  <si>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</si>
  <si>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</si>
  <si>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</si>
  <si>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</si>
  <si>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</si>
  <si>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</si>
  <si>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</si>
  <si>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</si>
  <si>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</si>
  <si>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</si>
  <si>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</si>
  <si>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</si>
  <si>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</si>
  <si>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</si>
  <si>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</si>
  <si>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</si>
  <si>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</si>
  <si>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</si>
  <si>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</si>
  <si>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</si>
  <si>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</si>
  <si>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</si>
  <si>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</si>
  <si>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</si>
  <si>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</si>
  <si>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</si>
  <si>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</si>
  <si>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</si>
  <si>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</si>
  <si>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</si>
  <si>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</si>
  <si>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</si>
  <si>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</si>
  <si>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</si>
  <si>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</si>
  <si>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</si>
  <si>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</si>
  <si>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</si>
  <si>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</si>
  <si>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</si>
  <si>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</si>
  <si>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</si>
  <si>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</si>
  <si>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</si>
  <si>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</si>
  <si>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</si>
  <si>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</si>
  <si>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</si>
  <si>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</si>
  <si>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</si>
  <si>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</si>
  <si>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</si>
  <si>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</si>
  <si>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</si>
  <si>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</si>
  <si>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</si>
  <si>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</si>
  <si>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</si>
  <si>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</si>
  <si>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</si>
  <si>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</si>
  <si>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</si>
  <si>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</si>
  <si>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</si>
  <si>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</si>
  <si>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</si>
  <si>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</si>
  <si>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</si>
  <si>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</si>
  <si>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</si>
  <si>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</si>
  <si>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</si>
  <si>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</si>
  <si>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</si>
  <si>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</si>
  <si>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</si>
  <si>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</si>
  <si>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</si>
  <si>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</si>
  <si>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</si>
  <si>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</si>
  <si>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</si>
  <si>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</si>
  <si>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</si>
  <si>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</si>
  <si>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</si>
  <si>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</si>
  <si>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</si>
  <si>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</si>
  <si>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</si>
  <si>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</si>
  <si>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</si>
  <si>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</si>
  <si>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</si>
  <si>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</si>
  <si>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</si>
  <si>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</si>
  <si>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</si>
  <si>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</si>
  <si>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</si>
  <si>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</si>
  <si>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</si>
  <si>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</si>
  <si>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</si>
  <si>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</si>
  <si>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</si>
  <si>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</si>
  <si>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</si>
  <si>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</si>
  <si>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</si>
  <si>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</si>
  <si>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</si>
  <si>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</si>
  <si>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</si>
  <si>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</si>
  <si>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</si>
  <si>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</si>
  <si>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</si>
  <si>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</si>
  <si>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</si>
  <si>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</si>
  <si>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</si>
  <si>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</si>
  <si>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</si>
  <si>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</si>
  <si>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</si>
  <si>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</si>
  <si>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</si>
  <si>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</si>
  <si>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</si>
  <si>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</si>
  <si>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</si>
  <si>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</si>
  <si>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</si>
  <si>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</si>
  <si>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</si>
  <si>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</si>
  <si>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</si>
  <si>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</si>
  <si>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</si>
  <si>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</si>
  <si>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</si>
  <si>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</si>
  <si>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</si>
  <si>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</si>
  <si>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</si>
  <si>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</si>
  <si>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</si>
  <si>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</si>
  <si>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</si>
  <si>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</si>
  <si>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</si>
  <si>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</si>
  <si>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</si>
  <si>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</si>
  <si>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</si>
  <si>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</si>
  <si>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</si>
  <si>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</si>
  <si>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</si>
  <si>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</si>
  <si>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</si>
  <si>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</si>
  <si>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</si>
  <si>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</si>
  <si>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</si>
  <si>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</si>
  <si>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</si>
  <si>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</si>
  <si>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</si>
  <si>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</si>
  <si>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</si>
  <si>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</si>
  <si>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</si>
  <si>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</si>
  <si>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</si>
  <si>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</si>
  <si>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</si>
  <si>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</si>
  <si>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</si>
  <si>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</si>
  <si>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</si>
  <si>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</si>
  <si>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</si>
  <si>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</si>
  <si>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</si>
  <si>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</si>
  <si>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</si>
  <si>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</si>
  <si>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</si>
  <si>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</si>
  <si>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</si>
  <si>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</si>
  <si>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</si>
  <si>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</si>
  <si>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</si>
  <si>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</si>
  <si>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</si>
  <si>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</si>
  <si>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</si>
  <si>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</si>
  <si>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</si>
  <si>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</si>
  <si>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</si>
  <si>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</si>
  <si>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</si>
  <si>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</si>
  <si>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</si>
  <si>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</si>
  <si>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</si>
  <si>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</si>
  <si>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</si>
  <si>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</si>
  <si>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</si>
  <si>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</si>
  <si>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</si>
  <si>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</si>
  <si>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</si>
  <si>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</si>
  <si>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</si>
  <si>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</si>
  <si>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</si>
  <si>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</si>
  <si>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</si>
  <si>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</si>
  <si>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</si>
  <si>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</si>
  <si>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</si>
  <si>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</si>
  <si>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</si>
  <si>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</si>
  <si>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</si>
  <si>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</si>
  <si>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</si>
  <si>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</si>
  <si>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</si>
  <si>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</si>
  <si>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</si>
  <si>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</si>
  <si>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</si>
  <si>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</si>
  <si>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</si>
  <si>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</si>
  <si>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</si>
  <si>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</si>
  <si>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</si>
  <si>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</si>
  <si>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</si>
  <si>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</si>
  <si>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</si>
  <si>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</si>
  <si>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</si>
  <si>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</si>
  <si>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</si>
  <si>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</si>
  <si>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</si>
  <si>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</si>
  <si>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</si>
  <si>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</si>
  <si>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</si>
  <si>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</si>
  <si>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</si>
  <si>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</si>
  <si>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</si>
  <si>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</si>
  <si>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</si>
  <si>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</si>
  <si>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</si>
  <si>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</si>
  <si>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</si>
  <si>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</si>
  <si>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</si>
  <si>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</si>
  <si>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</si>
  <si>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</si>
  <si>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</si>
  <si>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</si>
  <si>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</si>
  <si>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</si>
  <si>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</si>
  <si>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</si>
  <si>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</si>
  <si>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</si>
  <si>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</si>
  <si>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</si>
  <si>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</si>
  <si>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</si>
  <si>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</si>
  <si>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</si>
  <si>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</si>
  <si>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</si>
  <si>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</si>
  <si>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</si>
  <si>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</si>
  <si>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</si>
  <si>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</si>
  <si>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</si>
  <si>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</si>
  <si>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</si>
  <si>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</si>
  <si>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</si>
  <si>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</si>
  <si>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</si>
  <si>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</si>
  <si>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</si>
  <si>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</si>
  <si>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</si>
  <si>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</si>
  <si>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</si>
  <si>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</si>
  <si>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</si>
  <si>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</si>
  <si>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</si>
  <si>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</si>
  <si>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</si>
  <si>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</si>
  <si>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</si>
  <si>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</si>
  <si>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</si>
  <si>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</si>
  <si>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</si>
  <si>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</si>
  <si>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</si>
  <si>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</si>
  <si>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</si>
  <si>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</si>
  <si>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</si>
  <si>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</si>
  <si>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</si>
  <si>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</si>
  <si>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</si>
  <si>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</si>
  <si>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</si>
  <si>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</si>
  <si>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</si>
  <si>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</si>
  <si>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</si>
  <si>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</si>
  <si>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</si>
  <si>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</si>
  <si>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</si>
  <si>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</si>
  <si>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</si>
  <si>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</si>
  <si>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</si>
  <si>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</si>
  <si>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</si>
  <si>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</si>
  <si>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</si>
  <si>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</si>
  <si>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</si>
  <si>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</si>
  <si>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</si>
  <si>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</si>
  <si>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</si>
  <si>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</si>
  <si>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</si>
  <si>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</si>
  <si>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</si>
  <si>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</si>
  <si>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</si>
  <si>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</si>
  <si>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</si>
  <si>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</si>
  <si>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</si>
  <si>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</si>
  <si>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</si>
  <si>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</si>
  <si>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</si>
  <si>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</si>
  <si>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</si>
  <si>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</si>
  <si>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</si>
  <si>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</si>
  <si>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</si>
  <si>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</si>
  <si>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</si>
  <si>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</si>
  <si>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</si>
  <si>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</si>
  <si>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</si>
  <si>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</si>
  <si>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</si>
  <si>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</si>
  <si>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</si>
  <si>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</si>
  <si>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</si>
  <si>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</si>
  <si>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</si>
  <si>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</si>
  <si>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</si>
  <si>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</si>
  <si>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</si>
  <si>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</si>
  <si>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</si>
  <si>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</si>
  <si>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</si>
  <si>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</si>
  <si>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</si>
  <si>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</si>
  <si>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</si>
  <si>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</si>
  <si>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</si>
  <si>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</si>
  <si>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</si>
  <si>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</si>
  <si>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</si>
  <si>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</si>
  <si>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</si>
  <si>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</si>
  <si>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</si>
  <si>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</si>
  <si>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</si>
  <si>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</si>
  <si>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</si>
  <si>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</si>
  <si>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</si>
  <si>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</si>
  <si>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</si>
  <si>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</si>
  <si>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</si>
  <si>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</si>
  <si>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</si>
  <si>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</si>
  <si>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</si>
  <si>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</si>
  <si>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</si>
  <si>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</si>
  <si>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</si>
  <si>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</si>
  <si>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</si>
  <si>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</si>
  <si>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</si>
  <si>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</si>
  <si>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</si>
  <si>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</si>
  <si>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</si>
  <si>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</si>
  <si>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</si>
  <si>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</si>
  <si>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</si>
  <si>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</si>
  <si>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</si>
  <si>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</si>
  <si>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</si>
  <si>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</si>
  <si>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</si>
  <si>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</si>
  <si>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</si>
  <si>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</si>
  <si>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</si>
  <si>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</si>
  <si>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</si>
  <si>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</si>
  <si>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</si>
  <si>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</si>
  <si>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</si>
  <si>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</si>
  <si>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</si>
  <si>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</si>
  <si>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</si>
  <si>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</si>
  <si>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</si>
  <si>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</si>
  <si>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</si>
  <si>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</si>
  <si>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</si>
  <si>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</si>
  <si>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</si>
  <si>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</si>
  <si>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</si>
  <si>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</si>
  <si>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</si>
  <si>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</si>
  <si>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</si>
  <si>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</si>
  <si>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</si>
  <si>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</si>
  <si>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</si>
  <si>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</si>
  <si>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</si>
  <si>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</si>
  <si>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</si>
  <si>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</si>
  <si>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</si>
  <si>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</si>
  <si>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</si>
  <si>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</si>
  <si>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</si>
  <si>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</si>
  <si>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</si>
  <si>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</si>
  <si>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</si>
  <si>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</si>
  <si>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</si>
  <si>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</si>
  <si>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</si>
  <si>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</si>
  <si>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</si>
  <si>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</si>
  <si>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</si>
  <si>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</si>
  <si>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</si>
  <si>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</si>
  <si>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</si>
  <si>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</si>
  <si>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</si>
  <si>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</si>
  <si>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</si>
  <si>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</si>
  <si>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</si>
  <si>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</si>
  <si>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</si>
  <si>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</si>
  <si>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</si>
  <si>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</si>
  <si>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</si>
  <si>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</si>
  <si>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</si>
  <si>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</si>
  <si>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</si>
  <si>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</si>
  <si>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</si>
  <si>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</si>
  <si>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</si>
  <si>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</si>
  <si>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</si>
  <si>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</si>
  <si>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</si>
  <si>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</si>
  <si>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</si>
  <si>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</si>
  <si>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</si>
  <si>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</si>
  <si>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</si>
  <si>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</si>
  <si>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</si>
  <si>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</si>
  <si>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</si>
  <si>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</si>
  <si>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</si>
  <si>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</si>
  <si>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</si>
  <si>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</si>
  <si>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</si>
  <si>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</si>
  <si>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</si>
  <si>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</si>
  <si>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</si>
  <si>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</si>
  <si>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</si>
  <si>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</si>
  <si>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</si>
  <si>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</si>
  <si>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</si>
  <si>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</si>
  <si>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</si>
  <si>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</si>
  <si>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</si>
  <si>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</si>
  <si>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</si>
  <si>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</si>
  <si>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</si>
  <si>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</si>
  <si>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</si>
  <si>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</si>
  <si>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</si>
  <si>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</si>
  <si>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</si>
  <si>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</si>
  <si>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</si>
  <si>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</si>
  <si>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</si>
  <si>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</si>
  <si>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</si>
  <si>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</si>
  <si>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</si>
  <si>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</si>
  <si>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</si>
  <si>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</si>
  <si>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</si>
  <si>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</si>
  <si>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</si>
  <si>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</si>
  <si>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</si>
  <si>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</si>
  <si>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</si>
  <si>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</si>
  <si>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</si>
  <si>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</si>
  <si>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</si>
  <si>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</si>
  <si>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</si>
  <si>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</si>
  <si>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</si>
  <si>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</si>
  <si>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</si>
  <si>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</si>
  <si>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</si>
  <si>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</si>
  <si>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</si>
  <si>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</si>
  <si>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</si>
  <si>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</si>
  <si>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</si>
  <si>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</si>
  <si>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</si>
  <si>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</si>
  <si>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</si>
  <si>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</si>
  <si>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</si>
  <si>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</si>
  <si>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</si>
  <si>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</si>
  <si>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</si>
  <si>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</si>
  <si>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</si>
  <si>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</si>
  <si>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</si>
  <si>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</si>
  <si>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</si>
  <si>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</si>
  <si>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</si>
  <si>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</si>
  <si>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</si>
  <si>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</si>
  <si>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</si>
  <si>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</si>
  <si>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</si>
  <si>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</si>
  <si>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</si>
  <si>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</si>
  <si>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</si>
  <si>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</si>
  <si>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</si>
  <si>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</si>
  <si>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</si>
  <si>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</si>
  <si>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</si>
  <si>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</si>
  <si>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</si>
  <si>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</si>
  <si>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</si>
  <si>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</si>
  <si>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</si>
  <si>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</si>
  <si>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</si>
  <si>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</si>
  <si>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</si>
  <si>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</si>
  <si>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</si>
  <si>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</si>
  <si>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</si>
  <si>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</si>
  <si>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</si>
  <si>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</si>
  <si>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</si>
  <si>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</si>
  <si>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</si>
  <si>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</si>
  <si>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</si>
  <si>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</si>
  <si>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</si>
  <si>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</si>
  <si>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</si>
  <si>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</si>
  <si>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</si>
  <si>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</si>
  <si>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</si>
  <si>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</si>
  <si>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</si>
  <si>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</si>
  <si>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</si>
  <si>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</si>
  <si>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</si>
  <si>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</si>
  <si>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</si>
  <si>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</si>
  <si>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</si>
  <si>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</si>
  <si>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</si>
  <si>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</si>
  <si>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</si>
  <si>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</si>
  <si>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</si>
  <si>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</si>
  <si>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</si>
  <si>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</si>
  <si>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</si>
  <si>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</si>
  <si>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</si>
  <si>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</si>
  <si>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</si>
  <si>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</si>
  <si>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</si>
  <si>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</si>
  <si>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</si>
  <si>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</si>
  <si>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</si>
  <si>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</si>
  <si>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</si>
  <si>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</si>
  <si>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</si>
  <si>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</si>
  <si>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</si>
  <si>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</si>
  <si>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</si>
  <si>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</si>
  <si>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</si>
  <si>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</si>
  <si>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</si>
  <si>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</si>
  <si>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</si>
  <si>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</si>
  <si>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</si>
  <si>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</si>
  <si>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</si>
  <si>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</si>
  <si>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</si>
  <si>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</si>
  <si>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</si>
  <si>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</si>
  <si>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</si>
  <si>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</si>
  <si>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</si>
  <si>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</si>
  <si>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</si>
  <si>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</si>
  <si>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</si>
  <si>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</si>
  <si>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</si>
  <si>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</si>
  <si>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</si>
  <si>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</si>
  <si>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</si>
  <si>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</si>
  <si>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</si>
  <si>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</si>
  <si>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</si>
  <si>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</si>
  <si>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</si>
  <si>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</si>
  <si>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</si>
  <si>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</si>
  <si>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</si>
  <si>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</si>
  <si>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</si>
  <si>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</si>
  <si>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</si>
  <si>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</si>
  <si>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</si>
  <si>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</si>
  <si>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</si>
  <si>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</si>
  <si>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</si>
  <si>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</si>
  <si>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</si>
  <si>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</si>
  <si>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</si>
  <si>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</si>
  <si>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</si>
  <si>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</si>
  <si>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</si>
  <si>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</si>
  <si>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</si>
  <si>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</si>
  <si>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</si>
  <si>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</si>
  <si>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</si>
  <si>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</si>
  <si>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</si>
  <si>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</si>
  <si>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</si>
  <si>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</si>
  <si>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</si>
  <si>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</si>
  <si>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</si>
  <si>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</si>
  <si>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</si>
  <si>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</si>
  <si>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</si>
  <si>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</si>
  <si>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</si>
  <si>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</si>
  <si>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</si>
  <si>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</si>
  <si>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</si>
  <si>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</si>
  <si>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</si>
  <si>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</si>
  <si>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</si>
  <si>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</si>
  <si>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</si>
  <si>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</si>
  <si>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</si>
  <si>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</si>
  <si>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</si>
  <si>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</si>
  <si>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</si>
  <si>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</si>
  <si>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</si>
  <si>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</si>
  <si>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</si>
  <si>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</si>
  <si>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</si>
  <si>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</si>
  <si>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</si>
  <si>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</si>
  <si>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</si>
  <si>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</si>
  <si>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</si>
  <si>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</si>
  <si>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</si>
  <si>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</si>
  <si>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</si>
  <si>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</si>
  <si>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</si>
  <si>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</si>
  <si>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</si>
  <si>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</si>
  <si>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</si>
  <si>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</si>
  <si>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</si>
  <si>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</si>
  <si>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</si>
  <si>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</si>
  <si>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</si>
  <si>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</si>
  <si>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</si>
  <si>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</si>
  <si>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</si>
  <si>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</si>
  <si>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</si>
  <si>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</si>
  <si>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</si>
  <si>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</si>
  <si>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</si>
  <si>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</si>
  <si>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</si>
  <si>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</si>
  <si>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</si>
  <si>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</si>
  <si>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</si>
  <si>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</si>
  <si>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</si>
  <si>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</si>
  <si>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</si>
  <si>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</si>
  <si>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</si>
  <si>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</si>
  <si>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</si>
  <si>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</si>
  <si>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</si>
  <si>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</si>
  <si>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</si>
  <si>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</si>
  <si>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</si>
  <si>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</si>
  <si>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</si>
  <si>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</si>
  <si>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</si>
  <si>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</si>
  <si>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</si>
  <si>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</si>
  <si>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</si>
  <si>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</si>
  <si>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</si>
  <si>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</si>
  <si>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</si>
  <si>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</si>
  <si>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</si>
  <si>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</si>
  <si>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</si>
  <si>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</si>
  <si>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</si>
  <si>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</si>
  <si>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</si>
  <si>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</si>
  <si>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</si>
  <si>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</si>
  <si>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</si>
  <si>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</si>
  <si>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</si>
  <si>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</si>
  <si>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</si>
  <si>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</si>
  <si>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</si>
  <si>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</si>
  <si>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</si>
  <si>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</si>
  <si>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</si>
  <si>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</si>
  <si>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</si>
  <si>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</si>
  <si>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</si>
  <si>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</si>
  <si>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</si>
  <si>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</si>
  <si>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</si>
  <si>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</si>
  <si>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</si>
  <si>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</si>
  <si>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</si>
  <si>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</si>
  <si>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</si>
  <si>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</si>
  <si>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</si>
  <si>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</si>
  <si>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</si>
  <si>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</si>
  <si>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</si>
  <si>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</si>
  <si>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</si>
  <si>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</si>
  <si>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</si>
  <si>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</si>
  <si>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</si>
  <si>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</si>
  <si>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</si>
  <si>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</si>
  <si>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</si>
  <si>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</si>
  <si>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</si>
  <si>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</si>
  <si>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</si>
  <si>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</si>
  <si>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</si>
  <si>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</si>
  <si>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</si>
  <si>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</si>
  <si>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</si>
  <si>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</si>
  <si>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</si>
  <si>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</si>
  <si>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</si>
  <si>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</si>
  <si>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</si>
  <si>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</si>
  <si>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</si>
  <si>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</si>
  <si>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</si>
  <si>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</si>
  <si>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</si>
  <si>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</si>
  <si>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</si>
  <si>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</si>
  <si>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</si>
  <si>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</si>
  <si>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</si>
  <si>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</si>
  <si>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</si>
  <si>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</si>
  <si>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</si>
  <si>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</si>
  <si>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</si>
  <si>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</si>
  <si>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</si>
  <si>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</si>
  <si>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</si>
  <si>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</si>
  <si>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</si>
  <si>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</si>
  <si>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</si>
  <si>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</si>
  <si>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</si>
  <si>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</si>
  <si>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</si>
  <si>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</si>
  <si>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</si>
  <si>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</si>
  <si>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</si>
  <si>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</si>
  <si>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</si>
  <si>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</si>
  <si>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</si>
  <si>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</si>
  <si>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</si>
  <si>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</si>
  <si>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</si>
  <si>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</si>
  <si>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</si>
  <si>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</si>
  <si>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</si>
  <si>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</si>
  <si>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</si>
  <si>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</si>
  <si>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</si>
  <si>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</si>
  <si>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</si>
  <si>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</si>
  <si>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</si>
  <si>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</si>
  <si>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</si>
  <si>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</si>
  <si>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</si>
  <si>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</si>
  <si>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</si>
  <si>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</si>
  <si>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</si>
  <si>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</si>
  <si>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</si>
  <si>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</si>
  <si>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</si>
  <si>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</si>
  <si>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</si>
  <si>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</si>
  <si>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</si>
  <si>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</si>
  <si>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</si>
  <si>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</si>
  <si>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</si>
  <si>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</si>
  <si>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</si>
  <si>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</si>
  <si>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</si>
  <si>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</si>
  <si>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</si>
  <si>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</si>
  <si>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</si>
  <si>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</si>
  <si>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</si>
  <si>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</si>
  <si>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</si>
  <si>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</si>
  <si>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</si>
  <si>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</si>
  <si>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</si>
  <si>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</si>
  <si>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</si>
  <si>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</si>
  <si>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</si>
  <si>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</si>
  <si>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</si>
  <si>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</si>
  <si>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</si>
  <si>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</si>
  <si>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</si>
  <si>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</si>
  <si>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</si>
  <si>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</si>
  <si>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</si>
  <si>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</si>
  <si>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</si>
  <si>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</si>
  <si>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</si>
  <si>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</si>
  <si>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</si>
  <si>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</si>
  <si>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</si>
  <si>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</si>
  <si>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</si>
  <si>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</si>
  <si>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</si>
  <si>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</si>
  <si>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</si>
  <si>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</si>
  <si>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</si>
  <si>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</si>
  <si>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</si>
  <si>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</si>
  <si>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</si>
  <si>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</si>
  <si>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</si>
  <si>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</si>
  <si>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</si>
  <si>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</si>
  <si>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</si>
  <si>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</si>
  <si>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</si>
  <si>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</si>
  <si>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</si>
  <si>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</si>
  <si>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</si>
  <si>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</si>
  <si>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</si>
  <si>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</si>
  <si>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</si>
  <si>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</si>
  <si>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</si>
  <si>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</si>
  <si>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</si>
  <si>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</si>
  <si>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</si>
  <si>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</si>
  <si>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</si>
  <si>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</si>
  <si>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</si>
  <si>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</si>
  <si>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</si>
  <si>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</si>
  <si>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</si>
  <si>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</si>
  <si>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</si>
  <si>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</si>
  <si>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</si>
  <si>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</si>
  <si>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</si>
  <si>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</si>
  <si>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</si>
  <si>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</si>
  <si>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</si>
  <si>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</si>
  <si>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</si>
  <si>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</si>
  <si>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</si>
  <si>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</si>
  <si>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</si>
  <si>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</si>
  <si>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</si>
  <si>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</si>
  <si>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</si>
  <si>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</si>
  <si>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</si>
  <si>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</si>
  <si>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</si>
  <si>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</si>
  <si>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</si>
  <si>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</si>
  <si>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</si>
  <si>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</si>
  <si>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</si>
  <si>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</si>
  <si>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</si>
  <si>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</si>
  <si>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</si>
  <si>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</si>
  <si>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</si>
  <si>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</si>
  <si>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</si>
  <si>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</si>
  <si>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</si>
  <si>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</si>
  <si>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</si>
  <si>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</si>
  <si>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</si>
  <si>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</si>
  <si>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</si>
  <si>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</si>
  <si>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</si>
  <si>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</si>
  <si>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</si>
  <si>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</si>
  <si>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</si>
  <si>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</si>
  <si>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</si>
  <si>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</si>
  <si>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</si>
  <si>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</si>
  <si>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</si>
  <si>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</si>
  <si>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</si>
  <si>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</si>
  <si>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</si>
  <si>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</si>
  <si>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</si>
  <si>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</si>
  <si>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</si>
  <si>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</si>
  <si>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</si>
  <si>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</si>
  <si>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</si>
  <si>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</si>
  <si>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</si>
  <si>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</si>
  <si>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</si>
  <si>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</si>
  <si>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</si>
  <si>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</si>
  <si>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</si>
  <si>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</si>
  <si>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</si>
  <si>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</si>
  <si>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</si>
  <si>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</si>
  <si>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</si>
  <si>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</si>
  <si>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</si>
  <si>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</si>
  <si>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</si>
  <si>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</si>
  <si>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</si>
  <si>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</si>
  <si>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</si>
  <si>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</si>
  <si>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</si>
  <si>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</si>
  <si>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</si>
  <si>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</si>
  <si>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</si>
  <si>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</si>
  <si>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</si>
  <si>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</si>
  <si>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</si>
  <si>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</si>
  <si>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</si>
  <si>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</si>
  <si>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</si>
  <si>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</si>
  <si>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</si>
  <si>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</si>
  <si>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</si>
  <si>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</si>
  <si>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</si>
  <si>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</si>
  <si>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</si>
  <si>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</si>
  <si>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</si>
  <si>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</si>
  <si>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</si>
  <si>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</si>
  <si>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</si>
  <si>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</si>
  <si>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</si>
  <si>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</si>
  <si>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</si>
  <si>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</si>
  <si>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</si>
  <si>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</si>
  <si>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</si>
  <si>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</si>
  <si>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</si>
  <si>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</si>
  <si>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</si>
  <si>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</si>
  <si>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</si>
  <si>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</si>
  <si>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</si>
  <si>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</si>
  <si>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</si>
  <si>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</si>
  <si>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</si>
  <si>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</si>
  <si>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</si>
  <si>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</si>
  <si>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</si>
  <si>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</si>
  <si>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</si>
  <si>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</si>
  <si>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</si>
  <si>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</si>
  <si>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</si>
  <si>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</si>
  <si>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</si>
  <si>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</si>
  <si>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</si>
  <si>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</si>
  <si>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</si>
  <si>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</si>
  <si>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</si>
  <si>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</si>
  <si>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</si>
  <si>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</si>
  <si>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</si>
  <si>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</si>
  <si>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</si>
  <si>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</si>
  <si>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</si>
  <si>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</si>
  <si>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</si>
  <si>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</si>
  <si>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</si>
  <si>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</si>
  <si>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</si>
  <si>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</si>
  <si>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</si>
  <si>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</si>
  <si>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</si>
  <si>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</si>
  <si>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</si>
  <si>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</si>
  <si>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</si>
  <si>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</si>
  <si>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</si>
  <si>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</si>
  <si>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</si>
  <si>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</si>
  <si>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</si>
  <si>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</si>
  <si>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</si>
  <si>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</si>
  <si>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</si>
  <si>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</si>
  <si>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</si>
  <si>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</si>
  <si>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</si>
  <si>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</si>
  <si>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</si>
  <si>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</si>
  <si>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</si>
  <si>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</si>
  <si>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</si>
  <si>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</si>
  <si>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</si>
  <si>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</si>
  <si>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</si>
  <si>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</si>
  <si>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</si>
  <si>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</si>
  <si>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</si>
  <si>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</si>
  <si>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</si>
  <si>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</si>
  <si>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</si>
  <si>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</si>
  <si>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</si>
  <si>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</si>
  <si>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</si>
  <si>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</si>
  <si>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</si>
  <si>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</si>
  <si>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</si>
  <si>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</si>
  <si>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</si>
  <si>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</si>
  <si>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</si>
  <si>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</si>
  <si>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</si>
  <si>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</si>
  <si>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</si>
  <si>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</si>
  <si>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</si>
  <si>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</si>
  <si>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</si>
  <si>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</si>
  <si>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</si>
  <si>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</si>
  <si>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</si>
  <si>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</si>
  <si>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</si>
  <si>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</si>
  <si>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</si>
  <si>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</si>
  <si>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</si>
  <si>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</si>
  <si>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</si>
  <si>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</si>
  <si>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</si>
  <si>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</si>
  <si>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</si>
  <si>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</si>
  <si>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</si>
  <si>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</si>
  <si>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</si>
  <si>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</si>
  <si>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</si>
  <si>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</si>
  <si>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</si>
  <si>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</si>
  <si>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</si>
  <si>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</si>
  <si>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</si>
  <si>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</si>
  <si>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</si>
  <si>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</si>
  <si>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</si>
  <si>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</si>
  <si>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</si>
  <si>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</si>
  <si>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</si>
  <si>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</si>
  <si>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</si>
  <si>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</si>
  <si>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</si>
  <si>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</si>
  <si>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</si>
  <si>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</si>
  <si>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</si>
  <si>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</si>
  <si>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</si>
  <si>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</si>
  <si>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</si>
  <si>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</si>
  <si>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</si>
  <si>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</si>
  <si>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</si>
  <si>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</si>
  <si>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</si>
  <si>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</si>
  <si>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</si>
  <si>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</si>
  <si>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</si>
  <si>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</si>
  <si>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</si>
  <si>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</si>
  <si>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</si>
  <si>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</si>
  <si>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</si>
  <si>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</si>
  <si>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</si>
  <si>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</si>
  <si>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</si>
  <si>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</si>
  <si>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</si>
  <si>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</si>
  <si>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</si>
  <si>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</si>
  <si>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</si>
  <si>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</si>
  <si>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</si>
  <si>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</si>
  <si>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</si>
  <si>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</si>
  <si>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</si>
  <si>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</si>
  <si>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</si>
  <si>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</si>
  <si>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</si>
  <si>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</si>
  <si>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</si>
  <si>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</si>
  <si>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</si>
  <si>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</si>
  <si>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</si>
  <si>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</si>
  <si>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</si>
  <si>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</si>
  <si>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</si>
  <si>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</si>
  <si>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</si>
  <si>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</si>
  <si>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</si>
  <si>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</si>
  <si>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</si>
  <si>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</si>
  <si>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</si>
  <si>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</si>
  <si>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</si>
  <si>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</si>
  <si>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</si>
  <si>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</si>
  <si>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</si>
  <si>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</si>
  <si>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</si>
  <si>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</si>
  <si>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</si>
  <si>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</si>
  <si>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</si>
  <si>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</si>
  <si>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</si>
  <si>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</si>
  <si>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</si>
  <si>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</si>
  <si>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</si>
  <si>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</si>
  <si>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</si>
  <si>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</si>
  <si>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</si>
  <si>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</si>
  <si>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</si>
  <si>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</si>
  <si>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</si>
  <si>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</si>
  <si>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</si>
  <si>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</si>
  <si>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</si>
  <si>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</si>
  <si>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</si>
  <si>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</si>
  <si>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</si>
  <si>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</si>
  <si>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</si>
  <si>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</si>
  <si>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</si>
  <si>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</si>
  <si>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</si>
  <si>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</si>
  <si>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</si>
  <si>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</si>
  <si>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</si>
  <si>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</si>
  <si>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</si>
  <si>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</si>
  <si>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</si>
  <si>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</si>
  <si>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</si>
  <si>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</si>
  <si>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</si>
  <si>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</si>
  <si>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</si>
  <si>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</si>
  <si>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</si>
  <si>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</si>
  <si>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</si>
  <si>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</si>
  <si>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</si>
  <si>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</si>
  <si>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</si>
  <si>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</si>
  <si>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</si>
  <si>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</si>
  <si>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</si>
  <si>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</si>
  <si>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</si>
  <si>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</si>
  <si>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</si>
  <si>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</si>
  <si>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</si>
  <si>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</si>
  <si>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</si>
  <si>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</si>
  <si>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</si>
  <si>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</si>
  <si>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</si>
  <si>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</si>
  <si>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</si>
  <si>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</si>
  <si>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</si>
  <si>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</si>
  <si>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</si>
  <si>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</si>
  <si>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</si>
  <si>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</si>
  <si>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</si>
  <si>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</si>
  <si>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</si>
  <si>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</si>
  <si>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</si>
  <si>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</si>
  <si>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</si>
  <si>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</si>
  <si>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</si>
  <si>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</si>
  <si>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</si>
  <si>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</si>
  <si>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</si>
  <si>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</si>
  <si>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</si>
  <si>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</si>
  <si>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</si>
  <si>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</si>
  <si>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</si>
  <si>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</si>
  <si>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</si>
  <si>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</si>
  <si>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</si>
  <si>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</si>
  <si>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</si>
  <si>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</si>
  <si>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</si>
  <si>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</si>
  <si>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</si>
  <si>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</si>
  <si>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</si>
  <si>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</si>
  <si>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</si>
  <si>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</si>
  <si>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</si>
  <si>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</si>
  <si>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</si>
  <si>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</si>
  <si>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</si>
  <si>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</si>
  <si>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</si>
  <si>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</si>
  <si>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</si>
  <si>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</si>
  <si>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</si>
  <si>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</si>
  <si>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</si>
  <si>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</si>
  <si>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</si>
  <si>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</si>
  <si>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</si>
  <si>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</si>
  <si>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</si>
  <si>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</si>
  <si>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</si>
  <si>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</si>
  <si>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</si>
  <si>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</si>
  <si>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</si>
  <si>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</si>
  <si>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</si>
  <si>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</si>
  <si>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</si>
  <si>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</si>
  <si>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</si>
  <si>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</si>
  <si>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</si>
  <si>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</si>
  <si>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</si>
  <si>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</si>
  <si>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</si>
  <si>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</si>
  <si>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</si>
  <si>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</si>
  <si>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</si>
  <si>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</si>
  <si>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</si>
  <si>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</si>
  <si>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</si>
  <si>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</si>
  <si>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</si>
  <si>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</si>
  <si>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</si>
  <si>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</si>
  <si>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</si>
  <si>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</si>
  <si>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</si>
  <si>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</si>
  <si>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</si>
  <si>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</si>
  <si>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</si>
  <si>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</si>
  <si>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</si>
  <si>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</si>
  <si>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</si>
  <si>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</si>
  <si>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</si>
  <si>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</si>
  <si>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</si>
  <si>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</si>
  <si>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</si>
  <si>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</si>
  <si>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</si>
  <si>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</si>
  <si>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</si>
  <si>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</si>
  <si>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</si>
  <si>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</si>
  <si>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</si>
  <si>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</si>
  <si>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</si>
  <si>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</si>
  <si>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</si>
  <si>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</si>
  <si>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</si>
  <si>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</si>
  <si>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</si>
  <si>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</si>
  <si>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</si>
  <si>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</si>
  <si>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</si>
  <si>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</si>
  <si>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</si>
  <si>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</si>
  <si>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</si>
  <si>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</si>
  <si>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</si>
  <si>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</si>
  <si>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</si>
  <si>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</si>
  <si>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</si>
  <si>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</si>
  <si>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</si>
  <si>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</si>
  <si>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</si>
  <si>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</si>
  <si>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</si>
  <si>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</si>
  <si>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</si>
  <si>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</si>
  <si>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</si>
  <si>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</si>
  <si>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</si>
  <si>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</si>
  <si>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</si>
  <si>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</si>
  <si>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</si>
  <si>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</si>
  <si>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</si>
  <si>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</si>
  <si>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</si>
  <si>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</si>
  <si>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</si>
  <si>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</si>
  <si>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</si>
  <si>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</si>
  <si>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</si>
  <si>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</si>
  <si>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</si>
  <si>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</si>
  <si>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</si>
  <si>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</si>
  <si>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</si>
  <si>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</si>
  <si>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</si>
  <si>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</si>
  <si>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</si>
  <si>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</si>
  <si>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</si>
  <si>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</si>
  <si>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</si>
  <si>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</si>
  <si>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</si>
  <si>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</si>
  <si>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</si>
  <si>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</si>
  <si>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</si>
  <si>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</si>
  <si>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</si>
  <si>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</si>
  <si>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</si>
  <si>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</si>
  <si>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</si>
  <si>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</si>
  <si>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</si>
  <si>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</si>
  <si>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</si>
  <si>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</si>
  <si>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</si>
  <si>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</si>
  <si>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</si>
  <si>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</si>
  <si>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</si>
  <si>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</si>
  <si>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</si>
  <si>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</si>
  <si>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</si>
  <si>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</si>
  <si>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</si>
  <si>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</si>
  <si>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</si>
  <si>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</si>
  <si>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</si>
  <si>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</si>
  <si>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</si>
  <si>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</si>
  <si>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</si>
  <si>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</si>
  <si>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</si>
  <si>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</si>
  <si>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</si>
  <si>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</si>
  <si>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</si>
  <si>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</si>
  <si>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</si>
  <si>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</si>
  <si>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</si>
  <si>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</si>
  <si>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</si>
  <si>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</si>
  <si>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</si>
  <si>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</si>
  <si>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</si>
  <si>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</si>
  <si>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</si>
  <si>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</si>
  <si>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</si>
  <si>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</si>
  <si>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</si>
  <si>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</si>
  <si>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</si>
  <si>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</si>
  <si>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</si>
  <si>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</si>
  <si>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</si>
  <si>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</si>
  <si>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</si>
  <si>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</si>
  <si>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</si>
  <si>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</si>
  <si>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</si>
  <si>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</si>
  <si>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</si>
  <si>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</si>
  <si>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</si>
  <si>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</si>
  <si>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</si>
  <si>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</si>
  <si>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</si>
  <si>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</si>
  <si>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</si>
  <si>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</si>
  <si>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</si>
  <si>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</si>
  <si>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</si>
  <si>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</si>
  <si>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</si>
  <si>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</si>
  <si>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</si>
  <si>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</si>
  <si>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</si>
  <si>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</si>
  <si>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</si>
  <si>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</si>
  <si>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</si>
  <si>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</si>
  <si>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</si>
  <si>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</si>
  <si>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</si>
  <si>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</si>
  <si>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</si>
  <si>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</si>
  <si>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</si>
  <si>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</si>
  <si>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</si>
  <si>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</si>
  <si>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</si>
  <si>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</si>
  <si>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</si>
  <si>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</si>
  <si>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</si>
  <si>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</si>
  <si>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</si>
  <si>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</si>
  <si>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</si>
  <si>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</si>
  <si>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</si>
  <si>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</si>
  <si>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</si>
  <si>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</si>
  <si>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</si>
  <si>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</si>
  <si>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</si>
  <si>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</si>
  <si>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</si>
  <si>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</si>
  <si>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</si>
  <si>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</si>
  <si>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</si>
  <si>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</si>
  <si>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</si>
  <si>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</si>
  <si>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</si>
  <si>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</si>
  <si>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</si>
  <si>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</si>
  <si>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</si>
  <si>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</si>
  <si>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</si>
  <si>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</si>
  <si>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</si>
  <si>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</si>
  <si>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</si>
  <si>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</si>
  <si>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</si>
  <si>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</si>
  <si>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</si>
  <si>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</si>
  <si>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</si>
  <si>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</si>
  <si>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</si>
  <si>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</si>
  <si>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</si>
  <si>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</si>
  <si>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</si>
  <si>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</si>
  <si>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</si>
  <si>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</si>
  <si>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</si>
  <si>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</si>
  <si>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</si>
  <si>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</si>
  <si>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</si>
  <si>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</si>
  <si>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</si>
  <si>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</si>
  <si>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</si>
  <si>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</si>
  <si>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</si>
  <si>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</si>
  <si>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</si>
  <si>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</si>
  <si>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</si>
  <si>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</si>
  <si>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</si>
  <si>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</si>
  <si>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</si>
  <si>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</si>
  <si>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</si>
  <si>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</si>
  <si>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</si>
  <si>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</si>
  <si>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</si>
  <si>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</si>
  <si>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</si>
  <si>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</si>
  <si>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</si>
  <si>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</si>
  <si>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</si>
  <si>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</si>
  <si>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</si>
  <si>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</si>
  <si>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</si>
  <si>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</si>
  <si>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</si>
  <si>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</si>
  <si>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</si>
  <si>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</si>
  <si>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</si>
  <si>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</si>
  <si>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</si>
  <si>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</si>
  <si>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</si>
  <si>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</si>
  <si>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</si>
  <si>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</si>
  <si>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</si>
  <si>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</si>
  <si>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</si>
  <si>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</si>
  <si>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</si>
  <si>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</si>
  <si>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</si>
  <si>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</si>
  <si>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</si>
  <si>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</si>
  <si>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</si>
  <si>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</si>
  <si>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</si>
  <si>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</si>
  <si>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</si>
  <si>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</si>
  <si>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</si>
  <si>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</si>
  <si>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</si>
  <si>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</si>
  <si>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</si>
  <si>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</si>
  <si>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</si>
  <si>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</si>
  <si>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</si>
  <si>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</si>
  <si>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</si>
  <si>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</si>
  <si>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</si>
  <si>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</si>
  <si>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</si>
  <si>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</si>
  <si>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</si>
  <si>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</si>
  <si>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</si>
  <si>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</si>
  <si>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</si>
  <si>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</si>
  <si>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</si>
  <si>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</si>
  <si>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</si>
  <si>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</si>
  <si>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</si>
  <si>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</si>
  <si>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</si>
  <si>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</si>
  <si>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</si>
  <si>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</si>
  <si>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</si>
  <si>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</si>
  <si>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</si>
  <si>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</si>
  <si>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</si>
  <si>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</si>
  <si>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</si>
  <si>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</si>
  <si>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</si>
  <si>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</si>
  <si>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</si>
  <si>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</si>
  <si>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</si>
  <si>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</si>
  <si>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</si>
  <si>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</si>
  <si>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</si>
  <si>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</si>
  <si>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</si>
  <si>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</si>
  <si>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</si>
  <si>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</si>
  <si>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</si>
  <si>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</si>
  <si>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</si>
  <si>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</si>
  <si>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</si>
  <si>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</si>
  <si>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</si>
  <si>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</si>
  <si>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</si>
  <si>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</si>
  <si>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</si>
  <si>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</si>
  <si>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</si>
  <si>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</si>
  <si>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</si>
  <si>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</si>
  <si>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</si>
  <si>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</si>
  <si>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</si>
  <si>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</si>
  <si>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</si>
  <si>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</si>
  <si>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</si>
  <si>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</si>
  <si>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</si>
  <si>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</si>
  <si>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</si>
  <si>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</si>
  <si>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</si>
  <si>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</si>
  <si>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</si>
  <si>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</si>
  <si>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</si>
  <si>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</si>
  <si>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</si>
  <si>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</si>
  <si>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</si>
  <si>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</si>
  <si>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</si>
  <si>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</si>
  <si>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</si>
  <si>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</si>
  <si>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</si>
  <si>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</si>
  <si>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</si>
  <si>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</si>
  <si>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</si>
  <si>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</si>
  <si>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</si>
  <si>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</si>
  <si>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</si>
  <si>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</si>
  <si>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</si>
  <si>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</si>
  <si>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</si>
  <si>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</si>
  <si>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</si>
  <si>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</si>
  <si>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</si>
  <si>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</si>
  <si>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</si>
  <si>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</si>
  <si>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</si>
  <si>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</si>
  <si>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</si>
  <si>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</si>
  <si>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</si>
  <si>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</si>
  <si>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</si>
  <si>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</si>
  <si>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</si>
  <si>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</si>
  <si>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</si>
  <si>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</si>
  <si>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</si>
  <si>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</si>
  <si>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</si>
  <si>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</si>
  <si>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</si>
  <si>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</si>
  <si>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</si>
  <si>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</si>
  <si>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</si>
  <si>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</si>
  <si>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</si>
  <si>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</si>
  <si>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</si>
  <si>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</si>
  <si>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</si>
  <si>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</si>
  <si>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</si>
  <si>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</si>
  <si>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</si>
  <si>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</si>
  <si>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</si>
  <si>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</si>
  <si>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</si>
  <si>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</si>
  <si>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</si>
  <si>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</si>
  <si>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</si>
  <si>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</si>
  <si>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</si>
  <si>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</si>
  <si>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</si>
  <si>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</si>
  <si>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</si>
  <si>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</si>
  <si>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</si>
  <si>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</si>
  <si>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</si>
  <si>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</si>
  <si>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</si>
  <si>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</si>
  <si>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</si>
  <si>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</si>
  <si>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</si>
  <si>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</si>
  <si>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</si>
  <si>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</si>
  <si>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</si>
  <si>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</si>
  <si>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</si>
  <si>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</si>
  <si>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</si>
  <si>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</si>
  <si>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</si>
  <si>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</si>
  <si>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</si>
  <si>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</si>
  <si>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</si>
  <si>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</si>
  <si>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</si>
  <si>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</si>
  <si>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</si>
  <si>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</si>
  <si>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</si>
  <si>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</si>
  <si>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</si>
  <si>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</si>
  <si>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</si>
  <si>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</si>
  <si>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</si>
  <si>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</si>
  <si>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</si>
  <si>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</si>
  <si>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</si>
  <si>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</si>
  <si>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</si>
  <si>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</si>
  <si>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</si>
  <si>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</si>
  <si>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</si>
  <si>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</si>
  <si>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</si>
  <si>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</si>
  <si>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</si>
  <si>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</si>
  <si>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</si>
  <si>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</si>
  <si>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</si>
  <si>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</si>
  <si>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</si>
  <si>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</si>
  <si>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</si>
  <si>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</si>
  <si>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</si>
  <si>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</si>
  <si>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</si>
  <si>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</si>
  <si>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</si>
  <si>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</si>
  <si>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</si>
  <si>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</si>
  <si>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</si>
  <si>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</si>
  <si>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</si>
  <si>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</si>
  <si>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</si>
  <si>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</si>
  <si>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</si>
  <si>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</si>
  <si>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</si>
  <si>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</si>
  <si>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</si>
  <si>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</si>
  <si>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</si>
  <si>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</si>
  <si>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</si>
  <si>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</si>
  <si>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</si>
  <si>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</si>
  <si>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</si>
  <si>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</si>
  <si>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</si>
  <si>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</si>
  <si>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</si>
  <si>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</si>
  <si>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</si>
  <si>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</si>
  <si>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</si>
  <si>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</si>
  <si>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</si>
  <si>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</si>
  <si>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</si>
  <si>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</si>
  <si>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</si>
  <si>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</si>
  <si>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</si>
  <si>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</si>
  <si>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</si>
  <si>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</si>
  <si>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</si>
  <si>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</si>
  <si>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</si>
  <si>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</si>
  <si>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</si>
  <si>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</si>
  <si>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</si>
  <si>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</si>
  <si>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</si>
  <si>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</si>
  <si>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</si>
  <si>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</si>
  <si>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</si>
  <si>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</si>
  <si>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</si>
  <si>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</si>
  <si>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</si>
  <si>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</si>
  <si>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</si>
  <si>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</si>
  <si>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</si>
  <si>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</si>
  <si>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</si>
  <si>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</si>
  <si>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</si>
  <si>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</si>
  <si>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</si>
  <si>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</si>
  <si>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</si>
  <si>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</si>
  <si>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</si>
  <si>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</si>
  <si>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</si>
  <si>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</si>
  <si>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</si>
  <si>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</si>
  <si>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</si>
  <si>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</si>
  <si>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</si>
  <si>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</si>
  <si>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</si>
  <si>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</si>
  <si>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</si>
  <si>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</si>
  <si>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</si>
  <si>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</si>
  <si>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</si>
  <si>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</si>
  <si>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</si>
  <si>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</si>
  <si>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</si>
  <si>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</si>
  <si>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</si>
  <si>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</si>
  <si>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</si>
  <si>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</si>
  <si>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</si>
  <si>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</si>
  <si>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</si>
  <si>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</si>
  <si>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</si>
  <si>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</si>
  <si>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</si>
  <si>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</si>
  <si>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</si>
  <si>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</si>
  <si>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</si>
  <si>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</si>
  <si>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</si>
  <si>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</si>
  <si>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</si>
  <si>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</si>
  <si>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</si>
  <si>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</si>
  <si>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</si>
  <si>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</si>
  <si>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</si>
  <si>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</si>
  <si>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</si>
  <si>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</si>
  <si>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</si>
  <si>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</si>
  <si>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</si>
  <si>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</si>
  <si>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</si>
  <si>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</si>
  <si>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</si>
  <si>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</si>
  <si>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</si>
  <si>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</si>
  <si>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</si>
  <si>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</si>
  <si>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</si>
  <si>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</si>
  <si>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</si>
  <si>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</si>
  <si>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</si>
  <si>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</si>
  <si>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</si>
  <si>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</si>
  <si>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</si>
  <si>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</si>
  <si>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</si>
  <si>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</si>
  <si>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</si>
  <si>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</si>
  <si>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</si>
  <si>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</si>
  <si>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</si>
  <si>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</si>
  <si>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</si>
  <si>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</si>
  <si>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</si>
  <si>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</si>
  <si>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</si>
  <si>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</si>
  <si>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</si>
  <si>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</si>
  <si>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</si>
  <si>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</si>
  <si>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</si>
  <si>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</si>
  <si>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</si>
  <si>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</si>
  <si>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</si>
  <si>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</si>
  <si>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</si>
  <si>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</si>
  <si>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</si>
  <si>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</si>
  <si>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</si>
  <si>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</si>
  <si>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</si>
  <si>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</si>
  <si>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</si>
  <si>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</si>
  <si>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</si>
  <si>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</si>
  <si>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</si>
  <si>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</si>
  <si>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</si>
  <si>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</si>
  <si>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</si>
  <si>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</si>
  <si>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</si>
  <si>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</si>
  <si>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</si>
  <si>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</si>
  <si>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</si>
  <si>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</si>
  <si>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</si>
  <si>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</si>
  <si>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</si>
  <si>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</si>
  <si>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</si>
  <si>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</si>
  <si>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</si>
  <si>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</si>
  <si>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</si>
  <si>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</si>
  <si>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</si>
  <si>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</si>
  <si>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</si>
  <si>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</si>
  <si>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</si>
  <si>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</si>
  <si>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</si>
  <si>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</si>
  <si>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</si>
  <si>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</si>
  <si>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</si>
  <si>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</si>
  <si>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</si>
  <si>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</si>
  <si>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</si>
  <si>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</si>
  <si>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</si>
  <si>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</si>
  <si>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</si>
  <si>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</si>
  <si>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</si>
  <si>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</si>
  <si>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</si>
  <si>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</si>
  <si>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</si>
  <si>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</si>
  <si>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</si>
  <si>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</si>
  <si>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</si>
  <si>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</si>
  <si>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</si>
  <si>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</si>
  <si>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</si>
  <si>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</si>
  <si>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</si>
  <si>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</si>
  <si>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</si>
  <si>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</si>
  <si>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</si>
  <si>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</si>
  <si>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</si>
  <si>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</si>
  <si>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</si>
  <si>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</si>
  <si>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</si>
  <si>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</si>
  <si>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</si>
  <si>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</si>
  <si>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</si>
  <si>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</si>
  <si>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</si>
  <si>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</si>
  <si>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</si>
  <si>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</si>
  <si>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</si>
  <si>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</si>
  <si>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</si>
  <si>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</si>
  <si>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</si>
  <si>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</si>
  <si>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</si>
  <si>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</si>
  <si>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</si>
  <si>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</si>
  <si>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</si>
  <si>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</si>
  <si>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</si>
  <si>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</si>
  <si>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</si>
  <si>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</si>
  <si>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</si>
  <si>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</si>
  <si>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</si>
  <si>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</si>
  <si>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</si>
  <si>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</si>
  <si>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</si>
  <si>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</si>
  <si>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</si>
  <si>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</si>
  <si>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</si>
  <si>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</si>
  <si>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</si>
  <si>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</si>
  <si>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</si>
  <si>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</si>
  <si>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</si>
  <si>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</si>
  <si>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</si>
  <si>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</si>
  <si>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</si>
  <si>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</si>
  <si>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</si>
  <si>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</si>
  <si>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</si>
  <si>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</si>
  <si>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</si>
  <si>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</si>
  <si>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</si>
  <si>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</si>
  <si>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</si>
  <si>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</si>
  <si>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</si>
  <si>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</si>
  <si>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</si>
  <si>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</si>
  <si>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</si>
  <si>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</si>
  <si>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</si>
  <si>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</si>
  <si>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</si>
  <si>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</si>
  <si>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</si>
  <si>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</si>
  <si>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</si>
  <si>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</si>
  <si>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</si>
  <si>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</si>
  <si>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</si>
  <si>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</si>
  <si>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</si>
  <si>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</si>
  <si>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</si>
  <si>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</si>
  <si>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</si>
  <si>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</si>
  <si>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</si>
  <si>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</si>
  <si>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</si>
  <si>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</si>
  <si>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</si>
  <si>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</si>
  <si>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</si>
  <si>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</si>
  <si>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</si>
  <si>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</si>
  <si>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</si>
  <si>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</si>
  <si>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</si>
  <si>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</si>
  <si>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</si>
  <si>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</si>
  <si>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</si>
  <si>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</si>
  <si>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</si>
  <si>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</si>
  <si>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</si>
  <si>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</si>
  <si>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</si>
  <si>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</si>
  <si>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</si>
  <si>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</si>
  <si>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</si>
  <si>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</si>
  <si>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</si>
  <si>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</si>
  <si>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</si>
  <si>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</si>
  <si>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</si>
  <si>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</si>
  <si>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</si>
  <si>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</si>
  <si>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</si>
  <si>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</si>
  <si>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</si>
  <si>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</si>
  <si>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</si>
  <si>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</si>
  <si>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</si>
  <si>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</si>
  <si>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</si>
  <si>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</si>
  <si>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</si>
  <si>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</si>
  <si>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</si>
  <si>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</si>
  <si>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</si>
  <si>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</si>
  <si>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</si>
  <si>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</si>
  <si>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</si>
  <si>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</si>
  <si>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</si>
  <si>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</si>
  <si>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</si>
  <si>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</si>
  <si>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</si>
  <si>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</si>
  <si>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</si>
  <si>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</si>
  <si>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</si>
  <si>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</si>
  <si>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</si>
  <si>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</si>
  <si>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</si>
  <si>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</si>
  <si>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</si>
  <si>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</si>
  <si>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</si>
  <si>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</si>
  <si>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</si>
  <si>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</si>
  <si>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</si>
  <si>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</si>
  <si>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</si>
  <si>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</si>
  <si>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</si>
  <si>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</si>
  <si>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</si>
  <si>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</si>
  <si>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</si>
  <si>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</si>
  <si>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</si>
  <si>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</si>
  <si>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</si>
  <si>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</si>
  <si>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</si>
  <si>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</si>
  <si>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</si>
  <si>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</si>
  <si>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</si>
  <si>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</si>
  <si>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</si>
  <si>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</si>
  <si>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</si>
  <si>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</si>
  <si>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</si>
  <si>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</si>
  <si>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</si>
  <si>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</si>
  <si>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</si>
  <si>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</si>
  <si>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</si>
  <si>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</si>
  <si>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</si>
  <si>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</si>
  <si>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</si>
  <si>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</si>
  <si>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</si>
  <si>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</si>
  <si>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</si>
  <si>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</si>
  <si>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</si>
  <si>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</si>
  <si>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</si>
  <si>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</si>
  <si>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</si>
  <si>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</si>
  <si>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</si>
  <si>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</si>
  <si>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</si>
  <si>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</si>
  <si>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</si>
  <si>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</si>
  <si>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</si>
  <si>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</si>
  <si>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</si>
  <si>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</si>
  <si>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</si>
  <si>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</si>
  <si>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</si>
  <si>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</si>
  <si>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</si>
  <si>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</si>
  <si>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</si>
  <si>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</si>
  <si>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</si>
  <si>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</si>
  <si>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</si>
  <si>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</si>
  <si>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</si>
  <si>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</si>
  <si>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</si>
  <si>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</si>
  <si>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</si>
  <si>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</si>
  <si>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</si>
  <si>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</si>
  <si>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</si>
  <si>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</si>
  <si>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</si>
  <si>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</si>
  <si>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</si>
  <si>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</si>
  <si>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</si>
  <si>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</si>
  <si>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</si>
  <si>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</si>
  <si>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</si>
  <si>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</si>
  <si>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</si>
  <si>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</si>
  <si>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</si>
  <si>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</si>
  <si>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</si>
  <si>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</si>
  <si>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</si>
  <si>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</si>
  <si>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</si>
  <si>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</si>
  <si>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</si>
  <si>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</si>
  <si>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</si>
  <si>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</si>
  <si>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</si>
  <si>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</si>
  <si>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</si>
  <si>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</si>
  <si>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</si>
  <si>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</si>
  <si>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</si>
  <si>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</si>
  <si>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</si>
  <si>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</si>
  <si>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</si>
  <si>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</si>
  <si>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</si>
  <si>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</si>
  <si>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</si>
  <si>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</si>
  <si>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</si>
  <si>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</si>
  <si>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</si>
  <si>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</si>
  <si>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</si>
  <si>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</si>
  <si>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</si>
  <si>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</si>
  <si>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</si>
  <si>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</si>
  <si>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</si>
  <si>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</si>
  <si>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</si>
  <si>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</si>
  <si>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</si>
  <si>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</si>
  <si>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</si>
  <si>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</si>
  <si>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</si>
  <si>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</si>
  <si>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</si>
  <si>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</si>
  <si>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</si>
  <si>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</si>
  <si>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</si>
  <si>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</si>
  <si>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</si>
  <si>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</si>
  <si>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</si>
  <si>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</si>
  <si>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</si>
  <si>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</si>
  <si>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</si>
  <si>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</si>
  <si>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</si>
  <si>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</si>
  <si>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</si>
  <si>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</si>
  <si>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</si>
  <si>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</si>
  <si>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</si>
  <si>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</si>
  <si>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</si>
  <si>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</si>
  <si>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</si>
  <si>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</si>
  <si>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</si>
  <si>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</si>
  <si>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</si>
  <si>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</si>
  <si>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</si>
  <si>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</si>
  <si>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</si>
  <si>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</si>
  <si>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</si>
  <si>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</si>
  <si>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</si>
  <si>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</si>
  <si>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</si>
  <si>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</si>
  <si>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</si>
  <si>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</si>
  <si>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</si>
  <si>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</si>
  <si>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</si>
  <si>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</si>
  <si>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</si>
  <si>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</si>
  <si>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</si>
  <si>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</si>
  <si>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</si>
  <si>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</si>
  <si>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</si>
  <si>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</si>
  <si>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</si>
  <si>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</si>
  <si>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</si>
  <si>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</si>
  <si>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</si>
  <si>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</si>
  <si>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</si>
  <si>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</si>
  <si>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</si>
  <si>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</si>
  <si>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</si>
  <si>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</si>
  <si>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</si>
  <si>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</si>
  <si>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</si>
  <si>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</si>
  <si>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</si>
  <si>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</si>
  <si>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</si>
  <si>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</si>
  <si>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</si>
  <si>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</si>
  <si>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</si>
  <si>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</si>
  <si>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</si>
  <si>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</si>
  <si>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</si>
  <si>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</si>
  <si>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</si>
  <si>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</si>
  <si>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</si>
  <si>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</si>
  <si>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</si>
  <si>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</si>
  <si>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</si>
  <si>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</si>
  <si>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</si>
  <si>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</si>
  <si>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</si>
  <si>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</si>
  <si>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</si>
  <si>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</si>
  <si>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</si>
  <si>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</si>
  <si>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</si>
  <si>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</si>
  <si>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</si>
  <si>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</si>
  <si>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</si>
  <si>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</si>
  <si>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</si>
  <si>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</si>
  <si>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</si>
  <si>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</si>
  <si>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</si>
  <si>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</si>
  <si>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</si>
  <si>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</si>
  <si>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</si>
  <si>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</si>
  <si>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</si>
  <si>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</si>
  <si>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</si>
  <si>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</si>
  <si>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</si>
  <si>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</si>
  <si>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</si>
  <si>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</si>
  <si>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</si>
  <si>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</si>
  <si>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</si>
  <si>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</si>
  <si>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</si>
  <si>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</si>
  <si>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</si>
  <si>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</si>
  <si>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</si>
  <si>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</si>
  <si>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</si>
  <si>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</si>
  <si>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</si>
  <si>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</si>
  <si>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</si>
  <si>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</si>
  <si>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</si>
  <si>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</si>
  <si>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</si>
  <si>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</si>
  <si>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</si>
  <si>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</si>
  <si>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</si>
  <si>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</si>
  <si>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</si>
  <si>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</si>
  <si>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</si>
  <si>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</si>
  <si>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</si>
  <si>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</si>
  <si>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</si>
  <si>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</si>
  <si>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</si>
  <si>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</si>
  <si>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</si>
  <si>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</si>
  <si>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</si>
  <si>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</si>
  <si>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</si>
  <si>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</si>
  <si>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</si>
  <si>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</si>
  <si>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</si>
  <si>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</si>
  <si>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</si>
  <si>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</si>
  <si>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</si>
  <si>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</si>
  <si>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</si>
  <si>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</si>
  <si>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</si>
  <si>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</si>
  <si>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</si>
  <si>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</si>
  <si>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</si>
  <si>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</si>
  <si>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</si>
  <si>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</si>
  <si>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</si>
  <si>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</si>
  <si>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</si>
  <si>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</si>
  <si>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</si>
  <si>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</si>
  <si>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</si>
  <si>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</si>
  <si>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</si>
  <si>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</si>
  <si>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</si>
  <si>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</si>
  <si>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</si>
  <si>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</si>
  <si>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</si>
  <si>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</si>
  <si>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</si>
  <si>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</si>
  <si>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</si>
  <si>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</si>
  <si>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</si>
  <si>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</si>
  <si>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</si>
  <si>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</si>
  <si>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</si>
  <si>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</si>
  <si>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</si>
  <si>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</si>
  <si>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</si>
  <si>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</si>
  <si>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</si>
  <si>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</si>
  <si>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</si>
  <si>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</si>
  <si>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</si>
  <si>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</si>
  <si>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</si>
  <si>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</si>
  <si>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</si>
  <si>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</si>
  <si>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</si>
  <si>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</si>
  <si>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</si>
  <si>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</si>
  <si>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</si>
  <si>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</si>
  <si>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</si>
  <si>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</si>
  <si>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</si>
  <si>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</si>
  <si>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</si>
  <si>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</si>
  <si>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</si>
  <si>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</si>
  <si>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</si>
  <si>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</si>
  <si>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</si>
  <si>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</si>
  <si>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</si>
  <si>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</si>
  <si>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</si>
  <si>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</si>
  <si>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</si>
  <si>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</si>
  <si>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</si>
  <si>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</si>
  <si>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</si>
  <si>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</si>
  <si>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</si>
  <si>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</si>
  <si>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</si>
  <si>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</si>
  <si>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</si>
  <si>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</si>
  <si>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</si>
  <si>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</si>
  <si>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</si>
  <si>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</si>
  <si>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</si>
  <si>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</si>
  <si>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</si>
  <si>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</si>
  <si>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</si>
  <si>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</si>
  <si>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</si>
  <si>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</si>
  <si>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</si>
  <si>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</si>
  <si>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</si>
  <si>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</si>
  <si>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</si>
  <si>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</si>
  <si>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</si>
  <si>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</si>
  <si>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</si>
  <si>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</si>
  <si>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</si>
  <si>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</si>
  <si>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</si>
  <si>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</si>
  <si>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</si>
  <si>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</si>
  <si>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</si>
  <si>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</si>
  <si>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</si>
  <si>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</si>
  <si>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</si>
  <si>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</si>
  <si>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</si>
  <si>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</si>
  <si>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</si>
  <si>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</si>
  <si>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</si>
  <si>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</si>
  <si>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</si>
  <si>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</si>
  <si>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</si>
  <si>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</si>
  <si>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</si>
  <si>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</si>
  <si>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</si>
  <si>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</si>
  <si>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</si>
  <si>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</si>
  <si>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</si>
  <si>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</si>
  <si>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</si>
  <si>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</si>
  <si>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</si>
  <si>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</si>
  <si>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</si>
  <si>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</si>
  <si>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</si>
  <si>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</si>
  <si>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</si>
  <si>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</si>
  <si>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</si>
  <si>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</si>
  <si>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</si>
  <si>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</si>
  <si>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</si>
  <si>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</si>
  <si>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</si>
  <si>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</si>
  <si>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</si>
  <si>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</si>
  <si>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</si>
  <si>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</si>
  <si>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</si>
  <si>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</si>
  <si>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</si>
  <si>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</si>
  <si>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</si>
  <si>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</si>
  <si>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</si>
  <si>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</si>
  <si>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</si>
  <si>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</si>
  <si>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</si>
  <si>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</si>
  <si>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</si>
  <si>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</si>
  <si>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</si>
  <si>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</si>
  <si>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</si>
  <si>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</si>
  <si>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</si>
  <si>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</si>
  <si>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</si>
  <si>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</si>
  <si>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</si>
  <si>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</si>
  <si>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</si>
  <si>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</si>
  <si>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</si>
  <si>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</si>
  <si>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</si>
  <si>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</si>
  <si>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</si>
  <si>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</si>
  <si>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</si>
  <si>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</si>
  <si>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</si>
  <si>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</si>
  <si>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</si>
  <si>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</si>
  <si>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</si>
  <si>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</si>
  <si>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</si>
  <si>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</si>
  <si>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</si>
  <si>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</si>
  <si>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</si>
  <si>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</si>
  <si>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</si>
  <si>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</si>
  <si>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</si>
  <si>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</si>
  <si>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</si>
  <si>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</si>
  <si>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</si>
  <si>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</si>
  <si>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</si>
  <si>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</si>
  <si>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</si>
  <si>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</si>
  <si>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</si>
  <si>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</si>
  <si>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</si>
  <si>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</si>
  <si>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</si>
  <si>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</si>
  <si>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</si>
  <si>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</si>
  <si>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</si>
  <si>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</si>
  <si>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</si>
  <si>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</si>
  <si>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</si>
  <si>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</si>
  <si>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</si>
  <si>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</si>
  <si>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</si>
  <si>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</si>
  <si>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</si>
  <si>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</si>
  <si>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</si>
  <si>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</si>
  <si>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</si>
  <si>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</si>
  <si>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</si>
  <si>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</si>
  <si>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</si>
  <si>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</si>
  <si>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</si>
  <si>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</si>
  <si>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</si>
  <si>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</si>
  <si>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</si>
  <si>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</si>
  <si>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</si>
  <si>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</si>
  <si>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</si>
  <si>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</si>
  <si>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</si>
  <si>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</si>
  <si>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</si>
  <si>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</si>
  <si>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</si>
  <si>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</si>
  <si>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</si>
  <si>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</si>
  <si>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</si>
  <si>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</si>
  <si>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</si>
  <si>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</si>
  <si>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</si>
  <si>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</si>
  <si>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</si>
  <si>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</si>
  <si>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</si>
  <si>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</si>
  <si>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</si>
  <si>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</si>
  <si>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</si>
  <si>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</si>
  <si>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</si>
  <si>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</si>
  <si>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</si>
  <si>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</si>
  <si>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</si>
  <si>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</si>
  <si>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</si>
  <si>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</si>
  <si>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</si>
  <si>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</si>
  <si>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</si>
  <si>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</si>
  <si>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</si>
  <si>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</si>
  <si>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</si>
  <si>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</si>
  <si>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</si>
  <si>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</si>
  <si>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</si>
  <si>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</si>
  <si>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</si>
  <si>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</si>
  <si>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</si>
  <si>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</si>
  <si>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</si>
  <si>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</si>
  <si>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</si>
  <si>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</si>
  <si>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</si>
  <si>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</si>
  <si>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</si>
  <si>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</si>
  <si>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</si>
  <si>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</si>
  <si>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</si>
  <si>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</si>
  <si>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</si>
  <si>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</si>
  <si>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</si>
  <si>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</si>
  <si>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</si>
  <si>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</si>
  <si>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</si>
  <si>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</si>
  <si>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</si>
  <si>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</si>
  <si>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</si>
  <si>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</si>
  <si>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</si>
  <si>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</si>
  <si>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</si>
  <si>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</si>
  <si>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</si>
  <si>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</si>
  <si>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</si>
  <si>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</si>
  <si>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</si>
  <si>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</si>
  <si>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</si>
  <si>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</si>
  <si>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</si>
  <si>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</si>
  <si>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</si>
  <si>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</si>
  <si>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</si>
  <si>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</si>
  <si>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</si>
  <si>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</si>
  <si>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</si>
  <si>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</si>
  <si>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</si>
  <si>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</si>
  <si>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</si>
  <si>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</si>
  <si>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</si>
  <si>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</si>
  <si>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</si>
  <si>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</si>
  <si>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</si>
  <si>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</si>
  <si>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</si>
  <si>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</si>
  <si>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</si>
  <si>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</si>
  <si>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</si>
  <si>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</si>
  <si>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</si>
  <si>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</si>
  <si>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</si>
  <si>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</si>
  <si>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</si>
  <si>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</si>
  <si>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</si>
  <si>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</si>
  <si>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</si>
  <si>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</si>
  <si>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</si>
  <si>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</si>
  <si>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</si>
  <si>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</si>
  <si>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</si>
  <si>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</si>
  <si>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</si>
  <si>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</si>
  <si>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</si>
  <si>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</si>
  <si>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</si>
  <si>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</si>
  <si>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</si>
  <si>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</si>
  <si>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</si>
  <si>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</si>
  <si>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</si>
  <si>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</si>
  <si>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</si>
  <si>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</si>
  <si>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</si>
  <si>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</si>
  <si>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</si>
  <si>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</si>
  <si>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</si>
  <si>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</si>
  <si>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</si>
  <si>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</si>
  <si>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</si>
  <si>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</si>
  <si>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</si>
  <si>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</si>
  <si>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</si>
  <si>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</si>
  <si>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</si>
  <si>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</si>
  <si>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</si>
  <si>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</si>
  <si>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</si>
  <si>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</si>
  <si>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</si>
  <si>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</si>
  <si>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</si>
  <si>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</si>
  <si>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</si>
  <si>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</si>
  <si>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</si>
  <si>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</si>
  <si>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</si>
  <si>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</si>
  <si>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</si>
  <si>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</si>
  <si>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</si>
  <si>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</si>
  <si>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</si>
  <si>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</si>
  <si>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</si>
  <si>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</si>
  <si>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</si>
  <si>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</si>
  <si>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</si>
  <si>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</si>
  <si>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</si>
  <si>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</si>
  <si>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</si>
  <si>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</si>
  <si>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</si>
  <si>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</si>
  <si>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</si>
  <si>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</si>
  <si>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</si>
  <si>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</si>
  <si>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</si>
  <si>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</si>
  <si>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</si>
  <si>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</si>
  <si>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</si>
  <si>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</si>
  <si>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</si>
  <si>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</si>
  <si>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</si>
  <si>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</si>
  <si>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</si>
  <si>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</si>
  <si>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</si>
  <si>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</si>
  <si>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</si>
  <si>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</si>
  <si>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</si>
  <si>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</si>
  <si>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</si>
  <si>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</si>
  <si>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</si>
  <si>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</si>
  <si>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</si>
  <si>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</si>
  <si>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</si>
  <si>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</si>
  <si>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</si>
  <si>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</si>
  <si>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</si>
  <si>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</si>
  <si>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</si>
  <si>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</si>
  <si>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</si>
  <si>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</si>
  <si>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</si>
  <si>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</si>
  <si>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</si>
  <si>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</si>
  <si>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</si>
  <si>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</si>
  <si>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</si>
  <si>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</si>
  <si>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</si>
  <si>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</si>
  <si>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</si>
  <si>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</si>
  <si>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</si>
  <si>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</si>
  <si>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</si>
  <si>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</si>
  <si>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</si>
  <si>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</si>
  <si>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</si>
  <si>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</si>
  <si>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</si>
  <si>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</si>
  <si>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</si>
  <si>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</si>
  <si>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</si>
  <si>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</si>
  <si>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</si>
  <si>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</si>
  <si>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</si>
  <si>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</si>
  <si>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</si>
  <si>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</si>
  <si>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</si>
  <si>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</si>
  <si>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</si>
  <si>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</si>
  <si>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</si>
  <si>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</si>
  <si>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</si>
  <si>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</si>
  <si>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</si>
  <si>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</si>
  <si>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</si>
  <si>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</si>
  <si>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</si>
  <si>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</si>
  <si>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</si>
  <si>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</si>
  <si>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</si>
  <si>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</si>
  <si>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</si>
  <si>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</si>
  <si>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</si>
  <si>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</si>
  <si>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</si>
  <si>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</si>
  <si>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</si>
  <si>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</si>
  <si>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</si>
  <si>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</si>
  <si>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</si>
  <si>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</si>
  <si>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</si>
  <si>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</si>
  <si>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</si>
  <si>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</si>
  <si>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</si>
  <si>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</si>
  <si>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</si>
  <si>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</si>
  <si>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</si>
  <si>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</si>
  <si>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</si>
  <si>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</si>
  <si>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</si>
  <si>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</si>
  <si>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</si>
  <si>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</si>
  <si>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</si>
  <si>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</si>
  <si>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</si>
  <si>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</si>
  <si>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</si>
  <si>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</si>
  <si>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</si>
  <si>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</si>
  <si>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</si>
  <si>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</si>
  <si>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</si>
  <si>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</si>
  <si>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</si>
  <si>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</si>
  <si>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</si>
  <si>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</si>
  <si>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</si>
  <si>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</si>
  <si>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</si>
  <si>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</si>
  <si>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</si>
  <si>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</si>
  <si>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</si>
  <si>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</si>
  <si>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</si>
  <si>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</si>
  <si>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</si>
  <si>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</si>
  <si>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</si>
  <si>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</si>
  <si>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</si>
  <si>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</si>
  <si>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</si>
  <si>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</si>
  <si>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</si>
  <si>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</si>
  <si>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</si>
  <si>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</si>
  <si>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</si>
  <si>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</si>
  <si>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</si>
  <si>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</si>
  <si>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</si>
  <si>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</si>
  <si>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</si>
  <si>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</si>
  <si>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</si>
  <si>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</si>
  <si>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</si>
  <si>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</si>
  <si>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</si>
  <si>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</si>
  <si>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</si>
  <si>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</si>
  <si>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</si>
  <si>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</si>
  <si>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</si>
  <si>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</si>
  <si>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</si>
  <si>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</si>
  <si>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</si>
  <si>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</si>
  <si>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</si>
  <si>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</si>
  <si>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</si>
  <si>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</si>
  <si>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</si>
  <si>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</si>
  <si>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</si>
  <si>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</si>
  <si>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</si>
  <si>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</si>
  <si>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</si>
  <si>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</si>
  <si>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</si>
  <si>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</si>
  <si>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</si>
  <si>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</si>
  <si>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</si>
  <si>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</si>
  <si>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</si>
  <si>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</si>
  <si>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</si>
  <si>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</si>
  <si>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</si>
  <si>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</si>
  <si>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</si>
  <si>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</si>
  <si>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</si>
  <si>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</si>
  <si>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</si>
  <si>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</si>
  <si>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</si>
  <si>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</si>
  <si>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</si>
  <si>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</si>
  <si>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</si>
  <si>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</si>
  <si>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</si>
  <si>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</si>
  <si>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</si>
  <si>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</si>
  <si>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</si>
  <si>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</si>
  <si>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</si>
  <si>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</si>
  <si>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</si>
  <si>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</si>
  <si>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</si>
  <si>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</si>
  <si>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</si>
  <si>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</si>
  <si>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</si>
  <si>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</si>
  <si>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</si>
  <si>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</si>
  <si>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</si>
  <si>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</si>
  <si>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</si>
  <si>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</si>
  <si>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</si>
  <si>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</si>
  <si>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</si>
  <si>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</si>
  <si>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</si>
  <si>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</si>
  <si>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</si>
  <si>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</si>
  <si>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</si>
  <si>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</si>
  <si>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</si>
  <si>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</si>
  <si>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</si>
  <si>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</si>
  <si>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</si>
  <si>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</si>
  <si>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</si>
  <si>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</si>
  <si>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</si>
  <si>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</si>
  <si>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</si>
  <si>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</si>
  <si>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</si>
  <si>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</si>
  <si>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</si>
  <si>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</si>
  <si>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</si>
  <si>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</si>
  <si>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</si>
  <si>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</si>
  <si>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</si>
  <si>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</si>
  <si>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</si>
  <si>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</si>
  <si>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</si>
  <si>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</si>
  <si>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</si>
  <si>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</si>
  <si>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</si>
  <si>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</si>
  <si>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</si>
  <si>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</si>
  <si>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</si>
  <si>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</si>
  <si>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</si>
  <si>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</si>
  <si>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</si>
  <si>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</si>
  <si>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</si>
  <si>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</si>
  <si>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</si>
  <si>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</si>
  <si>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</si>
  <si>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</si>
  <si>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</si>
  <si>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</si>
  <si>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</si>
  <si>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</si>
  <si>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</si>
  <si>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</si>
  <si>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</si>
  <si>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</si>
  <si>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</si>
  <si>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</si>
  <si>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</si>
  <si>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</si>
  <si>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</si>
  <si>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</si>
  <si>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</si>
  <si>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</si>
  <si>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</si>
  <si>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</si>
  <si>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</si>
  <si>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</si>
  <si>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</si>
  <si>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</si>
  <si>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</si>
  <si>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</si>
  <si>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</si>
  <si>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</si>
  <si>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</si>
  <si>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</si>
  <si>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</si>
  <si>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</si>
  <si>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</si>
  <si>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</si>
  <si>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</si>
  <si>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</si>
  <si>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</si>
  <si>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</si>
  <si>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</si>
  <si>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</si>
  <si>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</si>
  <si>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</si>
  <si>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</si>
  <si>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</si>
  <si>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</si>
  <si>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</si>
  <si>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</si>
  <si>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</si>
  <si>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</si>
  <si>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</si>
  <si>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</si>
  <si>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</si>
  <si>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</si>
  <si>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</si>
  <si>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</si>
  <si>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</si>
  <si>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</si>
  <si>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</si>
  <si>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</si>
  <si>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</si>
  <si>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</si>
  <si>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</si>
  <si>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</si>
  <si>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</si>
  <si>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</si>
  <si>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</si>
  <si>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</si>
  <si>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</si>
  <si>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</si>
  <si>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</si>
  <si>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</si>
  <si>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</si>
  <si>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</si>
  <si>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</si>
  <si>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</si>
  <si>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</si>
  <si>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</si>
  <si>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</si>
  <si>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</si>
  <si>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</si>
  <si>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</si>
  <si>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</si>
  <si>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</si>
  <si>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</si>
  <si>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</si>
  <si>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</si>
  <si>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</si>
  <si>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</si>
  <si>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</si>
  <si>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</si>
  <si>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</si>
  <si>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</si>
  <si>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</si>
  <si>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</si>
  <si>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</si>
  <si>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</si>
  <si>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</si>
  <si>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</si>
  <si>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</si>
  <si>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</si>
  <si>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</si>
  <si>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</si>
  <si>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</si>
  <si>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</si>
  <si>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</si>
  <si>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</si>
  <si>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</si>
  <si>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</si>
  <si>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</si>
  <si>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</si>
  <si>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</si>
  <si>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</si>
  <si>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</si>
  <si>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</si>
  <si>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</si>
  <si>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</si>
  <si>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</si>
  <si>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</si>
  <si>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</si>
  <si>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</si>
  <si>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</si>
  <si>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</si>
  <si>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</si>
  <si>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</si>
  <si>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</si>
  <si>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</si>
  <si>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</si>
  <si>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</si>
  <si>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</si>
  <si>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</si>
  <si>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</si>
  <si>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</si>
  <si>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</si>
  <si>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</si>
  <si>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</si>
  <si>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</si>
  <si>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</si>
  <si>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</si>
  <si>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</si>
  <si>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</si>
  <si>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</si>
  <si>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</si>
  <si>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</si>
  <si>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</si>
  <si>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</si>
  <si>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</si>
  <si>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</si>
  <si>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</si>
  <si>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</si>
  <si>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</si>
  <si>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</si>
  <si>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</si>
  <si>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</si>
  <si>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</si>
  <si>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</si>
  <si>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</si>
  <si>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</si>
  <si>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</si>
  <si>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</si>
  <si>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</si>
  <si>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</si>
  <si>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</si>
  <si>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</si>
  <si>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</si>
  <si>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</si>
  <si>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</si>
  <si>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</si>
  <si>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</si>
  <si>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</si>
  <si>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</si>
  <si>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</si>
  <si>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</si>
  <si>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</si>
  <si>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</si>
  <si>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</si>
  <si>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</si>
  <si>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</si>
  <si>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</si>
  <si>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</si>
  <si>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</si>
  <si>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</si>
  <si>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</si>
  <si>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</si>
  <si>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</si>
  <si>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</si>
  <si>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</si>
  <si>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</si>
  <si>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</si>
  <si>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</si>
  <si>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</si>
  <si>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</si>
  <si>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</si>
  <si>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</si>
  <si>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</si>
  <si>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</si>
  <si>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</si>
  <si>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</si>
  <si>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</si>
  <si>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</si>
  <si>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</si>
  <si>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</si>
  <si>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</si>
  <si>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</si>
  <si>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</si>
  <si>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</si>
  <si>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</si>
  <si>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</si>
  <si>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</si>
  <si>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</si>
  <si>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</si>
  <si>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</si>
  <si>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</si>
  <si>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</si>
  <si>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</si>
  <si>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</si>
  <si>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</si>
  <si>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</si>
  <si>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</si>
  <si>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</si>
  <si>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</si>
  <si>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</si>
  <si>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</si>
  <si>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</si>
  <si>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</si>
  <si>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</si>
  <si>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</si>
  <si>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</si>
  <si>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</si>
  <si>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</si>
  <si>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</si>
  <si>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</si>
  <si>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</si>
  <si>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</si>
  <si>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</si>
  <si>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</si>
  <si>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</si>
  <si>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</si>
  <si>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</si>
  <si>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</si>
  <si>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</si>
  <si>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</si>
  <si>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</si>
  <si>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</si>
  <si>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</si>
  <si>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</si>
  <si>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</si>
  <si>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</si>
  <si>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</si>
  <si>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</si>
  <si>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</si>
  <si>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</si>
  <si>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</si>
  <si>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</si>
  <si>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</si>
  <si>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</si>
  <si>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</si>
  <si>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</si>
  <si>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</si>
  <si>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</si>
  <si>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</si>
  <si>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</si>
  <si>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</si>
  <si>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</si>
  <si>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</si>
  <si>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</si>
  <si>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</si>
  <si>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</si>
  <si>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</si>
  <si>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</si>
  <si>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</si>
  <si>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</si>
  <si>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</si>
  <si>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</si>
  <si>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</si>
  <si>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</si>
  <si>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</si>
  <si>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</si>
  <si>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</si>
  <si>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</si>
  <si>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</si>
  <si>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</si>
  <si>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</si>
  <si>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</si>
  <si>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</si>
  <si>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</si>
  <si>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</si>
  <si>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</si>
  <si>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</si>
  <si>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</si>
  <si>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</si>
  <si>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</si>
  <si>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</si>
  <si>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</si>
  <si>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</si>
  <si>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</si>
  <si>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</si>
  <si>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</si>
  <si>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</si>
  <si>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</si>
  <si>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</si>
  <si>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</si>
  <si>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</si>
  <si>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</si>
  <si>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</si>
  <si>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</si>
  <si>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</si>
  <si>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</si>
  <si>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</si>
  <si>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</si>
  <si>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</si>
  <si>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</si>
  <si>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</si>
  <si>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</si>
  <si>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</si>
  <si>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</si>
  <si>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</si>
  <si>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</si>
  <si>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</si>
  <si>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</si>
  <si>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</si>
  <si>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</si>
  <si>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</si>
  <si>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</si>
  <si>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</si>
  <si>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</si>
  <si>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</si>
  <si>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</si>
  <si>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</si>
  <si>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</si>
  <si>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</si>
  <si>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</si>
  <si>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</si>
  <si>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</si>
  <si>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</si>
  <si>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</si>
  <si>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</si>
  <si>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</si>
  <si>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</si>
  <si>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</si>
  <si>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</si>
  <si>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ahsan insulatio</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</si>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</sst>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5" fontId="80" fillId="0" borderId="1" xfId="0" applyNumberFormat="1" applyFont="1" applyBorder="1" applyAlignment="1">
      <alignment horizontal="righ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23"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6.725445717595" createdVersion="5" refreshedVersion="8" minRefreshableVersion="3" recordCount="4387" xr:uid="{00000000-000A-0000-FFFF-FFFF2F000000}">
  <cacheSource type="worksheet">
    <worksheetSource ref="A1:H5771" sheet="Supplier"/>
  </cacheSource>
  <cacheFields count="8">
    <cacheField name="Date" numFmtId="0">
      <sharedItems containsNonDate="0" containsDate="1" containsString="0" containsBlank="1" minDate="2015-11-24T00:00:00" maxDate="2024-09-07T00:00:00" count="144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6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6.728003587959" createdVersion="5" refreshedVersion="8" minRefreshableVersion="3" recordCount="20975" xr:uid="{00000000-000A-0000-FFFF-FFFF2E000000}">
  <cacheSource type="worksheet">
    <worksheetSource ref="A1:H21731" sheet="Posting"/>
  </cacheSource>
  <cacheFields count="8">
    <cacheField name="Date" numFmtId="0">
      <sharedItems containsNonDate="0" containsDate="1" containsBlank="1" containsMixedTypes="1" minDate="2013-12-15T00:00:00" maxDate="2024-09-12T00:00:00" count="243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DML"/>
        <s v="BAF Phase VIII"/>
        <s v="DHL office"/>
        <s v="Karachi parsi club"/>
        <s v="Various sites"/>
        <s v="Manto DML"/>
        <s v="New Jubilee"/>
        <s v="LAMA Outlet"/>
        <s v="Orient DML"/>
        <s v="Eat On Project"/>
        <s v="O/ M VISA office"/>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5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
        <s v="GREE PAKISTAN"/>
        <s v="sajid insulator"/>
        <s v="Usman Enterprise"/>
        <s v="Faisan Qazi"/>
        <s v="ISRAR bhai"/>
        <s v="Sauna Heater"/>
        <s v="INGENIOUS ENGINEERING PRODUCTS"/>
        <s v="piping"/>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86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To abid for welding lead and other material"/>
        <s v="purchased Coolent"/>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ceived advance from IK in DHL (rec Meezan chq # A-94402495 given to ST brothers care off fakhri brothers)"/>
        <s v="Received advance from IK in Sana safinaz (rec Meezan chq # A-94402494 given to shaikh traders care off Adeel)"/>
        <s v="FTC Monthly July 24 (increased 10% from July 24)"/>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8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1"/>
    <x v="14"/>
    <m/>
    <m/>
    <n v="197307"/>
    <n v="-197307"/>
    <s v="Online by al madina total amt = 500,000"/>
  </r>
  <r>
    <x v="1236"/>
    <x v="102"/>
    <x v="14"/>
    <m/>
    <m/>
    <n v="43808"/>
    <n v="-43808"/>
    <m/>
  </r>
  <r>
    <x v="1236"/>
    <x v="108"/>
    <x v="14"/>
    <m/>
    <m/>
    <n v="203105"/>
    <n v="-203105"/>
    <m/>
  </r>
  <r>
    <x v="1236"/>
    <x v="126"/>
    <x v="14"/>
    <m/>
    <m/>
    <n v="49280"/>
    <n v="-49280"/>
    <m/>
  </r>
  <r>
    <x v="1236"/>
    <x v="132"/>
    <x v="14"/>
    <m/>
    <m/>
    <n v="6500"/>
    <n v="-6500"/>
    <m/>
  </r>
  <r>
    <x v="1237"/>
    <x v="98"/>
    <x v="16"/>
    <m/>
    <m/>
    <n v="100000"/>
    <n v="-100000"/>
    <s v="Online by Al madina steel = 300,000"/>
  </r>
  <r>
    <x v="1237"/>
    <x v="128"/>
    <x v="16"/>
    <m/>
    <m/>
    <n v="200000"/>
    <n v="-200000"/>
    <m/>
  </r>
  <r>
    <x v="1237"/>
    <x v="123"/>
    <x v="20"/>
    <s v="185"/>
    <n v="261620"/>
    <m/>
    <n v="261620"/>
    <m/>
  </r>
  <r>
    <x v="1237"/>
    <x v="77"/>
    <x v="20"/>
    <s v="186"/>
    <n v="255098"/>
    <m/>
    <n v="255098"/>
    <m/>
  </r>
  <r>
    <x v="1237"/>
    <x v="133"/>
    <x v="20"/>
    <s v="187"/>
    <n v="195823"/>
    <m/>
    <n v="195823"/>
    <m/>
  </r>
  <r>
    <x v="1237"/>
    <x v="102"/>
    <x v="22"/>
    <s v="2671"/>
    <n v="746304"/>
    <m/>
    <n v="746304"/>
    <m/>
  </r>
  <r>
    <x v="1238"/>
    <x v="130"/>
    <x v="30"/>
    <m/>
    <m/>
    <n v="500000"/>
    <n v="-500000"/>
    <s v="Online to Khalid najmi in CIT Bank deal (online by al madina)"/>
  </r>
  <r>
    <x v="1239"/>
    <x v="130"/>
    <x v="16"/>
    <n v="15113"/>
    <n v="58320"/>
    <m/>
    <n v="58320"/>
    <m/>
  </r>
  <r>
    <x v="1239"/>
    <x v="132"/>
    <x v="16"/>
    <n v="15114"/>
    <n v="3240"/>
    <m/>
    <n v="3240"/>
    <m/>
  </r>
  <r>
    <x v="1239"/>
    <x v="130"/>
    <x v="16"/>
    <n v="15117"/>
    <n v="2340"/>
    <m/>
    <n v="2340"/>
    <m/>
  </r>
  <r>
    <x v="1239"/>
    <x v="132"/>
    <x v="16"/>
    <s v="15128"/>
    <n v="6480"/>
    <m/>
    <n v="6480"/>
    <m/>
  </r>
  <r>
    <x v="1240"/>
    <x v="134"/>
    <x v="3"/>
    <s v="060"/>
    <n v="28585"/>
    <m/>
    <n v="28585"/>
    <m/>
  </r>
  <r>
    <x v="1240"/>
    <x v="102"/>
    <x v="4"/>
    <s v="5261"/>
    <n v="27284"/>
    <m/>
    <n v="27284"/>
    <m/>
  </r>
  <r>
    <x v="1241"/>
    <x v="130"/>
    <x v="22"/>
    <m/>
    <m/>
    <n v="1000000"/>
    <n v="-1000000"/>
    <s v="advance given for XLPE insulation deal (chq from adeel chq amt = 1500,000)"/>
  </r>
  <r>
    <x v="1241"/>
    <x v="132"/>
    <x v="22"/>
    <m/>
    <m/>
    <n v="500000"/>
    <n v="-500000"/>
    <s v="advance given for Fire Equipment deal (chq from adeel chq amt = 1500,000)"/>
  </r>
  <r>
    <x v="1241"/>
    <x v="77"/>
    <x v="20"/>
    <m/>
    <m/>
    <n v="255098"/>
    <n v="-255098"/>
    <s v="Sheet to Noman engr (by al madina steel) total amt = 1,175,000"/>
  </r>
  <r>
    <x v="1241"/>
    <x v="102"/>
    <x v="20"/>
    <m/>
    <m/>
    <n v="24451"/>
    <n v="-24451"/>
    <m/>
  </r>
  <r>
    <x v="1241"/>
    <x v="122"/>
    <x v="20"/>
    <m/>
    <m/>
    <n v="37853"/>
    <n v="-37853"/>
    <m/>
  </r>
  <r>
    <x v="1241"/>
    <x v="123"/>
    <x v="20"/>
    <m/>
    <m/>
    <n v="261620"/>
    <n v="-261620"/>
    <m/>
  </r>
  <r>
    <x v="1241"/>
    <x v="130"/>
    <x v="20"/>
    <m/>
    <m/>
    <n v="69112"/>
    <n v="-69112"/>
    <m/>
  </r>
  <r>
    <x v="1241"/>
    <x v="133"/>
    <x v="20"/>
    <m/>
    <m/>
    <n v="195823"/>
    <n v="-195823"/>
    <m/>
  </r>
  <r>
    <x v="1241"/>
    <x v="130"/>
    <x v="20"/>
    <m/>
    <m/>
    <n v="331043"/>
    <n v="-331043"/>
    <m/>
  </r>
  <r>
    <x v="1242"/>
    <x v="123"/>
    <x v="20"/>
    <m/>
    <m/>
    <n v="235968"/>
    <n v="-235968"/>
    <s v="Sheet to Noman ducting (by adeel) amt = 949640"/>
  </r>
  <r>
    <x v="1242"/>
    <x v="130"/>
    <x v="20"/>
    <m/>
    <m/>
    <n v="319738"/>
    <n v="-319738"/>
    <m/>
  </r>
  <r>
    <x v="1242"/>
    <x v="135"/>
    <x v="20"/>
    <m/>
    <m/>
    <n v="120070"/>
    <n v="-120070"/>
    <m/>
  </r>
  <r>
    <x v="1242"/>
    <x v="136"/>
    <x v="20"/>
    <m/>
    <m/>
    <n v="260520"/>
    <n v="-260520"/>
    <m/>
  </r>
  <r>
    <x v="1242"/>
    <x v="123"/>
    <x v="20"/>
    <m/>
    <m/>
    <n v="13344"/>
    <n v="-13344"/>
    <m/>
  </r>
  <r>
    <x v="1243"/>
    <x v="123"/>
    <x v="20"/>
    <s v="188"/>
    <n v="235968"/>
    <m/>
    <n v="235968"/>
    <m/>
  </r>
  <r>
    <x v="1243"/>
    <x v="137"/>
    <x v="22"/>
    <s v="55517"/>
    <n v="48550"/>
    <m/>
    <n v="48550"/>
    <m/>
  </r>
  <r>
    <x v="1243"/>
    <x v="128"/>
    <x v="3"/>
    <s v="112"/>
    <n v="14272"/>
    <m/>
    <n v="14272"/>
    <m/>
  </r>
  <r>
    <x v="1243"/>
    <x v="132"/>
    <x v="16"/>
    <s v="15176"/>
    <n v="35776"/>
    <m/>
    <n v="35776"/>
    <m/>
  </r>
  <r>
    <x v="1243"/>
    <x v="134"/>
    <x v="16"/>
    <s v="15177"/>
    <n v="57150"/>
    <m/>
    <n v="57150"/>
    <m/>
  </r>
  <r>
    <x v="1243"/>
    <x v="135"/>
    <x v="16"/>
    <s v="15178"/>
    <n v="92800"/>
    <m/>
    <n v="92800"/>
    <m/>
  </r>
  <r>
    <x v="1243"/>
    <x v="135"/>
    <x v="16"/>
    <s v="15179"/>
    <n v="57664"/>
    <m/>
    <n v="57664"/>
    <m/>
  </r>
  <r>
    <x v="1243"/>
    <x v="135"/>
    <x v="16"/>
    <s v="15180"/>
    <n v="89600"/>
    <m/>
    <n v="89600"/>
    <m/>
  </r>
  <r>
    <x v="1243"/>
    <x v="130"/>
    <x v="16"/>
    <s v="15181"/>
    <n v="16320"/>
    <m/>
    <n v="16320"/>
    <m/>
  </r>
  <r>
    <x v="1243"/>
    <x v="130"/>
    <x v="16"/>
    <s v="15183"/>
    <n v="1650"/>
    <m/>
    <n v="1650"/>
    <m/>
  </r>
  <r>
    <x v="1243"/>
    <x v="133"/>
    <x v="16"/>
    <s v="15182"/>
    <n v="17915"/>
    <m/>
    <n v="17915"/>
    <m/>
  </r>
  <r>
    <x v="1244"/>
    <x v="135"/>
    <x v="16"/>
    <s v="15226"/>
    <n v="9000"/>
    <m/>
    <n v="9000"/>
    <m/>
  </r>
  <r>
    <x v="1244"/>
    <x v="130"/>
    <x v="16"/>
    <s v="15231"/>
    <n v="83430"/>
    <n v="0"/>
    <n v="83430"/>
    <m/>
  </r>
  <r>
    <x v="1244"/>
    <x v="134"/>
    <x v="16"/>
    <s v="15239"/>
    <n v="1620"/>
    <m/>
    <n v="1620"/>
    <m/>
  </r>
  <r>
    <x v="1244"/>
    <x v="130"/>
    <x v="16"/>
    <s v="15244"/>
    <n v="14580"/>
    <m/>
    <n v="14580"/>
    <m/>
  </r>
  <r>
    <x v="1245"/>
    <x v="135"/>
    <x v="20"/>
    <s v="189"/>
    <n v="120070"/>
    <m/>
    <n v="120070"/>
    <m/>
  </r>
  <r>
    <x v="1245"/>
    <x v="136"/>
    <x v="20"/>
    <s v="190"/>
    <n v="260520"/>
    <m/>
    <n v="260520"/>
    <m/>
  </r>
  <r>
    <x v="1245"/>
    <x v="131"/>
    <x v="3"/>
    <s v="0134"/>
    <n v="25073"/>
    <m/>
    <n v="25073"/>
    <m/>
  </r>
  <r>
    <x v="1246"/>
    <x v="130"/>
    <x v="20"/>
    <s v="191"/>
    <n v="650781"/>
    <m/>
    <n v="650781"/>
    <m/>
  </r>
  <r>
    <x v="1246"/>
    <x v="134"/>
    <x v="3"/>
    <s v="0158"/>
    <n v="18909"/>
    <m/>
    <n v="18909"/>
    <m/>
  </r>
  <r>
    <x v="1246"/>
    <x v="133"/>
    <x v="34"/>
    <s v="1463"/>
    <n v="261774"/>
    <m/>
    <n v="261774"/>
    <m/>
  </r>
  <r>
    <x v="1246"/>
    <x v="126"/>
    <x v="14"/>
    <s v="1999"/>
    <n v="18100"/>
    <m/>
    <n v="18100"/>
    <m/>
  </r>
  <r>
    <x v="1246"/>
    <x v="134"/>
    <x v="4"/>
    <s v="5273"/>
    <n v="18620"/>
    <m/>
    <n v="18620"/>
    <m/>
  </r>
  <r>
    <x v="1247"/>
    <x v="132"/>
    <x v="22"/>
    <s v="55535"/>
    <n v="93974"/>
    <m/>
    <n v="93974"/>
    <m/>
  </r>
  <r>
    <x v="1247"/>
    <x v="107"/>
    <x v="24"/>
    <m/>
    <m/>
    <n v="1000000"/>
    <n v="-1000000"/>
    <s v="cash collect by farooq shah from al madina"/>
  </r>
  <r>
    <x v="1248"/>
    <x v="132"/>
    <x v="22"/>
    <s v="55546"/>
    <n v="844000"/>
    <m/>
    <n v="844000"/>
    <m/>
  </r>
  <r>
    <x v="1248"/>
    <x v="130"/>
    <x v="22"/>
    <s v="55547"/>
    <n v="698035"/>
    <m/>
    <n v="698035"/>
    <m/>
  </r>
  <r>
    <x v="1248"/>
    <x v="128"/>
    <x v="22"/>
    <s v="55548"/>
    <n v="2480"/>
    <m/>
    <n v="2480"/>
    <m/>
  </r>
  <r>
    <x v="1248"/>
    <x v="126"/>
    <x v="35"/>
    <s v="267"/>
    <n v="92489"/>
    <m/>
    <n v="92489"/>
    <m/>
  </r>
  <r>
    <x v="1244"/>
    <x v="132"/>
    <x v="22"/>
    <s v="55555"/>
    <n v="36271"/>
    <m/>
    <n v="36271"/>
    <m/>
  </r>
  <r>
    <x v="1249"/>
    <x v="134"/>
    <x v="4"/>
    <s v="5282"/>
    <n v="8020"/>
    <m/>
    <n v="8020"/>
    <m/>
  </r>
  <r>
    <x v="1249"/>
    <x v="130"/>
    <x v="20"/>
    <s v="192"/>
    <n v="513493"/>
    <m/>
    <n v="513493"/>
    <m/>
  </r>
  <r>
    <x v="1249"/>
    <x v="126"/>
    <x v="20"/>
    <s v="193"/>
    <n v="51131"/>
    <m/>
    <n v="51131"/>
    <m/>
  </r>
  <r>
    <x v="1250"/>
    <x v="126"/>
    <x v="3"/>
    <s v="271"/>
    <n v="3196"/>
    <m/>
    <n v="3196"/>
    <m/>
  </r>
  <r>
    <x v="1250"/>
    <x v="102"/>
    <x v="22"/>
    <s v="2674"/>
    <n v="544180"/>
    <m/>
    <n v="544180"/>
    <m/>
  </r>
  <r>
    <x v="1251"/>
    <x v="94"/>
    <x v="16"/>
    <m/>
    <m/>
    <n v="7360"/>
    <n v="-7360"/>
    <s v="Online to mungo (online by adeel) = 400,000"/>
  </r>
  <r>
    <x v="1251"/>
    <x v="95"/>
    <x v="16"/>
    <m/>
    <m/>
    <n v="13000"/>
    <n v="-13000"/>
    <m/>
  </r>
  <r>
    <x v="1251"/>
    <x v="98"/>
    <x v="16"/>
    <m/>
    <m/>
    <n v="5000"/>
    <n v="-5000"/>
    <m/>
  </r>
  <r>
    <x v="1251"/>
    <x v="128"/>
    <x v="16"/>
    <m/>
    <m/>
    <n v="23956"/>
    <n v="-23956"/>
    <m/>
  </r>
  <r>
    <x v="1251"/>
    <x v="102"/>
    <x v="16"/>
    <s v="4 lac"/>
    <m/>
    <n v="3412"/>
    <n v="-3412"/>
    <m/>
  </r>
  <r>
    <x v="1251"/>
    <x v="130"/>
    <x v="16"/>
    <m/>
    <m/>
    <n v="1604"/>
    <n v="-1604"/>
    <m/>
  </r>
  <r>
    <x v="1251"/>
    <x v="129"/>
    <x v="16"/>
    <m/>
    <m/>
    <n v="24817"/>
    <n v="-24817"/>
    <m/>
  </r>
  <r>
    <x v="1251"/>
    <x v="134"/>
    <x v="16"/>
    <m/>
    <m/>
    <n v="58770"/>
    <n v="-58770"/>
    <m/>
  </r>
  <r>
    <x v="1251"/>
    <x v="132"/>
    <x v="16"/>
    <m/>
    <m/>
    <n v="45496"/>
    <n v="-45496"/>
    <m/>
  </r>
  <r>
    <x v="1251"/>
    <x v="135"/>
    <x v="16"/>
    <m/>
    <m/>
    <n v="216585"/>
    <n v="-216585"/>
    <m/>
  </r>
  <r>
    <x v="1251"/>
    <x v="132"/>
    <x v="20"/>
    <m/>
    <m/>
    <n v="1147000"/>
    <n v="-1147000"/>
    <s v="sheet from al madina steel"/>
  </r>
  <r>
    <x v="1251"/>
    <x v="107"/>
    <x v="24"/>
    <s v="34"/>
    <n v="360485"/>
    <m/>
    <n v="360485"/>
    <m/>
  </r>
  <r>
    <x v="1251"/>
    <x v="133"/>
    <x v="34"/>
    <s v="1480"/>
    <n v="195070"/>
    <m/>
    <n v="195070"/>
    <m/>
  </r>
  <r>
    <x v="1251"/>
    <x v="123"/>
    <x v="4"/>
    <s v="5292"/>
    <n v="39000"/>
    <m/>
    <n v="39000"/>
    <m/>
  </r>
  <r>
    <x v="1251"/>
    <x v="128"/>
    <x v="4"/>
    <s v="5291"/>
    <n v="14000"/>
    <m/>
    <n v="14000"/>
    <m/>
  </r>
  <r>
    <x v="1252"/>
    <x v="126"/>
    <x v="35"/>
    <s v="266"/>
    <n v="82589"/>
    <m/>
    <n v="82589"/>
    <m/>
  </r>
  <r>
    <x v="1252"/>
    <x v="134"/>
    <x v="4"/>
    <s v="5298"/>
    <n v="10417"/>
    <m/>
    <n v="10417"/>
    <m/>
  </r>
  <r>
    <x v="1253"/>
    <x v="134"/>
    <x v="4"/>
    <s v="5301"/>
    <n v="49567"/>
    <m/>
    <n v="49567"/>
    <m/>
  </r>
  <r>
    <x v="1253"/>
    <x v="130"/>
    <x v="16"/>
    <s v="15283"/>
    <n v="18000"/>
    <m/>
    <n v="18000"/>
    <m/>
  </r>
  <r>
    <x v="1253"/>
    <x v="133"/>
    <x v="16"/>
    <s v="15285"/>
    <n v="44550"/>
    <m/>
    <n v="44550"/>
    <m/>
  </r>
  <r>
    <x v="1253"/>
    <x v="132"/>
    <x v="16"/>
    <s v="15286"/>
    <n v="264600"/>
    <m/>
    <n v="264600"/>
    <m/>
  </r>
  <r>
    <x v="1253"/>
    <x v="132"/>
    <x v="16"/>
    <s v="15288"/>
    <n v="5826"/>
    <m/>
    <n v="5826"/>
    <m/>
  </r>
  <r>
    <x v="1253"/>
    <x v="132"/>
    <x v="20"/>
    <s v="194"/>
    <n v="1294587"/>
    <m/>
    <n v="1294587"/>
    <m/>
  </r>
  <r>
    <x v="1253"/>
    <x v="126"/>
    <x v="14"/>
    <s v="2028"/>
    <n v="17000"/>
    <m/>
    <n v="17000"/>
    <m/>
  </r>
  <r>
    <x v="1253"/>
    <x v="130"/>
    <x v="22"/>
    <s v="55576"/>
    <n v="956275"/>
    <m/>
    <n v="956275"/>
    <m/>
  </r>
  <r>
    <x v="1253"/>
    <x v="130"/>
    <x v="22"/>
    <s v="55580"/>
    <n v="941875"/>
    <m/>
    <n v="941875"/>
    <m/>
  </r>
  <r>
    <x v="1254"/>
    <x v="107"/>
    <x v="24"/>
    <s v="36"/>
    <n v="882080"/>
    <m/>
    <n v="882080"/>
    <m/>
  </r>
  <r>
    <x v="1254"/>
    <x v="134"/>
    <x v="4"/>
    <s v="5306"/>
    <n v="77245"/>
    <m/>
    <n v="77245"/>
    <m/>
  </r>
  <r>
    <x v="1254"/>
    <x v="127"/>
    <x v="4"/>
    <s v="5305"/>
    <n v="18302"/>
    <m/>
    <n v="18302"/>
    <m/>
  </r>
  <r>
    <x v="1255"/>
    <x v="134"/>
    <x v="3"/>
    <s v="406"/>
    <n v="19037"/>
    <m/>
    <n v="19037"/>
    <m/>
  </r>
  <r>
    <x v="1256"/>
    <x v="130"/>
    <x v="20"/>
    <m/>
    <m/>
    <n v="600000"/>
    <n v="-600000"/>
    <s v="sheet from al madina steel"/>
  </r>
  <r>
    <x v="1256"/>
    <x v="135"/>
    <x v="16"/>
    <s v="15310"/>
    <n v="208230"/>
    <m/>
    <n v="208230"/>
    <m/>
  </r>
  <r>
    <x v="1256"/>
    <x v="132"/>
    <x v="16"/>
    <s v="15315"/>
    <n v="2340"/>
    <m/>
    <n v="2340"/>
    <m/>
  </r>
  <r>
    <x v="1256"/>
    <x v="104"/>
    <x v="16"/>
    <s v="15316"/>
    <n v="5650"/>
    <m/>
    <n v="5650"/>
    <m/>
  </r>
  <r>
    <x v="1256"/>
    <x v="130"/>
    <x v="22"/>
    <s v="55593"/>
    <n v="318500"/>
    <m/>
    <n v="318500"/>
    <m/>
  </r>
  <r>
    <x v="1256"/>
    <x v="128"/>
    <x v="22"/>
    <s v="55594"/>
    <n v="88000"/>
    <m/>
    <n v="88000"/>
    <m/>
  </r>
  <r>
    <x v="1257"/>
    <x v="126"/>
    <x v="3"/>
    <s v="447"/>
    <n v="5125"/>
    <m/>
    <n v="5125"/>
    <m/>
  </r>
  <r>
    <x v="1257"/>
    <x v="134"/>
    <x v="4"/>
    <s v="5313"/>
    <n v="40090"/>
    <m/>
    <n v="40090"/>
    <m/>
  </r>
  <r>
    <x v="1257"/>
    <x v="128"/>
    <x v="4"/>
    <s v="5314"/>
    <n v="10500"/>
    <m/>
    <n v="10500"/>
    <m/>
  </r>
  <r>
    <x v="1258"/>
    <x v="102"/>
    <x v="22"/>
    <m/>
    <m/>
    <n v="1000000"/>
    <n v="-1000000"/>
    <s v="From al madina"/>
  </r>
  <r>
    <x v="1258"/>
    <x v="130"/>
    <x v="22"/>
    <s v="55601"/>
    <n v="123955"/>
    <m/>
    <n v="123955"/>
    <m/>
  </r>
  <r>
    <x v="1258"/>
    <x v="134"/>
    <x v="22"/>
    <s v="55602"/>
    <n v="155480"/>
    <m/>
    <n v="155480"/>
    <m/>
  </r>
  <r>
    <x v="1258"/>
    <x v="134"/>
    <x v="4"/>
    <s v="5321"/>
    <n v="6935"/>
    <m/>
    <n v="6935"/>
    <m/>
  </r>
  <r>
    <x v="1258"/>
    <x v="134"/>
    <x v="4"/>
    <s v="5319"/>
    <n v="3990"/>
    <m/>
    <n v="3990"/>
    <m/>
  </r>
  <r>
    <x v="1259"/>
    <x v="130"/>
    <x v="22"/>
    <s v="55614"/>
    <n v="882480"/>
    <m/>
    <n v="882480"/>
    <m/>
  </r>
  <r>
    <x v="1259"/>
    <x v="132"/>
    <x v="22"/>
    <s v="55615"/>
    <n v="82637"/>
    <m/>
    <n v="82637"/>
    <m/>
  </r>
  <r>
    <x v="1259"/>
    <x v="133"/>
    <x v="22"/>
    <s v="55624"/>
    <n v="138240"/>
    <m/>
    <n v="138240"/>
    <m/>
  </r>
  <r>
    <x v="1259"/>
    <x v="107"/>
    <x v="24"/>
    <s v="36A"/>
    <n v="240205"/>
    <m/>
    <n v="240205"/>
    <m/>
  </r>
  <r>
    <x v="1260"/>
    <x v="129"/>
    <x v="20"/>
    <s v="195"/>
    <n v="398152"/>
    <m/>
    <n v="398152"/>
    <m/>
  </r>
  <r>
    <x v="1260"/>
    <x v="126"/>
    <x v="14"/>
    <s v="2038"/>
    <n v="32280"/>
    <m/>
    <n v="32280"/>
    <m/>
  </r>
  <r>
    <x v="1260"/>
    <x v="138"/>
    <x v="20"/>
    <s v="196"/>
    <n v="40000"/>
    <m/>
    <n v="40000"/>
    <m/>
  </r>
  <r>
    <x v="1260"/>
    <x v="126"/>
    <x v="20"/>
    <s v="197"/>
    <n v="129640"/>
    <m/>
    <n v="129640"/>
    <m/>
  </r>
  <r>
    <x v="1260"/>
    <x v="130"/>
    <x v="16"/>
    <s v="15346"/>
    <n v="54270"/>
    <m/>
    <n v="54270"/>
    <m/>
  </r>
  <r>
    <x v="1260"/>
    <x v="130"/>
    <x v="16"/>
    <s v="15347"/>
    <n v="1980"/>
    <m/>
    <n v="1980"/>
    <m/>
  </r>
  <r>
    <x v="1260"/>
    <x v="128"/>
    <x v="16"/>
    <s v="15348"/>
    <n v="999"/>
    <m/>
    <n v="999"/>
    <m/>
  </r>
  <r>
    <x v="1260"/>
    <x v="134"/>
    <x v="16"/>
    <s v="15360"/>
    <n v="32400"/>
    <m/>
    <n v="32400"/>
    <m/>
  </r>
  <r>
    <x v="1260"/>
    <x v="130"/>
    <x v="16"/>
    <s v="15363"/>
    <n v="6237"/>
    <m/>
    <n v="6237"/>
    <m/>
  </r>
  <r>
    <x v="1261"/>
    <x v="130"/>
    <x v="20"/>
    <s v="198"/>
    <n v="243283"/>
    <m/>
    <n v="243283"/>
    <m/>
  </r>
  <r>
    <x v="1261"/>
    <x v="134"/>
    <x v="4"/>
    <s v="5329"/>
    <n v="31061"/>
    <m/>
    <n v="31061"/>
    <m/>
  </r>
  <r>
    <x v="1261"/>
    <x v="128"/>
    <x v="4"/>
    <s v="5330"/>
    <n v="7000"/>
    <m/>
    <n v="7000"/>
    <m/>
  </r>
  <r>
    <x v="1262"/>
    <x v="129"/>
    <x v="16"/>
    <s v="15366"/>
    <n v="51300"/>
    <m/>
    <n v="51300"/>
    <m/>
  </r>
  <r>
    <x v="1262"/>
    <x v="95"/>
    <x v="20"/>
    <s v="199"/>
    <n v="10256"/>
    <m/>
    <n v="10256"/>
    <m/>
  </r>
  <r>
    <x v="1262"/>
    <x v="132"/>
    <x v="20"/>
    <s v="200"/>
    <n v="649354"/>
    <m/>
    <n v="649354"/>
    <m/>
  </r>
  <r>
    <x v="1262"/>
    <x v="123"/>
    <x v="20"/>
    <s v="201"/>
    <n v="19539"/>
    <m/>
    <n v="19539"/>
    <m/>
  </r>
  <r>
    <x v="1262"/>
    <x v="126"/>
    <x v="20"/>
    <s v="202"/>
    <n v="168385"/>
    <m/>
    <n v="168385"/>
    <m/>
  </r>
  <r>
    <x v="1262"/>
    <x v="132"/>
    <x v="20"/>
    <s v="203"/>
    <n v="170358"/>
    <m/>
    <n v="170358"/>
    <m/>
  </r>
  <r>
    <x v="1262"/>
    <x v="132"/>
    <x v="22"/>
    <s v="55639"/>
    <n v="192500"/>
    <m/>
    <n v="192500"/>
    <m/>
  </r>
  <r>
    <x v="1262"/>
    <x v="134"/>
    <x v="22"/>
    <s v="55640"/>
    <n v="86000"/>
    <m/>
    <n v="86000"/>
    <m/>
  </r>
  <r>
    <x v="1262"/>
    <x v="107"/>
    <x v="24"/>
    <s v="38A"/>
    <n v="240205"/>
    <m/>
    <n v="240205"/>
    <m/>
  </r>
  <r>
    <x v="1263"/>
    <x v="126"/>
    <x v="20"/>
    <m/>
    <m/>
    <n v="250000"/>
    <n v="-250000"/>
    <s v="Sheet to Noman engr (sheet from al madina) = 500,000"/>
  </r>
  <r>
    <x v="1263"/>
    <x v="129"/>
    <x v="20"/>
    <m/>
    <m/>
    <n v="250000"/>
    <n v="-250000"/>
    <m/>
  </r>
  <r>
    <x v="1263"/>
    <x v="90"/>
    <x v="16"/>
    <m/>
    <m/>
    <n v="16040"/>
    <n v="-16040"/>
    <s v="To Mungo (online by adeel) = 300,000"/>
  </r>
  <r>
    <x v="1263"/>
    <x v="102"/>
    <x v="16"/>
    <m/>
    <m/>
    <n v="8865"/>
    <n v="-8865"/>
    <m/>
  </r>
  <r>
    <x v="1263"/>
    <x v="104"/>
    <x v="16"/>
    <m/>
    <m/>
    <n v="5650"/>
    <n v="-5650"/>
    <m/>
  </r>
  <r>
    <x v="1263"/>
    <x v="124"/>
    <x v="16"/>
    <m/>
    <m/>
    <n v="54460"/>
    <n v="-54460"/>
    <m/>
  </r>
  <r>
    <x v="1263"/>
    <x v="128"/>
    <x v="16"/>
    <s v="3 lac"/>
    <m/>
    <n v="24884"/>
    <n v="-24884"/>
    <m/>
  </r>
  <r>
    <x v="1263"/>
    <x v="129"/>
    <x v="16"/>
    <m/>
    <m/>
    <n v="51300"/>
    <n v="-51300"/>
    <m/>
  </r>
  <r>
    <x v="1263"/>
    <x v="133"/>
    <x v="16"/>
    <m/>
    <m/>
    <n v="62465"/>
    <n v="-62465"/>
    <m/>
  </r>
  <r>
    <x v="1263"/>
    <x v="134"/>
    <x v="16"/>
    <m/>
    <m/>
    <n v="32400"/>
    <n v="-32400"/>
    <m/>
  </r>
  <r>
    <x v="1263"/>
    <x v="132"/>
    <x v="16"/>
    <m/>
    <m/>
    <n v="43936"/>
    <n v="-43936"/>
    <m/>
  </r>
  <r>
    <x v="1263"/>
    <x v="102"/>
    <x v="22"/>
    <m/>
    <m/>
    <n v="256037"/>
    <n v="-256037"/>
    <s v="Open cashed chq received from al madina steel (given to fakhri brothers) = 400,000"/>
  </r>
  <r>
    <x v="1263"/>
    <x v="108"/>
    <x v="22"/>
    <m/>
    <m/>
    <n v="31000"/>
    <n v="-31000"/>
    <m/>
  </r>
  <r>
    <x v="1263"/>
    <x v="115"/>
    <x v="22"/>
    <m/>
    <m/>
    <n v="33000"/>
    <n v="-33000"/>
    <m/>
  </r>
  <r>
    <x v="1263"/>
    <x v="109"/>
    <x v="22"/>
    <m/>
    <m/>
    <n v="27500"/>
    <n v="-27500"/>
    <m/>
  </r>
  <r>
    <x v="1263"/>
    <x v="125"/>
    <x v="22"/>
    <m/>
    <m/>
    <n v="38500"/>
    <n v="-38500"/>
    <m/>
  </r>
  <r>
    <x v="1263"/>
    <x v="129"/>
    <x v="22"/>
    <m/>
    <m/>
    <n v="12000"/>
    <n v="-12000"/>
    <m/>
  </r>
  <r>
    <x v="1263"/>
    <x v="105"/>
    <x v="22"/>
    <m/>
    <m/>
    <n v="1963"/>
    <n v="-1963"/>
    <m/>
  </r>
  <r>
    <x v="1263"/>
    <x v="105"/>
    <x v="22"/>
    <m/>
    <m/>
    <n v="167156"/>
    <n v="-167156"/>
    <s v="Open cashed chq received from al madina steel (given to fakhri brothers) = 680,000"/>
  </r>
  <r>
    <x v="1263"/>
    <x v="126"/>
    <x v="22"/>
    <m/>
    <m/>
    <n v="19000"/>
    <n v="-19000"/>
    <m/>
  </r>
  <r>
    <x v="1263"/>
    <x v="128"/>
    <x v="22"/>
    <m/>
    <m/>
    <n v="42703"/>
    <n v="-42703"/>
    <m/>
  </r>
  <r>
    <x v="1263"/>
    <x v="133"/>
    <x v="22"/>
    <m/>
    <m/>
    <n v="171005"/>
    <n v="-171005"/>
    <m/>
  </r>
  <r>
    <x v="1263"/>
    <x v="137"/>
    <x v="22"/>
    <m/>
    <m/>
    <n v="48550"/>
    <n v="-48550"/>
    <m/>
  </r>
  <r>
    <x v="1263"/>
    <x v="139"/>
    <x v="22"/>
    <m/>
    <m/>
    <n v="25000"/>
    <n v="-25000"/>
    <m/>
  </r>
  <r>
    <x v="1263"/>
    <x v="132"/>
    <x v="22"/>
    <m/>
    <m/>
    <n v="206586"/>
    <n v="-206586"/>
    <m/>
  </r>
  <r>
    <x v="1263"/>
    <x v="107"/>
    <x v="24"/>
    <m/>
    <m/>
    <n v="730000"/>
    <n v="-730000"/>
    <s v="Open cashed chq received from al madina steel (given to thumb intl)"/>
  </r>
  <r>
    <x v="1263"/>
    <x v="103"/>
    <x v="14"/>
    <m/>
    <m/>
    <n v="93755"/>
    <n v="-93755"/>
    <s v="Open cashed chq received from al madina steel (given to global) = 690,000"/>
  </r>
  <r>
    <x v="1263"/>
    <x v="124"/>
    <x v="14"/>
    <m/>
    <m/>
    <n v="45459"/>
    <n v="-45459"/>
    <m/>
  </r>
  <r>
    <x v="1263"/>
    <x v="105"/>
    <x v="14"/>
    <m/>
    <m/>
    <n v="306006"/>
    <n v="-306006"/>
    <m/>
  </r>
  <r>
    <x v="1263"/>
    <x v="107"/>
    <x v="14"/>
    <m/>
    <m/>
    <n v="32600"/>
    <n v="-32600"/>
    <m/>
  </r>
  <r>
    <x v="1263"/>
    <x v="98"/>
    <x v="14"/>
    <m/>
    <m/>
    <n v="33559"/>
    <n v="-33559"/>
    <m/>
  </r>
  <r>
    <x v="1263"/>
    <x v="112"/>
    <x v="14"/>
    <m/>
    <m/>
    <n v="43900"/>
    <n v="-43900"/>
    <m/>
  </r>
  <r>
    <x v="1263"/>
    <x v="126"/>
    <x v="14"/>
    <m/>
    <m/>
    <n v="105607"/>
    <n v="-105607"/>
    <m/>
  </r>
  <r>
    <x v="1263"/>
    <x v="91"/>
    <x v="14"/>
    <m/>
    <m/>
    <n v="29114"/>
    <n v="-29114"/>
    <m/>
  </r>
  <r>
    <x v="1263"/>
    <x v="107"/>
    <x v="24"/>
    <s v="40A"/>
    <n v="358785"/>
    <m/>
    <n v="358785"/>
    <m/>
  </r>
  <r>
    <x v="1263"/>
    <x v="130"/>
    <x v="15"/>
    <m/>
    <m/>
    <n v="250000"/>
    <n v="-250000"/>
    <s v="MCB chq 1973738927"/>
  </r>
  <r>
    <x v="1263"/>
    <x v="130"/>
    <x v="15"/>
    <s v="793"/>
    <n v="675914"/>
    <m/>
    <n v="675914"/>
    <m/>
  </r>
  <r>
    <x v="1263"/>
    <x v="130"/>
    <x v="34"/>
    <s v="1497"/>
    <n v="322825"/>
    <m/>
    <n v="322825"/>
    <m/>
  </r>
  <r>
    <x v="1263"/>
    <x v="130"/>
    <x v="34"/>
    <s v="1498"/>
    <n v="45600"/>
    <m/>
    <n v="45600"/>
    <m/>
  </r>
  <r>
    <x v="1263"/>
    <x v="128"/>
    <x v="4"/>
    <s v="5334"/>
    <n v="24417"/>
    <m/>
    <n v="24417"/>
    <m/>
  </r>
  <r>
    <x v="1264"/>
    <x v="134"/>
    <x v="4"/>
    <s v="5344"/>
    <n v="36000"/>
    <m/>
    <n v="36000"/>
    <m/>
  </r>
  <r>
    <x v="1263"/>
    <x v="134"/>
    <x v="4"/>
    <s v="5335"/>
    <n v="10500"/>
    <m/>
    <n v="10500"/>
    <m/>
  </r>
  <r>
    <x v="1265"/>
    <x v="128"/>
    <x v="4"/>
    <s v="4341"/>
    <n v="15438"/>
    <m/>
    <n v="15438"/>
    <m/>
  </r>
  <r>
    <x v="1265"/>
    <x v="126"/>
    <x v="9"/>
    <m/>
    <n v="67300"/>
    <m/>
    <n v="67300"/>
    <m/>
  </r>
  <r>
    <x v="1265"/>
    <x v="134"/>
    <x v="22"/>
    <s v="55662"/>
    <n v="42900"/>
    <m/>
    <n v="42900"/>
    <m/>
  </r>
  <r>
    <x v="1265"/>
    <x v="128"/>
    <x v="16"/>
    <s v="15407"/>
    <n v="17900"/>
    <m/>
    <n v="17900"/>
    <m/>
  </r>
  <r>
    <x v="1265"/>
    <x v="140"/>
    <x v="16"/>
    <s v="15411"/>
    <n v="121500"/>
    <m/>
    <n v="121500"/>
    <m/>
  </r>
  <r>
    <x v="1265"/>
    <x v="124"/>
    <x v="16"/>
    <s v="15413"/>
    <n v="54460"/>
    <m/>
    <n v="54460"/>
    <m/>
  </r>
  <r>
    <x v="1265"/>
    <x v="128"/>
    <x v="16"/>
    <s v="15414"/>
    <n v="3150"/>
    <m/>
    <n v="3150"/>
    <m/>
  </r>
  <r>
    <x v="1265"/>
    <x v="139"/>
    <x v="20"/>
    <s v="204"/>
    <n v="20550"/>
    <m/>
    <n v="20550"/>
    <m/>
  </r>
  <r>
    <x v="1265"/>
    <x v="130"/>
    <x v="20"/>
    <s v="205"/>
    <n v="12179"/>
    <m/>
    <n v="12179"/>
    <m/>
  </r>
  <r>
    <x v="1265"/>
    <x v="132"/>
    <x v="20"/>
    <s v="206"/>
    <n v="309747"/>
    <m/>
    <n v="309747"/>
    <m/>
  </r>
  <r>
    <x v="1266"/>
    <x v="129"/>
    <x v="20"/>
    <s v="207"/>
    <n v="273498"/>
    <m/>
    <n v="273498"/>
    <m/>
  </r>
  <r>
    <x v="1266"/>
    <x v="137"/>
    <x v="20"/>
    <s v="208"/>
    <n v="15601"/>
    <m/>
    <n v="15601"/>
    <m/>
  </r>
  <r>
    <x v="1266"/>
    <x v="126"/>
    <x v="22"/>
    <s v="55666"/>
    <n v="19000"/>
    <m/>
    <n v="19000"/>
    <m/>
  </r>
  <r>
    <x v="1266"/>
    <x v="94"/>
    <x v="9"/>
    <m/>
    <m/>
    <n v="15600"/>
    <n v="-15600"/>
    <s v="Online by adeel to Zafar grills  = 200,000"/>
  </r>
  <r>
    <x v="1266"/>
    <x v="113"/>
    <x v="9"/>
    <m/>
    <m/>
    <n v="4500"/>
    <n v="-4500"/>
    <m/>
  </r>
  <r>
    <x v="1266"/>
    <x v="108"/>
    <x v="9"/>
    <m/>
    <m/>
    <n v="86852"/>
    <n v="-86852"/>
    <m/>
  </r>
  <r>
    <x v="1266"/>
    <x v="115"/>
    <x v="9"/>
    <m/>
    <m/>
    <n v="33900"/>
    <n v="-33900"/>
    <m/>
  </r>
  <r>
    <x v="1266"/>
    <x v="98"/>
    <x v="9"/>
    <m/>
    <m/>
    <n v="29000"/>
    <n v="-29000"/>
    <m/>
  </r>
  <r>
    <x v="1266"/>
    <x v="122"/>
    <x v="9"/>
    <m/>
    <m/>
    <n v="30148"/>
    <n v="-30148"/>
    <m/>
  </r>
  <r>
    <x v="1266"/>
    <x v="133"/>
    <x v="22"/>
    <m/>
    <n v="515900"/>
    <m/>
    <n v="515900"/>
    <s v="GST invoice in the name of IK Associates"/>
  </r>
  <r>
    <x v="1267"/>
    <x v="128"/>
    <x v="16"/>
    <s v="15433"/>
    <n v="2835"/>
    <m/>
    <n v="2835"/>
    <m/>
  </r>
  <r>
    <x v="1268"/>
    <x v="133"/>
    <x v="22"/>
    <s v="55672"/>
    <n v="32765"/>
    <m/>
    <n v="32765"/>
    <m/>
  </r>
  <r>
    <x v="1268"/>
    <x v="134"/>
    <x v="22"/>
    <s v="55673"/>
    <n v="28995"/>
    <m/>
    <n v="28995"/>
    <m/>
  </r>
  <r>
    <x v="1268"/>
    <x v="128"/>
    <x v="13"/>
    <m/>
    <n v="1772879"/>
    <m/>
    <n v="1772879"/>
    <m/>
  </r>
  <r>
    <x v="1268"/>
    <x v="124"/>
    <x v="20"/>
    <s v="209"/>
    <n v="170080"/>
    <m/>
    <n v="170080"/>
    <m/>
  </r>
  <r>
    <x v="1268"/>
    <x v="126"/>
    <x v="20"/>
    <s v="210"/>
    <n v="14563"/>
    <m/>
    <n v="14563"/>
    <m/>
  </r>
  <r>
    <x v="1268"/>
    <x v="132"/>
    <x v="20"/>
    <s v="211"/>
    <n v="85207"/>
    <m/>
    <n v="85207"/>
    <m/>
  </r>
  <r>
    <x v="1269"/>
    <x v="102"/>
    <x v="4"/>
    <s v="5350"/>
    <n v="2100"/>
    <m/>
    <n v="2100"/>
    <m/>
  </r>
  <r>
    <x v="1269"/>
    <x v="134"/>
    <x v="22"/>
    <s v="55685"/>
    <n v="121000"/>
    <m/>
    <n v="121000"/>
    <m/>
  </r>
  <r>
    <x v="1269"/>
    <x v="139"/>
    <x v="22"/>
    <s v="55686"/>
    <n v="25000"/>
    <m/>
    <n v="25000"/>
    <m/>
  </r>
  <r>
    <x v="1269"/>
    <x v="130"/>
    <x v="34"/>
    <s v="1512"/>
    <n v="213200"/>
    <m/>
    <n v="213200"/>
    <m/>
  </r>
  <r>
    <x v="1269"/>
    <x v="132"/>
    <x v="16"/>
    <s v="15443"/>
    <n v="44550"/>
    <m/>
    <n v="44550"/>
    <m/>
  </r>
  <r>
    <x v="1269"/>
    <x v="102"/>
    <x v="16"/>
    <s v="15444"/>
    <n v="8865"/>
    <m/>
    <n v="8865"/>
    <m/>
  </r>
  <r>
    <x v="1270"/>
    <x v="132"/>
    <x v="16"/>
    <s v="15454"/>
    <n v="23425"/>
    <m/>
    <n v="23425"/>
    <m/>
  </r>
  <r>
    <x v="1270"/>
    <x v="132"/>
    <x v="20"/>
    <s v="212"/>
    <n v="205587"/>
    <m/>
    <n v="205587"/>
    <m/>
  </r>
  <r>
    <x v="1271"/>
    <x v="91"/>
    <x v="4"/>
    <m/>
    <m/>
    <n v="3390"/>
    <n v="-3390"/>
    <s v="Received Advance payment from IK HBL CHQ # 10001980 = 597,014"/>
  </r>
  <r>
    <x v="1271"/>
    <x v="102"/>
    <x v="4"/>
    <m/>
    <m/>
    <n v="31324"/>
    <n v="-31324"/>
    <m/>
  </r>
  <r>
    <x v="1271"/>
    <x v="122"/>
    <x v="4"/>
    <m/>
    <m/>
    <n v="8000"/>
    <n v="-8000"/>
    <m/>
  </r>
  <r>
    <x v="1271"/>
    <x v="123"/>
    <x v="4"/>
    <m/>
    <m/>
    <n v="351969"/>
    <n v="-351969"/>
    <m/>
  </r>
  <r>
    <x v="1271"/>
    <x v="125"/>
    <x v="4"/>
    <m/>
    <m/>
    <n v="14000"/>
    <n v="-14000"/>
    <m/>
  </r>
  <r>
    <x v="1271"/>
    <x v="128"/>
    <x v="4"/>
    <m/>
    <m/>
    <n v="31500"/>
    <n v="-31500"/>
    <m/>
  </r>
  <r>
    <x v="1271"/>
    <x v="134"/>
    <x v="4"/>
    <m/>
    <m/>
    <n v="131377"/>
    <n v="-131377"/>
    <m/>
  </r>
  <r>
    <x v="1271"/>
    <x v="127"/>
    <x v="4"/>
    <m/>
    <m/>
    <n v="25454"/>
    <n v="-25454"/>
    <m/>
  </r>
  <r>
    <x v="1271"/>
    <x v="126"/>
    <x v="20"/>
    <s v="213"/>
    <n v="67200"/>
    <m/>
    <n v="67200"/>
    <m/>
  </r>
  <r>
    <x v="1271"/>
    <x v="133"/>
    <x v="20"/>
    <s v="214"/>
    <n v="34130"/>
    <m/>
    <n v="34130"/>
    <m/>
  </r>
  <r>
    <x v="1272"/>
    <x v="132"/>
    <x v="22"/>
    <s v="55701"/>
    <n v="13500"/>
    <m/>
    <n v="13500"/>
    <m/>
  </r>
  <r>
    <x v="1272"/>
    <x v="139"/>
    <x v="20"/>
    <s v="215"/>
    <n v="24009"/>
    <m/>
    <n v="24009"/>
    <m/>
  </r>
  <r>
    <x v="1272"/>
    <x v="134"/>
    <x v="4"/>
    <s v="5356"/>
    <n v="16680"/>
    <m/>
    <n v="16680"/>
    <m/>
  </r>
  <r>
    <x v="1273"/>
    <x v="132"/>
    <x v="20"/>
    <s v="216"/>
    <n v="38015"/>
    <m/>
    <n v="38015"/>
    <m/>
  </r>
  <r>
    <x v="1274"/>
    <x v="137"/>
    <x v="36"/>
    <s v="180"/>
    <n v="100000"/>
    <m/>
    <n v="100000"/>
    <m/>
  </r>
  <r>
    <x v="1275"/>
    <x v="128"/>
    <x v="16"/>
    <s v="15483"/>
    <n v="3465"/>
    <m/>
    <n v="3465"/>
    <m/>
  </r>
  <r>
    <x v="1275"/>
    <x v="126"/>
    <x v="35"/>
    <s v="300"/>
    <n v="272441"/>
    <m/>
    <n v="272441"/>
    <m/>
  </r>
  <r>
    <x v="1275"/>
    <x v="134"/>
    <x v="4"/>
    <s v="5363"/>
    <n v="17598"/>
    <m/>
    <n v="17598"/>
    <m/>
  </r>
  <r>
    <x v="1276"/>
    <x v="134"/>
    <x v="22"/>
    <m/>
    <m/>
    <n v="400000"/>
    <n v="-400000"/>
    <s v="Online by adeel to HVAC business solution "/>
  </r>
  <r>
    <x v="1276"/>
    <x v="126"/>
    <x v="20"/>
    <s v="217"/>
    <n v="245494"/>
    <m/>
    <n v="245494"/>
    <m/>
  </r>
  <r>
    <x v="1276"/>
    <x v="102"/>
    <x v="20"/>
    <s v="218"/>
    <n v="175423"/>
    <m/>
    <n v="175423"/>
    <m/>
  </r>
  <r>
    <x v="1276"/>
    <x v="130"/>
    <x v="22"/>
    <s v="55718"/>
    <n v="208000"/>
    <m/>
    <n v="208000"/>
    <m/>
  </r>
  <r>
    <x v="1276"/>
    <x v="134"/>
    <x v="4"/>
    <s v="5365"/>
    <n v="31768"/>
    <m/>
    <n v="31768"/>
    <m/>
  </r>
  <r>
    <x v="1276"/>
    <x v="126"/>
    <x v="4"/>
    <s v="5371"/>
    <n v="13324"/>
    <m/>
    <n v="13324"/>
    <m/>
  </r>
  <r>
    <x v="1277"/>
    <x v="127"/>
    <x v="22"/>
    <s v="55721"/>
    <n v="15425"/>
    <m/>
    <n v="15425"/>
    <m/>
  </r>
  <r>
    <x v="1277"/>
    <x v="102"/>
    <x v="9"/>
    <s v="53"/>
    <n v="26664"/>
    <m/>
    <n v="26664"/>
    <m/>
  </r>
  <r>
    <x v="1278"/>
    <x v="132"/>
    <x v="16"/>
    <s v="15518"/>
    <n v="42930"/>
    <m/>
    <n v="42930"/>
    <m/>
  </r>
  <r>
    <x v="1278"/>
    <x v="128"/>
    <x v="16"/>
    <s v="15519"/>
    <n v="124830"/>
    <m/>
    <n v="124830"/>
    <m/>
  </r>
  <r>
    <x v="1279"/>
    <x v="132"/>
    <x v="16"/>
    <s v="15525"/>
    <n v="8310"/>
    <m/>
    <n v="8310"/>
    <m/>
  </r>
  <r>
    <x v="1279"/>
    <x v="132"/>
    <x v="20"/>
    <m/>
    <m/>
    <n v="1000000"/>
    <n v="-1000000"/>
    <s v="sheet from al madina steel"/>
  </r>
  <r>
    <x v="1279"/>
    <x v="132"/>
    <x v="16"/>
    <m/>
    <m/>
    <n v="200000"/>
    <n v="-200000"/>
    <s v="Online to M. Musaddiq care off Unique Enterprise by Al madina steel = 500,000"/>
  </r>
  <r>
    <x v="1279"/>
    <x v="135"/>
    <x v="16"/>
    <m/>
    <m/>
    <n v="200000"/>
    <n v="-200000"/>
    <m/>
  </r>
  <r>
    <x v="1279"/>
    <x v="140"/>
    <x v="16"/>
    <m/>
    <m/>
    <n v="100000"/>
    <n v="-100000"/>
    <m/>
  </r>
  <r>
    <x v="1280"/>
    <x v="130"/>
    <x v="34"/>
    <m/>
    <m/>
    <n v="343156"/>
    <n v="-343156"/>
    <s v="Received advance 20% from IK in Gul Ahmed (rec Meezan chq # A-94402401 given to Delta industrial supplies care off Pioneer Steel)"/>
  </r>
  <r>
    <x v="1280"/>
    <x v="133"/>
    <x v="34"/>
    <m/>
    <m/>
    <n v="456844"/>
    <n v="-456844"/>
    <m/>
  </r>
  <r>
    <x v="1280"/>
    <x v="133"/>
    <x v="22"/>
    <m/>
    <m/>
    <n v="515900"/>
    <n v="-515900"/>
    <s v="Received advance 20% from IK in Gul Ahmed (rec Meezan chq # A-94402407 given to ST Brothers)"/>
  </r>
  <r>
    <x v="1280"/>
    <x v="132"/>
    <x v="22"/>
    <s v="55733"/>
    <n v="1134540"/>
    <m/>
    <n v="1134540"/>
    <m/>
  </r>
  <r>
    <x v="1281"/>
    <x v="107"/>
    <x v="24"/>
    <m/>
    <m/>
    <n v="400000"/>
    <n v="-400000"/>
    <s v="Online by adeel to S. Kamran Aziz care off thumb"/>
  </r>
  <r>
    <x v="1281"/>
    <x v="133"/>
    <x v="16"/>
    <s v="15537"/>
    <n v="21465"/>
    <m/>
    <n v="21465"/>
    <m/>
  </r>
  <r>
    <x v="1281"/>
    <x v="102"/>
    <x v="16"/>
    <s v="15536"/>
    <n v="66825"/>
    <m/>
    <n v="66825"/>
    <m/>
  </r>
  <r>
    <x v="1282"/>
    <x v="127"/>
    <x v="3"/>
    <s v="934"/>
    <n v="4435"/>
    <m/>
    <n v="4435"/>
    <m/>
  </r>
  <r>
    <x v="1282"/>
    <x v="132"/>
    <x v="22"/>
    <s v="55741"/>
    <n v="841440"/>
    <m/>
    <n v="841440"/>
    <m/>
  </r>
  <r>
    <x v="1282"/>
    <x v="132"/>
    <x v="22"/>
    <s v="55742"/>
    <n v="90000"/>
    <m/>
    <n v="90000"/>
    <m/>
  </r>
  <r>
    <x v="1282"/>
    <x v="140"/>
    <x v="4"/>
    <s v="21350"/>
    <n v="134500"/>
    <m/>
    <n v="134500"/>
    <m/>
  </r>
  <r>
    <x v="1282"/>
    <x v="132"/>
    <x v="4"/>
    <s v="5381"/>
    <n v="13167"/>
    <m/>
    <n v="13167"/>
    <m/>
  </r>
  <r>
    <x v="1282"/>
    <x v="132"/>
    <x v="14"/>
    <s v="2063"/>
    <n v="6500"/>
    <m/>
    <n v="6500"/>
    <m/>
  </r>
  <r>
    <x v="1283"/>
    <x v="134"/>
    <x v="22"/>
    <s v="55747"/>
    <n v="695900"/>
    <m/>
    <n v="695900"/>
    <m/>
  </r>
  <r>
    <x v="1284"/>
    <x v="129"/>
    <x v="22"/>
    <s v="55750"/>
    <n v="771437"/>
    <m/>
    <n v="771437"/>
    <m/>
  </r>
  <r>
    <x v="1284"/>
    <x v="132"/>
    <x v="22"/>
    <s v="55751"/>
    <n v="15000"/>
    <m/>
    <n v="15000"/>
    <m/>
  </r>
  <r>
    <x v="1284"/>
    <x v="140"/>
    <x v="4"/>
    <s v="21357"/>
    <n v="18000"/>
    <m/>
    <n v="18000"/>
    <m/>
  </r>
  <r>
    <x v="1284"/>
    <x v="128"/>
    <x v="16"/>
    <s v="15566"/>
    <n v="6093"/>
    <m/>
    <n v="6093"/>
    <m/>
  </r>
  <r>
    <x v="1285"/>
    <x v="102"/>
    <x v="4"/>
    <s v="5390"/>
    <n v="2090"/>
    <m/>
    <n v="2090"/>
    <m/>
  </r>
  <r>
    <x v="1286"/>
    <x v="132"/>
    <x v="22"/>
    <m/>
    <m/>
    <n v="2500000"/>
    <n v="-2500000"/>
    <s v="Received advance from IK in DHL (rec Meezan chq # A-94402495 given to ST brothers care off fakhri brothers)"/>
  </r>
  <r>
    <x v="1287"/>
    <x v="126"/>
    <x v="20"/>
    <m/>
    <m/>
    <n v="400000"/>
    <n v="-400000"/>
    <s v="Sheet to Noman engr = 800,000 (sheet from Al madina)"/>
  </r>
  <r>
    <x v="1287"/>
    <x v="132"/>
    <x v="20"/>
    <m/>
    <m/>
    <n v="400000"/>
    <n v="-400000"/>
    <m/>
  </r>
  <r>
    <x v="1288"/>
    <x v="130"/>
    <x v="15"/>
    <m/>
    <m/>
    <n v="175914"/>
    <n v="-175914"/>
    <s v="adjust"/>
  </r>
  <r>
    <x v="1288"/>
    <x v="135"/>
    <x v="35"/>
    <s v="01"/>
    <n v="539920"/>
    <m/>
    <n v="539920"/>
    <m/>
  </r>
  <r>
    <x v="1288"/>
    <x v="135"/>
    <x v="35"/>
    <s v="02"/>
    <n v="557792"/>
    <m/>
    <n v="557792"/>
    <m/>
  </r>
  <r>
    <x v="1288"/>
    <x v="135"/>
    <x v="35"/>
    <s v="03"/>
    <n v="88000"/>
    <m/>
    <n v="88000"/>
    <m/>
  </r>
  <r>
    <x v="1288"/>
    <x v="135"/>
    <x v="35"/>
    <s v="04"/>
    <n v="62500"/>
    <m/>
    <n v="62500"/>
    <m/>
  </r>
  <r>
    <x v="1288"/>
    <x v="135"/>
    <x v="35"/>
    <s v="05"/>
    <n v="787624"/>
    <m/>
    <n v="787624"/>
    <m/>
  </r>
  <r>
    <x v="1288"/>
    <x v="135"/>
    <x v="35"/>
    <s v="06"/>
    <n v="26400"/>
    <m/>
    <n v="264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97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5"/>
    <m/>
    <n v="500000"/>
    <n v="500000"/>
    <x v="114"/>
  </r>
  <r>
    <x v="2204"/>
    <x v="111"/>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2"/>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2"/>
    <x v="823"/>
    <x v="10014"/>
    <n v="27500"/>
    <m/>
    <n v="-27500"/>
    <x v="115"/>
  </r>
  <r>
    <x v="2226"/>
    <x v="112"/>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2"/>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3"/>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3"/>
    <x v="474"/>
    <x v="898"/>
    <n v="300"/>
    <m/>
    <n v="-300"/>
    <x v="115"/>
  </r>
  <r>
    <x v="2236"/>
    <x v="94"/>
    <x v="278"/>
    <x v="10067"/>
    <n v="10000"/>
    <m/>
    <n v="-10000"/>
    <x v="115"/>
  </r>
  <r>
    <x v="2236"/>
    <x v="113"/>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3"/>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4"/>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4"/>
    <x v="619"/>
    <x v="10090"/>
    <n v="1000000"/>
    <m/>
    <n v="-1000000"/>
    <x v="115"/>
  </r>
  <r>
    <x v="2241"/>
    <x v="73"/>
    <x v="278"/>
    <x v="10091"/>
    <n v="15200"/>
    <m/>
    <n v="-15200"/>
    <x v="115"/>
  </r>
  <r>
    <x v="2241"/>
    <x v="114"/>
    <x v="619"/>
    <x v="10090"/>
    <n v="400000"/>
    <m/>
    <n v="-400000"/>
    <x v="115"/>
  </r>
  <r>
    <x v="2241"/>
    <x v="94"/>
    <x v="417"/>
    <x v="9478"/>
    <n v="450000"/>
    <m/>
    <n v="-450000"/>
    <x v="115"/>
  </r>
  <r>
    <x v="2241"/>
    <x v="114"/>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4"/>
    <x v="465"/>
    <x v="10099"/>
    <n v="5000"/>
    <m/>
    <n v="-5000"/>
    <x v="115"/>
  </r>
  <r>
    <x v="2243"/>
    <x v="58"/>
    <x v="314"/>
    <x v="898"/>
    <n v="3000"/>
    <m/>
    <n v="-3000"/>
    <x v="115"/>
  </r>
  <r>
    <x v="2243"/>
    <x v="114"/>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3"/>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4"/>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3"/>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5"/>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4"/>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4"/>
    <x v="277"/>
    <x v="10178"/>
    <n v="3000"/>
    <m/>
    <n v="-3000"/>
    <x v="116"/>
  </r>
  <r>
    <x v="2252"/>
    <x v="3"/>
    <x v="680"/>
    <x v="10179"/>
    <n v="3800"/>
    <m/>
    <n v="-3800"/>
    <x v="116"/>
  </r>
  <r>
    <x v="2252"/>
    <x v="79"/>
    <x v="474"/>
    <x v="233"/>
    <n v="1300"/>
    <m/>
    <n v="-1300"/>
    <x v="116"/>
  </r>
  <r>
    <x v="2253"/>
    <x v="91"/>
    <x v="434"/>
    <x v="10180"/>
    <n v="9180"/>
    <m/>
    <n v="-9180"/>
    <x v="116"/>
  </r>
  <r>
    <x v="2253"/>
    <x v="114"/>
    <x v="465"/>
    <x v="9586"/>
    <n v="5000"/>
    <m/>
    <n v="-5000"/>
    <x v="116"/>
  </r>
  <r>
    <x v="2254"/>
    <x v="104"/>
    <x v="474"/>
    <x v="233"/>
    <n v="1500"/>
    <m/>
    <n v="-1500"/>
    <x v="116"/>
  </r>
  <r>
    <x v="2254"/>
    <x v="114"/>
    <x v="2"/>
    <x v="10181"/>
    <n v="3000"/>
    <m/>
    <n v="-3000"/>
    <x v="116"/>
  </r>
  <r>
    <x v="2254"/>
    <x v="4"/>
    <x v="4"/>
    <x v="8114"/>
    <n v="2000"/>
    <m/>
    <n v="-2000"/>
    <x v="116"/>
  </r>
  <r>
    <x v="2254"/>
    <x v="94"/>
    <x v="474"/>
    <x v="233"/>
    <n v="3000"/>
    <m/>
    <n v="-3000"/>
    <x v="116"/>
  </r>
  <r>
    <x v="2254"/>
    <x v="116"/>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5"/>
    <x v="465"/>
    <x v="233"/>
    <n v="5000"/>
    <m/>
    <n v="-5000"/>
    <x v="116"/>
  </r>
  <r>
    <x v="2256"/>
    <x v="73"/>
    <x v="644"/>
    <x v="10192"/>
    <n v="250000"/>
    <m/>
    <n v="-250000"/>
    <x v="116"/>
  </r>
  <r>
    <x v="2256"/>
    <x v="91"/>
    <x v="644"/>
    <x v="10192"/>
    <n v="250000"/>
    <m/>
    <n v="-250000"/>
    <x v="116"/>
  </r>
  <r>
    <x v="2259"/>
    <x v="114"/>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4"/>
    <x v="277"/>
    <x v="10196"/>
    <n v="1000"/>
    <m/>
    <n v="-1000"/>
    <x v="116"/>
  </r>
  <r>
    <x v="2259"/>
    <x v="117"/>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4"/>
    <x v="778"/>
    <x v="10201"/>
    <n v="200000"/>
    <m/>
    <n v="-200000"/>
    <x v="116"/>
  </r>
  <r>
    <x v="2259"/>
    <x v="114"/>
    <x v="778"/>
    <x v="10201"/>
    <n v="200000"/>
    <m/>
    <n v="-200000"/>
    <x v="116"/>
  </r>
  <r>
    <x v="2259"/>
    <x v="91"/>
    <x v="841"/>
    <x v="10202"/>
    <n v="200000"/>
    <m/>
    <n v="-200000"/>
    <x v="116"/>
  </r>
  <r>
    <x v="2259"/>
    <x v="73"/>
    <x v="518"/>
    <x v="10203"/>
    <n v="65000"/>
    <m/>
    <n v="-65000"/>
    <x v="116"/>
  </r>
  <r>
    <x v="2259"/>
    <x v="113"/>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4"/>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4"/>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4"/>
    <x v="435"/>
    <x v="10227"/>
    <n v="23000"/>
    <m/>
    <n v="-23000"/>
    <x v="116"/>
  </r>
  <r>
    <x v="2264"/>
    <x v="116"/>
    <x v="2"/>
    <x v="10228"/>
    <n v="1500"/>
    <m/>
    <n v="-1500"/>
    <x v="116"/>
  </r>
  <r>
    <x v="2265"/>
    <x v="94"/>
    <x v="474"/>
    <x v="898"/>
    <n v="1600"/>
    <m/>
    <n v="-1600"/>
    <x v="116"/>
  </r>
  <r>
    <x v="2265"/>
    <x v="100"/>
    <x v="474"/>
    <x v="898"/>
    <n v="2700"/>
    <m/>
    <n v="-2700"/>
    <x v="116"/>
  </r>
  <r>
    <x v="2265"/>
    <x v="118"/>
    <x v="278"/>
    <x v="10229"/>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2"/>
    <n v="210000"/>
    <m/>
    <n v="-210000"/>
    <x v="116"/>
  </r>
  <r>
    <x v="2266"/>
    <x v="100"/>
    <x v="278"/>
    <x v="10233"/>
    <n v="237000"/>
    <m/>
    <n v="-237000"/>
    <x v="116"/>
  </r>
  <r>
    <x v="2266"/>
    <x v="114"/>
    <x v="278"/>
    <x v="10233"/>
    <n v="237000"/>
    <m/>
    <n v="-237000"/>
    <x v="116"/>
  </r>
  <r>
    <x v="2266"/>
    <x v="116"/>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4"/>
    <x v="278"/>
    <x v="10236"/>
    <n v="25600"/>
    <m/>
    <n v="-25600"/>
    <x v="116"/>
  </r>
  <r>
    <x v="2267"/>
    <x v="114"/>
    <x v="278"/>
    <x v="10237"/>
    <n v="42000"/>
    <m/>
    <n v="-42000"/>
    <x v="116"/>
  </r>
  <r>
    <x v="2267"/>
    <x v="4"/>
    <x v="4"/>
    <x v="8114"/>
    <n v="4000"/>
    <m/>
    <n v="-4000"/>
    <x v="116"/>
  </r>
  <r>
    <x v="2267"/>
    <x v="98"/>
    <x v="314"/>
    <x v="6422"/>
    <n v="100000"/>
    <m/>
    <n v="-100000"/>
    <x v="116"/>
  </r>
  <r>
    <x v="2267"/>
    <x v="94"/>
    <x v="694"/>
    <x v="10238"/>
    <n v="8000"/>
    <m/>
    <n v="-8000"/>
    <x v="116"/>
  </r>
  <r>
    <x v="2267"/>
    <x v="114"/>
    <x v="847"/>
    <x v="10239"/>
    <n v="34000"/>
    <m/>
    <n v="-34000"/>
    <x v="116"/>
  </r>
  <r>
    <x v="2267"/>
    <x v="114"/>
    <x v="278"/>
    <x v="9642"/>
    <n v="1000"/>
    <m/>
    <n v="-1000"/>
    <x v="116"/>
  </r>
  <r>
    <x v="2267"/>
    <x v="98"/>
    <x v="848"/>
    <x v="10240"/>
    <n v="70000"/>
    <m/>
    <n v="-70000"/>
    <x v="116"/>
  </r>
  <r>
    <x v="2267"/>
    <x v="104"/>
    <x v="752"/>
    <x v="10241"/>
    <n v="187340"/>
    <m/>
    <n v="-187340"/>
    <x v="116"/>
  </r>
  <r>
    <x v="2267"/>
    <x v="117"/>
    <x v="619"/>
    <x v="10242"/>
    <n v="2000000"/>
    <m/>
    <n v="-2000000"/>
    <x v="116"/>
  </r>
  <r>
    <x v="2267"/>
    <x v="118"/>
    <x v="278"/>
    <x v="10243"/>
    <n v="20000"/>
    <m/>
    <n v="-20000"/>
    <x v="116"/>
  </r>
  <r>
    <x v="2268"/>
    <x v="114"/>
    <x v="474"/>
    <x v="898"/>
    <n v="3200"/>
    <m/>
    <n v="-3200"/>
    <x v="116"/>
  </r>
  <r>
    <x v="2268"/>
    <x v="114"/>
    <x v="278"/>
    <x v="10244"/>
    <n v="7050"/>
    <m/>
    <n v="-7050"/>
    <x v="116"/>
  </r>
  <r>
    <x v="2268"/>
    <x v="4"/>
    <x v="4"/>
    <x v="8114"/>
    <n v="3000"/>
    <m/>
    <n v="-3000"/>
    <x v="116"/>
  </r>
  <r>
    <x v="2268"/>
    <x v="4"/>
    <x v="278"/>
    <x v="10245"/>
    <n v="4280"/>
    <m/>
    <n v="-4280"/>
    <x v="116"/>
  </r>
  <r>
    <x v="2268"/>
    <x v="114"/>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7"/>
    <x v="465"/>
    <x v="898"/>
    <n v="10000"/>
    <m/>
    <n v="-10000"/>
    <x v="116"/>
  </r>
  <r>
    <x v="2269"/>
    <x v="117"/>
    <x v="278"/>
    <x v="10249"/>
    <n v="118000"/>
    <m/>
    <n v="-118000"/>
    <x v="116"/>
  </r>
  <r>
    <x v="2269"/>
    <x v="118"/>
    <x v="474"/>
    <x v="898"/>
    <n v="1800"/>
    <m/>
    <n v="-1800"/>
    <x v="116"/>
  </r>
  <r>
    <x v="2269"/>
    <x v="116"/>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4"/>
    <x v="842"/>
    <x v="10255"/>
    <n v="87880"/>
    <m/>
    <n v="-87880"/>
    <x v="116"/>
  </r>
  <r>
    <x v="2270"/>
    <x v="94"/>
    <x v="634"/>
    <x v="10256"/>
    <n v="11000"/>
    <m/>
    <n v="-11000"/>
    <x v="116"/>
  </r>
  <r>
    <x v="2270"/>
    <x v="100"/>
    <x v="634"/>
    <x v="10256"/>
    <n v="11500"/>
    <m/>
    <n v="-11500"/>
    <x v="116"/>
  </r>
  <r>
    <x v="2270"/>
    <x v="94"/>
    <x v="687"/>
    <x v="10257"/>
    <n v="4600"/>
    <m/>
    <n v="-4600"/>
    <x v="116"/>
  </r>
  <r>
    <x v="2270"/>
    <x v="114"/>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7"/>
    <x v="592"/>
    <x v="10258"/>
    <n v="6500"/>
    <m/>
    <n v="-6500"/>
    <x v="116"/>
  </r>
  <r>
    <x v="2270"/>
    <x v="23"/>
    <x v="518"/>
    <x v="10259"/>
    <n v="100000"/>
    <m/>
    <n v="-100000"/>
    <x v="116"/>
  </r>
  <r>
    <x v="2270"/>
    <x v="118"/>
    <x v="278"/>
    <x v="10260"/>
    <n v="15500"/>
    <m/>
    <n v="-15500"/>
    <x v="116"/>
  </r>
  <r>
    <x v="2270"/>
    <x v="4"/>
    <x v="4"/>
    <x v="8114"/>
    <n v="4000"/>
    <m/>
    <n v="-4000"/>
    <x v="116"/>
  </r>
  <r>
    <x v="2270"/>
    <x v="118"/>
    <x v="278"/>
    <x v="2251"/>
    <n v="1936"/>
    <m/>
    <n v="-1936"/>
    <x v="116"/>
  </r>
  <r>
    <x v="2270"/>
    <x v="23"/>
    <x v="278"/>
    <x v="10261"/>
    <n v="10000"/>
    <m/>
    <n v="-10000"/>
    <x v="116"/>
  </r>
  <r>
    <x v="2270"/>
    <x v="23"/>
    <x v="474"/>
    <x v="233"/>
    <n v="1000"/>
    <m/>
    <n v="-1000"/>
    <x v="116"/>
  </r>
  <r>
    <x v="2270"/>
    <x v="118"/>
    <x v="474"/>
    <x v="233"/>
    <n v="500"/>
    <m/>
    <n v="-500"/>
    <x v="116"/>
  </r>
  <r>
    <x v="2270"/>
    <x v="118"/>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8"/>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6"/>
    <x v="474"/>
    <x v="233"/>
    <n v="5500"/>
    <m/>
    <n v="-5500"/>
    <x v="116"/>
  </r>
  <r>
    <x v="2271"/>
    <x v="94"/>
    <x v="278"/>
    <x v="10270"/>
    <n v="3000000"/>
    <m/>
    <n v="-3000000"/>
    <x v="116"/>
  </r>
  <r>
    <x v="2271"/>
    <x v="23"/>
    <x v="2"/>
    <x v="10271"/>
    <n v="50000"/>
    <m/>
    <n v="-50000"/>
    <x v="116"/>
  </r>
  <r>
    <x v="2271"/>
    <x v="23"/>
    <x v="583"/>
    <x v="10272"/>
    <n v="40000"/>
    <m/>
    <n v="-40000"/>
    <x v="116"/>
  </r>
  <r>
    <x v="2271"/>
    <x v="116"/>
    <x v="278"/>
    <x v="10273"/>
    <n v="10000"/>
    <m/>
    <n v="-10000"/>
    <x v="116"/>
  </r>
  <r>
    <x v="2253"/>
    <x v="91"/>
    <x v="820"/>
    <x v="10274"/>
    <n v="400000"/>
    <m/>
    <n v="-400000"/>
    <x v="116"/>
  </r>
  <r>
    <x v="2253"/>
    <x v="91"/>
    <x v="820"/>
    <x v="10275"/>
    <n v="400000"/>
    <m/>
    <n v="-400000"/>
    <x v="116"/>
  </r>
  <r>
    <x v="2254"/>
    <x v="114"/>
    <x v="851"/>
    <x v="10276"/>
    <n v="1458946"/>
    <m/>
    <n v="-1458946"/>
    <x v="116"/>
  </r>
  <r>
    <x v="2255"/>
    <x v="98"/>
    <x v="278"/>
    <x v="10277"/>
    <n v="105000"/>
    <m/>
    <n v="-105000"/>
    <x v="116"/>
  </r>
  <r>
    <x v="2255"/>
    <x v="100"/>
    <x v="417"/>
    <x v="10278"/>
    <n v="1056979"/>
    <m/>
    <n v="-1056979"/>
    <x v="116"/>
  </r>
  <r>
    <x v="2256"/>
    <x v="117"/>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4"/>
    <x v="389"/>
    <x v="10282"/>
    <n v="178564"/>
    <m/>
    <n v="-178564"/>
    <x v="116"/>
  </r>
  <r>
    <x v="2268"/>
    <x v="114"/>
    <x v="340"/>
    <x v="10283"/>
    <n v="177832"/>
    <m/>
    <n v="-177832"/>
    <x v="116"/>
  </r>
  <r>
    <x v="2268"/>
    <x v="114"/>
    <x v="389"/>
    <x v="10284"/>
    <n v="385878"/>
    <m/>
    <n v="-385878"/>
    <x v="116"/>
  </r>
  <r>
    <x v="2270"/>
    <x v="114"/>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4"/>
    <x v="97"/>
    <x v="10293"/>
    <m/>
    <n v="6619389"/>
    <n v="6619389"/>
    <x v="116"/>
  </r>
  <r>
    <x v="2268"/>
    <x v="114"/>
    <x v="97"/>
    <x v="9184"/>
    <n v="66000"/>
    <m/>
    <n v="-66000"/>
    <x v="116"/>
  </r>
  <r>
    <x v="2269"/>
    <x v="84"/>
    <x v="97"/>
    <x v="10294"/>
    <m/>
    <n v="1402277"/>
    <n v="1402277"/>
    <x v="116"/>
  </r>
  <r>
    <x v="2269"/>
    <x v="91"/>
    <x v="97"/>
    <x v="10295"/>
    <n v="24978"/>
    <m/>
    <n v="-24978"/>
    <x v="114"/>
  </r>
  <r>
    <x v="2269"/>
    <x v="91"/>
    <x v="97"/>
    <x v="10296"/>
    <m/>
    <n v="1904728.8212000001"/>
    <n v="1904728.8212000001"/>
    <x v="116"/>
  </r>
  <r>
    <x v="2269"/>
    <x v="119"/>
    <x v="97"/>
    <x v="10297"/>
    <m/>
    <n v="1421846"/>
    <n v="1421846"/>
    <x v="116"/>
  </r>
  <r>
    <x v="2269"/>
    <x v="119"/>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7"/>
    <x v="778"/>
    <x v="10314"/>
    <n v="443500"/>
    <m/>
    <n v="-443500"/>
    <x v="98"/>
  </r>
  <r>
    <x v="2272"/>
    <x v="120"/>
    <x v="852"/>
    <x v="10315"/>
    <n v="400000"/>
    <m/>
    <n v="-400000"/>
    <x v="98"/>
  </r>
  <r>
    <x v="2272"/>
    <x v="105"/>
    <x v="767"/>
    <x v="10316"/>
    <n v="450000"/>
    <m/>
    <n v="-450000"/>
    <x v="98"/>
  </r>
  <r>
    <x v="2272"/>
    <x v="115"/>
    <x v="278"/>
    <x v="10317"/>
    <n v="100000"/>
    <m/>
    <n v="-100000"/>
    <x v="98"/>
  </r>
  <r>
    <x v="2272"/>
    <x v="100"/>
    <x v="278"/>
    <x v="9642"/>
    <n v="960"/>
    <m/>
    <n v="-960"/>
    <x v="98"/>
  </r>
  <r>
    <x v="2272"/>
    <x v="114"/>
    <x v="278"/>
    <x v="10318"/>
    <n v="800"/>
    <m/>
    <n v="-800"/>
    <x v="98"/>
  </r>
  <r>
    <x v="2272"/>
    <x v="118"/>
    <x v="278"/>
    <x v="10243"/>
    <n v="50000"/>
    <m/>
    <n v="-50000"/>
    <x v="98"/>
  </r>
  <r>
    <x v="2273"/>
    <x v="91"/>
    <x v="474"/>
    <x v="10319"/>
    <n v="300"/>
    <m/>
    <n v="-300"/>
    <x v="98"/>
  </r>
  <r>
    <x v="2273"/>
    <x v="1"/>
    <x v="2"/>
    <x v="10320"/>
    <n v="700"/>
    <m/>
    <n v="-700"/>
    <x v="98"/>
  </r>
  <r>
    <x v="2273"/>
    <x v="1"/>
    <x v="2"/>
    <x v="4693"/>
    <n v="3000"/>
    <m/>
    <n v="-3000"/>
    <x v="98"/>
  </r>
  <r>
    <x v="2273"/>
    <x v="114"/>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4"/>
    <x v="474"/>
    <x v="233"/>
    <n v="5000"/>
    <m/>
    <n v="-5000"/>
    <x v="98"/>
  </r>
  <r>
    <x v="2273"/>
    <x v="98"/>
    <x v="314"/>
    <x v="10324"/>
    <n v="10000"/>
    <m/>
    <n v="-10000"/>
    <x v="98"/>
  </r>
  <r>
    <x v="2273"/>
    <x v="114"/>
    <x v="778"/>
    <x v="10325"/>
    <n v="500000"/>
    <m/>
    <n v="-500000"/>
    <x v="98"/>
  </r>
  <r>
    <x v="2273"/>
    <x v="79"/>
    <x v="757"/>
    <x v="10326"/>
    <n v="350000"/>
    <m/>
    <n v="-350000"/>
    <x v="98"/>
  </r>
  <r>
    <x v="2273"/>
    <x v="118"/>
    <x v="758"/>
    <x v="10327"/>
    <n v="25000"/>
    <m/>
    <n v="-25000"/>
    <x v="98"/>
  </r>
  <r>
    <x v="2273"/>
    <x v="98"/>
    <x v="749"/>
    <x v="10328"/>
    <n v="300000"/>
    <m/>
    <n v="-300000"/>
    <x v="98"/>
  </r>
  <r>
    <x v="2273"/>
    <x v="98"/>
    <x v="278"/>
    <x v="10329"/>
    <n v="150000"/>
    <m/>
    <n v="-150000"/>
    <x v="98"/>
  </r>
  <r>
    <x v="2273"/>
    <x v="98"/>
    <x v="278"/>
    <x v="10330"/>
    <n v="4500"/>
    <m/>
    <n v="-4500"/>
    <x v="98"/>
  </r>
  <r>
    <x v="2274"/>
    <x v="118"/>
    <x v="518"/>
    <x v="10331"/>
    <n v="150000"/>
    <m/>
    <n v="-150000"/>
    <x v="98"/>
  </r>
  <r>
    <x v="2274"/>
    <x v="4"/>
    <x v="853"/>
    <x v="10332"/>
    <n v="98000"/>
    <m/>
    <n v="-98000"/>
    <x v="98"/>
  </r>
  <r>
    <x v="2274"/>
    <x v="115"/>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5"/>
    <x v="661"/>
    <x v="10337"/>
    <n v="500000"/>
    <m/>
    <n v="-500000"/>
    <x v="98"/>
  </r>
  <r>
    <x v="2275"/>
    <x v="115"/>
    <x v="854"/>
    <x v="10338"/>
    <n v="200000"/>
    <m/>
    <n v="-200000"/>
    <x v="98"/>
  </r>
  <r>
    <x v="2275"/>
    <x v="94"/>
    <x v="2"/>
    <x v="10339"/>
    <n v="500000"/>
    <m/>
    <n v="-500000"/>
    <x v="98"/>
  </r>
  <r>
    <x v="2275"/>
    <x v="115"/>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4"/>
    <x v="474"/>
    <x v="898"/>
    <n v="500"/>
    <m/>
    <n v="-500"/>
    <x v="98"/>
  </r>
  <r>
    <x v="2276"/>
    <x v="4"/>
    <x v="4"/>
    <x v="8114"/>
    <n v="5000"/>
    <m/>
    <n v="-5000"/>
    <x v="98"/>
  </r>
  <r>
    <x v="2276"/>
    <x v="98"/>
    <x v="74"/>
    <x v="10344"/>
    <n v="1000"/>
    <m/>
    <n v="-1000"/>
    <x v="98"/>
  </r>
  <r>
    <x v="2276"/>
    <x v="119"/>
    <x v="465"/>
    <x v="10345"/>
    <n v="5000"/>
    <m/>
    <n v="-5000"/>
    <x v="98"/>
  </r>
  <r>
    <x v="2276"/>
    <x v="73"/>
    <x v="772"/>
    <x v="10346"/>
    <n v="6000"/>
    <m/>
    <n v="-6000"/>
    <x v="98"/>
  </r>
  <r>
    <x v="2276"/>
    <x v="114"/>
    <x v="474"/>
    <x v="233"/>
    <n v="3500"/>
    <m/>
    <n v="-3500"/>
    <x v="98"/>
  </r>
  <r>
    <x v="2276"/>
    <x v="4"/>
    <x v="434"/>
    <x v="233"/>
    <n v="3080"/>
    <m/>
    <n v="-3080"/>
    <x v="98"/>
  </r>
  <r>
    <x v="2276"/>
    <x v="37"/>
    <x v="855"/>
    <x v="10347"/>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7"/>
    <n v="300000"/>
    <m/>
    <n v="-300000"/>
    <x v="98"/>
  </r>
  <r>
    <x v="2276"/>
    <x v="115"/>
    <x v="661"/>
    <x v="10337"/>
    <n v="100000"/>
    <m/>
    <n v="-100000"/>
    <x v="98"/>
  </r>
  <r>
    <x v="2276"/>
    <x v="114"/>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4"/>
    <x v="644"/>
    <x v="10349"/>
    <n v="69112"/>
    <m/>
    <n v="-69112"/>
    <x v="98"/>
  </r>
  <r>
    <x v="2276"/>
    <x v="116"/>
    <x v="644"/>
    <x v="10349"/>
    <n v="195823"/>
    <m/>
    <n v="-195823"/>
    <x v="98"/>
  </r>
  <r>
    <x v="2276"/>
    <x v="114"/>
    <x v="644"/>
    <x v="10349"/>
    <n v="331043"/>
    <m/>
    <n v="-331043"/>
    <x v="98"/>
  </r>
  <r>
    <x v="2276"/>
    <x v="114"/>
    <x v="78"/>
    <x v="10350"/>
    <n v="1000000"/>
    <m/>
    <n v="-1000000"/>
    <x v="98"/>
  </r>
  <r>
    <x v="2276"/>
    <x v="117"/>
    <x v="78"/>
    <x v="10351"/>
    <n v="500000"/>
    <m/>
    <n v="-500000"/>
    <x v="98"/>
  </r>
  <r>
    <x v="2280"/>
    <x v="117"/>
    <x v="474"/>
    <x v="898"/>
    <n v="7000"/>
    <m/>
    <n v="-7000"/>
    <x v="98"/>
  </r>
  <r>
    <x v="2280"/>
    <x v="7"/>
    <x v="198"/>
    <x v="10352"/>
    <n v="2500"/>
    <m/>
    <n v="-2500"/>
    <x v="98"/>
  </r>
  <r>
    <x v="2280"/>
    <x v="114"/>
    <x v="694"/>
    <x v="10353"/>
    <n v="8700"/>
    <m/>
    <n v="-8700"/>
    <x v="98"/>
  </r>
  <r>
    <x v="2280"/>
    <x v="114"/>
    <x v="278"/>
    <x v="10354"/>
    <n v="51000"/>
    <m/>
    <n v="-51000"/>
    <x v="98"/>
  </r>
  <r>
    <x v="2280"/>
    <x v="94"/>
    <x v="856"/>
    <x v="10355"/>
    <n v="3000"/>
    <m/>
    <n v="-3000"/>
    <x v="98"/>
  </r>
  <r>
    <x v="2280"/>
    <x v="4"/>
    <x v="4"/>
    <x v="8114"/>
    <n v="5000"/>
    <m/>
    <n v="-5000"/>
    <x v="98"/>
  </r>
  <r>
    <x v="2280"/>
    <x v="114"/>
    <x v="2"/>
    <x v="7645"/>
    <n v="1000"/>
    <m/>
    <n v="-1000"/>
    <x v="98"/>
  </r>
  <r>
    <x v="2280"/>
    <x v="22"/>
    <x v="2"/>
    <x v="10356"/>
    <n v="500"/>
    <m/>
    <n v="-500"/>
    <x v="98"/>
  </r>
  <r>
    <x v="2280"/>
    <x v="121"/>
    <x v="857"/>
    <x v="5423"/>
    <n v="50000"/>
    <m/>
    <n v="-50000"/>
    <x v="98"/>
  </r>
  <r>
    <x v="2280"/>
    <x v="73"/>
    <x v="278"/>
    <x v="10357"/>
    <n v="15330"/>
    <m/>
    <n v="-15330"/>
    <x v="98"/>
  </r>
  <r>
    <x v="2280"/>
    <x v="117"/>
    <x v="278"/>
    <x v="10358"/>
    <n v="10000"/>
    <m/>
    <n v="-10000"/>
    <x v="98"/>
  </r>
  <r>
    <x v="2280"/>
    <x v="94"/>
    <x v="474"/>
    <x v="233"/>
    <n v="1000"/>
    <m/>
    <n v="-1000"/>
    <x v="98"/>
  </r>
  <r>
    <x v="2277"/>
    <x v="97"/>
    <x v="644"/>
    <x v="10359"/>
    <n v="235968"/>
    <m/>
    <n v="-235968"/>
    <x v="98"/>
  </r>
  <r>
    <x v="2277"/>
    <x v="114"/>
    <x v="644"/>
    <x v="10359"/>
    <n v="319738"/>
    <m/>
    <n v="-319738"/>
    <x v="98"/>
  </r>
  <r>
    <x v="2277"/>
    <x v="115"/>
    <x v="644"/>
    <x v="10359"/>
    <n v="120070"/>
    <m/>
    <n v="-120070"/>
    <x v="98"/>
  </r>
  <r>
    <x v="2277"/>
    <x v="122"/>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6"/>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4"/>
    <x v="474"/>
    <x v="233"/>
    <n v="1200"/>
    <m/>
    <n v="-1200"/>
    <x v="98"/>
  </r>
  <r>
    <x v="2282"/>
    <x v="16"/>
    <x v="474"/>
    <x v="233"/>
    <n v="2000"/>
    <m/>
    <n v="-2000"/>
    <x v="98"/>
  </r>
  <r>
    <x v="2282"/>
    <x v="111"/>
    <x v="465"/>
    <x v="233"/>
    <n v="5000"/>
    <m/>
    <n v="-5000"/>
    <x v="98"/>
  </r>
  <r>
    <x v="2282"/>
    <x v="4"/>
    <x v="330"/>
    <x v="10363"/>
    <n v="10000"/>
    <m/>
    <n v="-10000"/>
    <x v="98"/>
  </r>
  <r>
    <x v="2282"/>
    <x v="117"/>
    <x v="474"/>
    <x v="233"/>
    <n v="1800"/>
    <m/>
    <n v="-1800"/>
    <x v="98"/>
  </r>
  <r>
    <x v="2282"/>
    <x v="114"/>
    <x v="285"/>
    <x v="7872"/>
    <n v="350"/>
    <m/>
    <n v="-350"/>
    <x v="98"/>
  </r>
  <r>
    <x v="2282"/>
    <x v="4"/>
    <x v="4"/>
    <x v="8114"/>
    <n v="5000"/>
    <m/>
    <n v="-5000"/>
    <x v="98"/>
  </r>
  <r>
    <x v="2282"/>
    <x v="16"/>
    <x v="232"/>
    <x v="10364"/>
    <n v="98400"/>
    <m/>
    <n v="-98400"/>
    <x v="98"/>
  </r>
  <r>
    <x v="2282"/>
    <x v="61"/>
    <x v="660"/>
    <x v="10365"/>
    <n v="25000"/>
    <m/>
    <n v="-25000"/>
    <x v="98"/>
  </r>
  <r>
    <x v="2278"/>
    <x v="114"/>
    <x v="278"/>
    <x v="10366"/>
    <n v="600"/>
    <m/>
    <n v="-600"/>
    <x v="98"/>
  </r>
  <r>
    <x v="2278"/>
    <x v="123"/>
    <x v="277"/>
    <x v="10367"/>
    <n v="20000"/>
    <m/>
    <n v="-20000"/>
    <x v="98"/>
  </r>
  <r>
    <x v="2278"/>
    <x v="4"/>
    <x v="4"/>
    <x v="8114"/>
    <n v="5000"/>
    <m/>
    <n v="-5000"/>
    <x v="98"/>
  </r>
  <r>
    <x v="2278"/>
    <x v="121"/>
    <x v="474"/>
    <x v="233"/>
    <n v="1100"/>
    <m/>
    <n v="-1100"/>
    <x v="98"/>
  </r>
  <r>
    <x v="2278"/>
    <x v="114"/>
    <x v="278"/>
    <x v="1790"/>
    <n v="700"/>
    <m/>
    <n v="-700"/>
    <x v="98"/>
  </r>
  <r>
    <x v="2278"/>
    <x v="114"/>
    <x v="278"/>
    <x v="10368"/>
    <n v="34140"/>
    <m/>
    <n v="-34140"/>
    <x v="98"/>
  </r>
  <r>
    <x v="2278"/>
    <x v="117"/>
    <x v="278"/>
    <x v="10369"/>
    <n v="145000"/>
    <m/>
    <n v="-145000"/>
    <x v="98"/>
  </r>
  <r>
    <x v="2283"/>
    <x v="118"/>
    <x v="742"/>
    <x v="10370"/>
    <n v="150000"/>
    <m/>
    <n v="-150000"/>
    <x v="98"/>
  </r>
  <r>
    <x v="2283"/>
    <x v="118"/>
    <x v="742"/>
    <x v="10371"/>
    <n v="115000"/>
    <m/>
    <n v="-115000"/>
    <x v="98"/>
  </r>
  <r>
    <x v="2283"/>
    <x v="117"/>
    <x v="612"/>
    <x v="10372"/>
    <n v="214000"/>
    <m/>
    <n v="-214000"/>
    <x v="98"/>
  </r>
  <r>
    <x v="2283"/>
    <x v="117"/>
    <x v="285"/>
    <x v="7068"/>
    <n v="1000"/>
    <m/>
    <n v="-1000"/>
    <x v="98"/>
  </r>
  <r>
    <x v="2279"/>
    <x v="4"/>
    <x v="4"/>
    <x v="8114"/>
    <n v="6000"/>
    <m/>
    <n v="-6000"/>
    <x v="98"/>
  </r>
  <r>
    <x v="2279"/>
    <x v="4"/>
    <x v="4"/>
    <x v="10373"/>
    <n v="3000"/>
    <m/>
    <n v="-3000"/>
    <x v="98"/>
  </r>
  <r>
    <x v="2279"/>
    <x v="116"/>
    <x v="278"/>
    <x v="10374"/>
    <n v="16000"/>
    <m/>
    <n v="-16000"/>
    <x v="98"/>
  </r>
  <r>
    <x v="2279"/>
    <x v="116"/>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5"/>
    <x v="278"/>
    <x v="10333"/>
    <n v="100000"/>
    <m/>
    <n v="-100000"/>
    <x v="98"/>
  </r>
  <r>
    <x v="2279"/>
    <x v="117"/>
    <x v="474"/>
    <x v="233"/>
    <n v="1500"/>
    <m/>
    <n v="-1500"/>
    <x v="98"/>
  </r>
  <r>
    <x v="2279"/>
    <x v="100"/>
    <x v="607"/>
    <x v="10206"/>
    <n v="1000000"/>
    <m/>
    <n v="-1000000"/>
    <x v="98"/>
  </r>
  <r>
    <x v="2284"/>
    <x v="65"/>
    <x v="474"/>
    <x v="233"/>
    <n v="1500"/>
    <m/>
    <n v="-1500"/>
    <x v="98"/>
  </r>
  <r>
    <x v="2284"/>
    <x v="4"/>
    <x v="4"/>
    <x v="8114"/>
    <n v="6000"/>
    <m/>
    <n v="-6000"/>
    <x v="98"/>
  </r>
  <r>
    <x v="2284"/>
    <x v="117"/>
    <x v="285"/>
    <x v="10381"/>
    <n v="500"/>
    <m/>
    <n v="-500"/>
    <x v="98"/>
  </r>
  <r>
    <x v="2284"/>
    <x v="114"/>
    <x v="278"/>
    <x v="10382"/>
    <n v="85500"/>
    <m/>
    <n v="-85500"/>
    <x v="98"/>
  </r>
  <r>
    <x v="2284"/>
    <x v="117"/>
    <x v="278"/>
    <x v="10382"/>
    <n v="83500"/>
    <m/>
    <n v="-83500"/>
    <x v="98"/>
  </r>
  <r>
    <x v="2284"/>
    <x v="100"/>
    <x v="278"/>
    <x v="10382"/>
    <n v="83500"/>
    <m/>
    <n v="-83500"/>
    <x v="98"/>
  </r>
  <r>
    <x v="2284"/>
    <x v="98"/>
    <x v="314"/>
    <x v="10383"/>
    <n v="50000"/>
    <m/>
    <n v="-50000"/>
    <x v="98"/>
  </r>
  <r>
    <x v="2284"/>
    <x v="117"/>
    <x v="278"/>
    <x v="10384"/>
    <n v="85000"/>
    <m/>
    <n v="-85000"/>
    <x v="98"/>
  </r>
  <r>
    <x v="2284"/>
    <x v="117"/>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5"/>
    <x v="278"/>
    <x v="10390"/>
    <n v="50000"/>
    <m/>
    <n v="-50000"/>
    <x v="98"/>
  </r>
  <r>
    <x v="2285"/>
    <x v="98"/>
    <x v="848"/>
    <x v="10391"/>
    <n v="54750"/>
    <m/>
    <n v="-54750"/>
    <x v="98"/>
  </r>
  <r>
    <x v="2285"/>
    <x v="121"/>
    <x v="2"/>
    <x v="10392"/>
    <n v="20000"/>
    <m/>
    <n v="-20000"/>
    <x v="98"/>
  </r>
  <r>
    <x v="2285"/>
    <x v="100"/>
    <x v="860"/>
    <x v="10393"/>
    <n v="25000"/>
    <m/>
    <n v="-25000"/>
    <x v="98"/>
  </r>
  <r>
    <x v="2286"/>
    <x v="117"/>
    <x v="757"/>
    <x v="10394"/>
    <n v="100000"/>
    <m/>
    <n v="-100000"/>
    <x v="98"/>
  </r>
  <r>
    <x v="2286"/>
    <x v="4"/>
    <x v="4"/>
    <x v="8114"/>
    <n v="3000"/>
    <m/>
    <n v="-3000"/>
    <x v="98"/>
  </r>
  <r>
    <x v="2287"/>
    <x v="114"/>
    <x v="278"/>
    <x v="10395"/>
    <n v="38180"/>
    <m/>
    <n v="-38180"/>
    <x v="98"/>
  </r>
  <r>
    <x v="2287"/>
    <x v="114"/>
    <x v="474"/>
    <x v="233"/>
    <n v="3300"/>
    <m/>
    <n v="-3300"/>
    <x v="98"/>
  </r>
  <r>
    <x v="2287"/>
    <x v="114"/>
    <x v="278"/>
    <x v="9034"/>
    <n v="600"/>
    <m/>
    <n v="-600"/>
    <x v="98"/>
  </r>
  <r>
    <x v="2287"/>
    <x v="4"/>
    <x v="4"/>
    <x v="8114"/>
    <n v="7000"/>
    <m/>
    <n v="-7000"/>
    <x v="98"/>
  </r>
  <r>
    <x v="2287"/>
    <x v="104"/>
    <x v="278"/>
    <x v="10396"/>
    <n v="1750"/>
    <m/>
    <n v="-1750"/>
    <x v="98"/>
  </r>
  <r>
    <x v="2287"/>
    <x v="116"/>
    <x v="474"/>
    <x v="233"/>
    <n v="1100"/>
    <m/>
    <n v="-1100"/>
    <x v="98"/>
  </r>
  <r>
    <x v="2287"/>
    <x v="114"/>
    <x v="474"/>
    <x v="233"/>
    <n v="1000"/>
    <m/>
    <n v="-1000"/>
    <x v="98"/>
  </r>
  <r>
    <x v="2287"/>
    <x v="117"/>
    <x v="861"/>
    <x v="10397"/>
    <n v="2600"/>
    <m/>
    <n v="-2600"/>
    <x v="98"/>
  </r>
  <r>
    <x v="2287"/>
    <x v="7"/>
    <x v="27"/>
    <x v="5204"/>
    <n v="3120"/>
    <m/>
    <n v="-3120"/>
    <x v="98"/>
  </r>
  <r>
    <x v="2287"/>
    <x v="4"/>
    <x v="27"/>
    <x v="5204"/>
    <n v="8595"/>
    <m/>
    <n v="-8595"/>
    <x v="98"/>
  </r>
  <r>
    <x v="2287"/>
    <x v="94"/>
    <x v="2"/>
    <x v="3557"/>
    <n v="2630"/>
    <m/>
    <n v="-2630"/>
    <x v="98"/>
  </r>
  <r>
    <x v="2287"/>
    <x v="118"/>
    <x v="278"/>
    <x v="10398"/>
    <n v="136000"/>
    <m/>
    <n v="-136000"/>
    <x v="98"/>
  </r>
  <r>
    <x v="2288"/>
    <x v="23"/>
    <x v="278"/>
    <x v="10399"/>
    <n v="80000"/>
    <m/>
    <n v="-80000"/>
    <x v="98"/>
  </r>
  <r>
    <x v="2288"/>
    <x v="115"/>
    <x v="862"/>
    <x v="10400"/>
    <n v="1000000"/>
    <m/>
    <n v="-1000000"/>
    <x v="98"/>
  </r>
  <r>
    <x v="2288"/>
    <x v="117"/>
    <x v="863"/>
    <x v="10401"/>
    <n v="760000"/>
    <m/>
    <n v="-760000"/>
    <x v="98"/>
  </r>
  <r>
    <x v="2288"/>
    <x v="117"/>
    <x v="474"/>
    <x v="233"/>
    <n v="500"/>
    <m/>
    <n v="-500"/>
    <x v="98"/>
  </r>
  <r>
    <x v="2288"/>
    <x v="4"/>
    <x v="4"/>
    <x v="10402"/>
    <n v="3500"/>
    <m/>
    <n v="-3500"/>
    <x v="98"/>
  </r>
  <r>
    <x v="2288"/>
    <x v="91"/>
    <x v="820"/>
    <x v="10403"/>
    <n v="400000"/>
    <m/>
    <n v="-400000"/>
    <x v="98"/>
  </r>
  <r>
    <x v="2288"/>
    <x v="99"/>
    <x v="278"/>
    <x v="10404"/>
    <n v="9500"/>
    <m/>
    <n v="-9500"/>
    <x v="98"/>
  </r>
  <r>
    <x v="2288"/>
    <x v="116"/>
    <x v="474"/>
    <x v="10405"/>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6"/>
    <n v="25000"/>
    <m/>
    <n v="-25000"/>
    <x v="98"/>
  </r>
  <r>
    <x v="2289"/>
    <x v="79"/>
    <x v="278"/>
    <x v="10407"/>
    <n v="500"/>
    <m/>
    <n v="-500"/>
    <x v="98"/>
  </r>
  <r>
    <x v="2289"/>
    <x v="61"/>
    <x v="278"/>
    <x v="1241"/>
    <n v="700"/>
    <m/>
    <n v="-700"/>
    <x v="98"/>
  </r>
  <r>
    <x v="2289"/>
    <x v="114"/>
    <x v="278"/>
    <x v="10408"/>
    <n v="1450"/>
    <m/>
    <n v="-1450"/>
    <x v="98"/>
  </r>
  <r>
    <x v="2289"/>
    <x v="4"/>
    <x v="4"/>
    <x v="10402"/>
    <n v="4000"/>
    <m/>
    <n v="-4000"/>
    <x v="98"/>
  </r>
  <r>
    <x v="2289"/>
    <x v="4"/>
    <x v="516"/>
    <x v="10409"/>
    <n v="5330"/>
    <m/>
    <n v="-5330"/>
    <x v="98"/>
  </r>
  <r>
    <x v="2289"/>
    <x v="116"/>
    <x v="642"/>
    <x v="10410"/>
    <n v="50000"/>
    <m/>
    <n v="-50000"/>
    <x v="98"/>
  </r>
  <r>
    <x v="2289"/>
    <x v="117"/>
    <x v="285"/>
    <x v="7872"/>
    <n v="350"/>
    <m/>
    <n v="-350"/>
    <x v="98"/>
  </r>
  <r>
    <x v="2289"/>
    <x v="4"/>
    <x v="2"/>
    <x v="10411"/>
    <n v="1500"/>
    <m/>
    <n v="-1500"/>
    <x v="98"/>
  </r>
  <r>
    <x v="2289"/>
    <x v="116"/>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4"/>
    <x v="474"/>
    <x v="233"/>
    <n v="2000"/>
    <m/>
    <n v="-2000"/>
    <x v="98"/>
  </r>
  <r>
    <x v="2290"/>
    <x v="111"/>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4"/>
    <x v="145"/>
    <x v="10414"/>
    <n v="1604"/>
    <m/>
    <n v="-1604"/>
    <x v="98"/>
  </r>
  <r>
    <x v="2290"/>
    <x v="105"/>
    <x v="145"/>
    <x v="10414"/>
    <n v="24817"/>
    <m/>
    <n v="-24817"/>
    <x v="98"/>
  </r>
  <r>
    <x v="2290"/>
    <x v="121"/>
    <x v="145"/>
    <x v="10414"/>
    <n v="58770"/>
    <m/>
    <n v="-58770"/>
    <x v="98"/>
  </r>
  <r>
    <x v="2290"/>
    <x v="117"/>
    <x v="145"/>
    <x v="10414"/>
    <n v="45496"/>
    <m/>
    <n v="-45496"/>
    <x v="98"/>
  </r>
  <r>
    <x v="2290"/>
    <x v="115"/>
    <x v="145"/>
    <x v="10414"/>
    <n v="216585"/>
    <m/>
    <n v="-216585"/>
    <x v="98"/>
  </r>
  <r>
    <x v="2290"/>
    <x v="4"/>
    <x v="866"/>
    <x v="10415"/>
    <n v="10000"/>
    <m/>
    <n v="-10000"/>
    <x v="98"/>
  </r>
  <r>
    <x v="2290"/>
    <x v="116"/>
    <x v="2"/>
    <x v="10416"/>
    <n v="50000"/>
    <m/>
    <n v="-50000"/>
    <x v="98"/>
  </r>
  <r>
    <x v="2290"/>
    <x v="109"/>
    <x v="2"/>
    <x v="10417"/>
    <n v="5000"/>
    <m/>
    <n v="-5000"/>
    <x v="98"/>
  </r>
  <r>
    <x v="2290"/>
    <x v="116"/>
    <x v="2"/>
    <x v="10418"/>
    <n v="5000"/>
    <m/>
    <n v="-5000"/>
    <x v="98"/>
  </r>
  <r>
    <x v="2290"/>
    <x v="1"/>
    <x v="2"/>
    <x v="10419"/>
    <n v="5000"/>
    <m/>
    <n v="-5000"/>
    <x v="98"/>
  </r>
  <r>
    <x v="2290"/>
    <x v="16"/>
    <x v="2"/>
    <x v="10420"/>
    <n v="4120"/>
    <m/>
    <n v="-4120"/>
    <x v="98"/>
  </r>
  <r>
    <x v="2290"/>
    <x v="91"/>
    <x v="2"/>
    <x v="10421"/>
    <n v="4000"/>
    <m/>
    <n v="-4000"/>
    <x v="98"/>
  </r>
  <r>
    <x v="2290"/>
    <x v="73"/>
    <x v="2"/>
    <x v="10422"/>
    <n v="2500"/>
    <m/>
    <n v="-2500"/>
    <x v="98"/>
  </r>
  <r>
    <x v="2291"/>
    <x v="116"/>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6"/>
    <x v="474"/>
    <x v="233"/>
    <n v="2500"/>
    <m/>
    <n v="-2500"/>
    <x v="98"/>
  </r>
  <r>
    <x v="2291"/>
    <x v="114"/>
    <x v="474"/>
    <x v="898"/>
    <n v="600"/>
    <m/>
    <n v="-600"/>
    <x v="98"/>
  </r>
  <r>
    <x v="2291"/>
    <x v="117"/>
    <x v="390"/>
    <x v="10425"/>
    <n v="4500"/>
    <m/>
    <n v="-4500"/>
    <x v="98"/>
  </r>
  <r>
    <x v="2291"/>
    <x v="121"/>
    <x v="474"/>
    <x v="8211"/>
    <n v="500"/>
    <m/>
    <n v="-500"/>
    <x v="98"/>
  </r>
  <r>
    <x v="2291"/>
    <x v="124"/>
    <x v="465"/>
    <x v="10426"/>
    <n v="5000"/>
    <m/>
    <n v="-5000"/>
    <x v="98"/>
  </r>
  <r>
    <x v="2291"/>
    <x v="123"/>
    <x v="277"/>
    <x v="898"/>
    <n v="20000"/>
    <m/>
    <n v="-20000"/>
    <x v="98"/>
  </r>
  <r>
    <x v="2291"/>
    <x v="37"/>
    <x v="278"/>
    <x v="10427"/>
    <n v="1700"/>
    <m/>
    <n v="-1700"/>
    <x v="98"/>
  </r>
  <r>
    <x v="2291"/>
    <x v="115"/>
    <x v="390"/>
    <x v="10428"/>
    <n v="1300"/>
    <m/>
    <n v="-1300"/>
    <x v="98"/>
  </r>
  <r>
    <x v="2291"/>
    <x v="37"/>
    <x v="278"/>
    <x v="9034"/>
    <n v="1800"/>
    <m/>
    <n v="-1800"/>
    <x v="98"/>
  </r>
  <r>
    <x v="2291"/>
    <x v="100"/>
    <x v="860"/>
    <x v="10429"/>
    <n v="25000"/>
    <m/>
    <n v="-25000"/>
    <x v="98"/>
  </r>
  <r>
    <x v="2291"/>
    <x v="114"/>
    <x v="278"/>
    <x v="10430"/>
    <n v="17000"/>
    <m/>
    <n v="-17000"/>
    <x v="98"/>
  </r>
  <r>
    <x v="2292"/>
    <x v="121"/>
    <x v="474"/>
    <x v="10431"/>
    <n v="1000"/>
    <m/>
    <n v="-1000"/>
    <x v="98"/>
  </r>
  <r>
    <x v="2292"/>
    <x v="100"/>
    <x v="2"/>
    <x v="8173"/>
    <n v="1300"/>
    <m/>
    <n v="-1300"/>
    <x v="98"/>
  </r>
  <r>
    <x v="2292"/>
    <x v="73"/>
    <x v="278"/>
    <x v="10432"/>
    <n v="6000"/>
    <m/>
    <n v="-6000"/>
    <x v="98"/>
  </r>
  <r>
    <x v="2292"/>
    <x v="121"/>
    <x v="278"/>
    <x v="9496"/>
    <n v="1000"/>
    <m/>
    <n v="-1000"/>
    <x v="98"/>
  </r>
  <r>
    <x v="2292"/>
    <x v="109"/>
    <x v="867"/>
    <x v="10433"/>
    <n v="20000"/>
    <m/>
    <n v="-20000"/>
    <x v="98"/>
  </r>
  <r>
    <x v="2292"/>
    <x v="121"/>
    <x v="278"/>
    <x v="9642"/>
    <n v="2755"/>
    <m/>
    <n v="-2755"/>
    <x v="98"/>
  </r>
  <r>
    <x v="2292"/>
    <x v="4"/>
    <x v="285"/>
    <x v="10434"/>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5"/>
    <n v="1340"/>
    <m/>
    <n v="-1340"/>
    <x v="98"/>
  </r>
  <r>
    <x v="2292"/>
    <x v="121"/>
    <x v="278"/>
    <x v="10436"/>
    <n v="1000"/>
    <m/>
    <n v="-1000"/>
    <x v="98"/>
  </r>
  <r>
    <x v="2292"/>
    <x v="4"/>
    <x v="2"/>
    <x v="10437"/>
    <n v="400"/>
    <m/>
    <n v="-400"/>
    <x v="98"/>
  </r>
  <r>
    <x v="2292"/>
    <x v="114"/>
    <x v="2"/>
    <x v="3557"/>
    <n v="3370"/>
    <m/>
    <n v="-3370"/>
    <x v="98"/>
  </r>
  <r>
    <x v="2292"/>
    <x v="117"/>
    <x v="644"/>
    <x v="10438"/>
    <n v="1147000"/>
    <m/>
    <n v="-1147000"/>
    <x v="98"/>
  </r>
  <r>
    <x v="2292"/>
    <x v="98"/>
    <x v="278"/>
    <x v="10378"/>
    <n v="105000"/>
    <m/>
    <n v="-105000"/>
    <x v="98"/>
  </r>
  <r>
    <x v="2292"/>
    <x v="115"/>
    <x v="11"/>
    <x v="10439"/>
    <n v="300000"/>
    <m/>
    <n v="-300000"/>
    <x v="98"/>
  </r>
  <r>
    <x v="2292"/>
    <x v="115"/>
    <x v="278"/>
    <x v="10440"/>
    <n v="25000"/>
    <m/>
    <n v="-25000"/>
    <x v="98"/>
  </r>
  <r>
    <x v="2293"/>
    <x v="121"/>
    <x v="697"/>
    <x v="10441"/>
    <n v="375000"/>
    <m/>
    <n v="-375000"/>
    <x v="98"/>
  </r>
  <r>
    <x v="2293"/>
    <x v="117"/>
    <x v="851"/>
    <x v="10442"/>
    <n v="4598964"/>
    <m/>
    <n v="-4598964"/>
    <x v="98"/>
  </r>
  <r>
    <x v="2294"/>
    <x v="4"/>
    <x v="4"/>
    <x v="7512"/>
    <n v="5000"/>
    <m/>
    <n v="-5000"/>
    <x v="98"/>
  </r>
  <r>
    <x v="2294"/>
    <x v="121"/>
    <x v="474"/>
    <x v="233"/>
    <n v="1800"/>
    <m/>
    <n v="-1800"/>
    <x v="98"/>
  </r>
  <r>
    <x v="2294"/>
    <x v="1"/>
    <x v="2"/>
    <x v="10443"/>
    <n v="2000"/>
    <m/>
    <n v="-2000"/>
    <x v="98"/>
  </r>
  <r>
    <x v="2294"/>
    <x v="116"/>
    <x v="314"/>
    <x v="10444"/>
    <n v="30000"/>
    <m/>
    <n v="-30000"/>
    <x v="98"/>
  </r>
  <r>
    <x v="2294"/>
    <x v="114"/>
    <x v="660"/>
    <x v="10445"/>
    <n v="400000"/>
    <m/>
    <n v="-400000"/>
    <x v="98"/>
  </r>
  <r>
    <x v="2294"/>
    <x v="121"/>
    <x v="278"/>
    <x v="10446"/>
    <n v="1750"/>
    <m/>
    <n v="-1750"/>
    <x v="98"/>
  </r>
  <r>
    <x v="2294"/>
    <x v="114"/>
    <x v="868"/>
    <x v="10447"/>
    <n v="220000"/>
    <m/>
    <n v="-220000"/>
    <x v="98"/>
  </r>
  <r>
    <x v="2294"/>
    <x v="121"/>
    <x v="278"/>
    <x v="10448"/>
    <n v="117500"/>
    <m/>
    <n v="-117500"/>
    <x v="98"/>
  </r>
  <r>
    <x v="2294"/>
    <x v="91"/>
    <x v="474"/>
    <x v="10449"/>
    <n v="1500"/>
    <m/>
    <n v="-1500"/>
    <x v="98"/>
  </r>
  <r>
    <x v="2294"/>
    <x v="91"/>
    <x v="278"/>
    <x v="10450"/>
    <n v="340"/>
    <m/>
    <n v="-340"/>
    <x v="98"/>
  </r>
  <r>
    <x v="2294"/>
    <x v="114"/>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7"/>
    <x v="278"/>
    <x v="10453"/>
    <n v="7830"/>
    <m/>
    <n v="-7830"/>
    <x v="98"/>
  </r>
  <r>
    <x v="2295"/>
    <x v="100"/>
    <x v="474"/>
    <x v="898"/>
    <n v="2000"/>
    <m/>
    <n v="-2000"/>
    <x v="98"/>
  </r>
  <r>
    <x v="2295"/>
    <x v="116"/>
    <x v="474"/>
    <x v="898"/>
    <n v="2000"/>
    <m/>
    <n v="-2000"/>
    <x v="98"/>
  </r>
  <r>
    <x v="2295"/>
    <x v="121"/>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4"/>
    <x v="644"/>
    <x v="10461"/>
    <n v="600000"/>
    <m/>
    <n v="-600000"/>
    <x v="98"/>
  </r>
  <r>
    <x v="2295"/>
    <x v="100"/>
    <x v="854"/>
    <x v="10462"/>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40"/>
    <n v="25000"/>
    <m/>
    <n v="-25000"/>
    <x v="98"/>
  </r>
  <r>
    <x v="2296"/>
    <x v="121"/>
    <x v="278"/>
    <x v="10463"/>
    <n v="16000"/>
    <m/>
    <n v="-16000"/>
    <x v="98"/>
  </r>
  <r>
    <x v="2296"/>
    <x v="115"/>
    <x v="278"/>
    <x v="10464"/>
    <n v="10750"/>
    <m/>
    <n v="-10750"/>
    <x v="98"/>
  </r>
  <r>
    <x v="2297"/>
    <x v="4"/>
    <x v="4"/>
    <x v="7512"/>
    <n v="1500"/>
    <m/>
    <n v="-1500"/>
    <x v="98"/>
  </r>
  <r>
    <x v="2297"/>
    <x v="73"/>
    <x v="78"/>
    <x v="10465"/>
    <n v="1000000"/>
    <m/>
    <n v="-1000000"/>
    <x v="98"/>
  </r>
  <r>
    <x v="2297"/>
    <x v="117"/>
    <x v="278"/>
    <x v="10466"/>
    <n v="20250"/>
    <m/>
    <n v="-20250"/>
    <x v="98"/>
  </r>
  <r>
    <x v="2297"/>
    <x v="121"/>
    <x v="697"/>
    <x v="10441"/>
    <n v="100000"/>
    <m/>
    <n v="-100000"/>
    <x v="98"/>
  </r>
  <r>
    <x v="2297"/>
    <x v="115"/>
    <x v="869"/>
    <x v="10467"/>
    <n v="207000"/>
    <m/>
    <n v="-207000"/>
    <x v="98"/>
  </r>
  <r>
    <x v="2297"/>
    <x v="115"/>
    <x v="647"/>
    <x v="10468"/>
    <n v="45000"/>
    <m/>
    <n v="-45000"/>
    <x v="98"/>
  </r>
  <r>
    <x v="2297"/>
    <x v="91"/>
    <x v="278"/>
    <x v="10469"/>
    <n v="8800"/>
    <m/>
    <n v="-8800"/>
    <x v="98"/>
  </r>
  <r>
    <x v="2297"/>
    <x v="121"/>
    <x v="278"/>
    <x v="10470"/>
    <n v="142000"/>
    <m/>
    <n v="-142000"/>
    <x v="98"/>
  </r>
  <r>
    <x v="2297"/>
    <x v="117"/>
    <x v="278"/>
    <x v="10471"/>
    <n v="20000"/>
    <m/>
    <n v="-20000"/>
    <x v="98"/>
  </r>
  <r>
    <x v="2297"/>
    <x v="121"/>
    <x v="857"/>
    <x v="10472"/>
    <n v="100000"/>
    <m/>
    <n v="-100000"/>
    <x v="98"/>
  </r>
  <r>
    <x v="2298"/>
    <x v="114"/>
    <x v="278"/>
    <x v="10473"/>
    <n v="1740"/>
    <m/>
    <n v="-1740"/>
    <x v="98"/>
  </r>
  <r>
    <x v="2298"/>
    <x v="4"/>
    <x v="516"/>
    <x v="10474"/>
    <n v="2000"/>
    <m/>
    <n v="-2000"/>
    <x v="98"/>
  </r>
  <r>
    <x v="2298"/>
    <x v="121"/>
    <x v="278"/>
    <x v="10475"/>
    <n v="1860"/>
    <m/>
    <n v="-1860"/>
    <x v="98"/>
  </r>
  <r>
    <x v="2298"/>
    <x v="114"/>
    <x v="474"/>
    <x v="233"/>
    <n v="600"/>
    <m/>
    <n v="-600"/>
    <x v="98"/>
  </r>
  <r>
    <x v="2298"/>
    <x v="114"/>
    <x v="278"/>
    <x v="10476"/>
    <n v="2000"/>
    <m/>
    <n v="-2000"/>
    <x v="98"/>
  </r>
  <r>
    <x v="2298"/>
    <x v="115"/>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4"/>
    <x v="716"/>
    <x v="10479"/>
    <n v="200000"/>
    <m/>
    <n v="-200000"/>
    <x v="98"/>
  </r>
  <r>
    <x v="2286"/>
    <x v="114"/>
    <x v="870"/>
    <x v="10480"/>
    <n v="150000"/>
    <m/>
    <n v="-150000"/>
    <x v="98"/>
  </r>
  <r>
    <x v="2286"/>
    <x v="118"/>
    <x v="518"/>
    <x v="10481"/>
    <n v="50000"/>
    <m/>
    <n v="-50000"/>
    <x v="98"/>
  </r>
  <r>
    <x v="2286"/>
    <x v="23"/>
    <x v="518"/>
    <x v="10481"/>
    <n v="57000"/>
    <m/>
    <n v="-57000"/>
    <x v="98"/>
  </r>
  <r>
    <x v="2287"/>
    <x v="115"/>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7"/>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4"/>
    <n v="5330"/>
    <m/>
    <n v="-5330"/>
    <x v="117"/>
  </r>
  <r>
    <x v="2299"/>
    <x v="121"/>
    <x v="278"/>
    <x v="10495"/>
    <n v="1740"/>
    <m/>
    <n v="-1740"/>
    <x v="117"/>
  </r>
  <r>
    <x v="2299"/>
    <x v="91"/>
    <x v="278"/>
    <x v="10496"/>
    <n v="2250"/>
    <m/>
    <n v="-2250"/>
    <x v="117"/>
  </r>
  <r>
    <x v="2299"/>
    <x v="114"/>
    <x v="278"/>
    <x v="10497"/>
    <n v="1500"/>
    <m/>
    <n v="-1500"/>
    <x v="117"/>
  </r>
  <r>
    <x v="2299"/>
    <x v="123"/>
    <x v="285"/>
    <x v="10498"/>
    <n v="1100"/>
    <m/>
    <n v="-1100"/>
    <x v="117"/>
  </r>
  <r>
    <x v="2299"/>
    <x v="121"/>
    <x v="474"/>
    <x v="233"/>
    <n v="1800"/>
    <m/>
    <n v="-1800"/>
    <x v="117"/>
  </r>
  <r>
    <x v="2299"/>
    <x v="100"/>
    <x v="390"/>
    <x v="10499"/>
    <n v="6840"/>
    <m/>
    <n v="-6840"/>
    <x v="117"/>
  </r>
  <r>
    <x v="2299"/>
    <x v="7"/>
    <x v="27"/>
    <x v="5156"/>
    <n v="2060"/>
    <m/>
    <n v="-2060"/>
    <x v="117"/>
  </r>
  <r>
    <x v="2299"/>
    <x v="4"/>
    <x v="27"/>
    <x v="5156"/>
    <n v="2650"/>
    <m/>
    <n v="-2650"/>
    <x v="117"/>
  </r>
  <r>
    <x v="2299"/>
    <x v="116"/>
    <x v="518"/>
    <x v="898"/>
    <n v="30000"/>
    <m/>
    <n v="-30000"/>
    <x v="117"/>
  </r>
  <r>
    <x v="2299"/>
    <x v="4"/>
    <x v="330"/>
    <x v="10500"/>
    <n v="5000"/>
    <m/>
    <n v="-5000"/>
    <x v="117"/>
  </r>
  <r>
    <x v="2299"/>
    <x v="123"/>
    <x v="694"/>
    <x v="10501"/>
    <n v="9500"/>
    <m/>
    <n v="-9500"/>
    <x v="117"/>
  </r>
  <r>
    <x v="2299"/>
    <x v="114"/>
    <x v="278"/>
    <x v="10502"/>
    <n v="13830"/>
    <m/>
    <n v="-13830"/>
    <x v="117"/>
  </r>
  <r>
    <x v="2299"/>
    <x v="121"/>
    <x v="857"/>
    <x v="10503"/>
    <n v="75000"/>
    <m/>
    <n v="-75000"/>
    <x v="117"/>
  </r>
  <r>
    <x v="2299"/>
    <x v="114"/>
    <x v="474"/>
    <x v="233"/>
    <n v="3500"/>
    <m/>
    <n v="-3500"/>
    <x v="117"/>
  </r>
  <r>
    <x v="2299"/>
    <x v="23"/>
    <x v="278"/>
    <x v="10504"/>
    <n v="3500"/>
    <m/>
    <n v="-3500"/>
    <x v="117"/>
  </r>
  <r>
    <x v="2299"/>
    <x v="4"/>
    <x v="495"/>
    <x v="10505"/>
    <n v="5000"/>
    <m/>
    <n v="-5000"/>
    <x v="117"/>
  </r>
  <r>
    <x v="2299"/>
    <x v="73"/>
    <x v="2"/>
    <x v="10506"/>
    <n v="1500"/>
    <m/>
    <n v="-1500"/>
    <x v="117"/>
  </r>
  <r>
    <x v="2299"/>
    <x v="121"/>
    <x v="806"/>
    <x v="898"/>
    <n v="31000"/>
    <m/>
    <n v="-31000"/>
    <x v="117"/>
  </r>
  <r>
    <x v="2300"/>
    <x v="4"/>
    <x v="4"/>
    <x v="7512"/>
    <n v="5000"/>
    <m/>
    <n v="-5000"/>
    <x v="117"/>
  </r>
  <r>
    <x v="2300"/>
    <x v="121"/>
    <x v="278"/>
    <x v="10507"/>
    <n v="5280"/>
    <m/>
    <n v="-5280"/>
    <x v="117"/>
  </r>
  <r>
    <x v="2300"/>
    <x v="117"/>
    <x v="278"/>
    <x v="10508"/>
    <n v="51850"/>
    <m/>
    <n v="-51850"/>
    <x v="117"/>
  </r>
  <r>
    <x v="2300"/>
    <x v="121"/>
    <x v="278"/>
    <x v="10509"/>
    <n v="1500"/>
    <m/>
    <n v="-1500"/>
    <x v="117"/>
  </r>
  <r>
    <x v="2300"/>
    <x v="121"/>
    <x v="278"/>
    <x v="10510"/>
    <n v="3340"/>
    <m/>
    <n v="-3340"/>
    <x v="117"/>
  </r>
  <r>
    <x v="2300"/>
    <x v="114"/>
    <x v="285"/>
    <x v="10511"/>
    <n v="1000"/>
    <m/>
    <n v="-1000"/>
    <x v="117"/>
  </r>
  <r>
    <x v="2300"/>
    <x v="114"/>
    <x v="474"/>
    <x v="233"/>
    <n v="14000"/>
    <m/>
    <n v="-14000"/>
    <x v="117"/>
  </r>
  <r>
    <x v="2300"/>
    <x v="73"/>
    <x v="474"/>
    <x v="233"/>
    <n v="7000"/>
    <m/>
    <n v="-7000"/>
    <x v="117"/>
  </r>
  <r>
    <x v="2300"/>
    <x v="117"/>
    <x v="474"/>
    <x v="233"/>
    <n v="5000"/>
    <m/>
    <n v="-5000"/>
    <x v="117"/>
  </r>
  <r>
    <x v="2300"/>
    <x v="117"/>
    <x v="278"/>
    <x v="10512"/>
    <n v="3560"/>
    <m/>
    <n v="-3560"/>
    <x v="117"/>
  </r>
  <r>
    <x v="2300"/>
    <x v="117"/>
    <x v="871"/>
    <x v="6422"/>
    <n v="200000"/>
    <m/>
    <n v="-200000"/>
    <x v="117"/>
  </r>
  <r>
    <x v="2300"/>
    <x v="111"/>
    <x v="278"/>
    <x v="10440"/>
    <n v="50000"/>
    <m/>
    <n v="-50000"/>
    <x v="117"/>
  </r>
  <r>
    <x v="2300"/>
    <x v="84"/>
    <x v="2"/>
    <x v="10513"/>
    <n v="250000"/>
    <m/>
    <n v="-250000"/>
    <x v="117"/>
  </r>
  <r>
    <x v="2300"/>
    <x v="84"/>
    <x v="2"/>
    <x v="10513"/>
    <n v="100000"/>
    <m/>
    <n v="-100000"/>
    <x v="117"/>
  </r>
  <r>
    <x v="2301"/>
    <x v="121"/>
    <x v="857"/>
    <x v="898"/>
    <n v="100000"/>
    <m/>
    <n v="-100000"/>
    <x v="117"/>
  </r>
  <r>
    <x v="2301"/>
    <x v="109"/>
    <x v="865"/>
    <x v="898"/>
    <n v="40000"/>
    <m/>
    <n v="-40000"/>
    <x v="117"/>
  </r>
  <r>
    <x v="2301"/>
    <x v="109"/>
    <x v="278"/>
    <x v="10514"/>
    <n v="25000"/>
    <m/>
    <n v="-25000"/>
    <x v="117"/>
  </r>
  <r>
    <x v="2301"/>
    <x v="4"/>
    <x v="2"/>
    <x v="10515"/>
    <n v="1000"/>
    <m/>
    <n v="-1000"/>
    <x v="117"/>
  </r>
  <r>
    <x v="2301"/>
    <x v="121"/>
    <x v="474"/>
    <x v="233"/>
    <n v="3500"/>
    <m/>
    <n v="-3500"/>
    <x v="117"/>
  </r>
  <r>
    <x v="2301"/>
    <x v="114"/>
    <x v="474"/>
    <x v="233"/>
    <n v="1000"/>
    <m/>
    <n v="-1000"/>
    <x v="117"/>
  </r>
  <r>
    <x v="2301"/>
    <x v="121"/>
    <x v="474"/>
    <x v="8211"/>
    <n v="400"/>
    <m/>
    <n v="-400"/>
    <x v="117"/>
  </r>
  <r>
    <x v="2301"/>
    <x v="84"/>
    <x v="2"/>
    <x v="10513"/>
    <n v="200000"/>
    <m/>
    <n v="-200000"/>
    <x v="117"/>
  </r>
  <r>
    <x v="2301"/>
    <x v="109"/>
    <x v="278"/>
    <x v="10516"/>
    <n v="9770"/>
    <m/>
    <n v="-9770"/>
    <x v="117"/>
  </r>
  <r>
    <x v="2301"/>
    <x v="117"/>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6"/>
    <x v="611"/>
    <x v="10520"/>
    <n v="48000"/>
    <m/>
    <n v="-48000"/>
    <x v="117"/>
  </r>
  <r>
    <x v="2301"/>
    <x v="114"/>
    <x v="278"/>
    <x v="10521"/>
    <n v="30000"/>
    <m/>
    <n v="-30000"/>
    <x v="117"/>
  </r>
  <r>
    <x v="2301"/>
    <x v="121"/>
    <x v="390"/>
    <x v="10522"/>
    <n v="7000"/>
    <m/>
    <n v="-7000"/>
    <x v="117"/>
  </r>
  <r>
    <x v="2301"/>
    <x v="117"/>
    <x v="278"/>
    <x v="10523"/>
    <n v="800"/>
    <m/>
    <n v="-800"/>
    <x v="117"/>
  </r>
  <r>
    <x v="2301"/>
    <x v="117"/>
    <x v="2"/>
    <x v="10524"/>
    <n v="4000"/>
    <m/>
    <n v="-4000"/>
    <x v="117"/>
  </r>
  <r>
    <x v="2301"/>
    <x v="117"/>
    <x v="474"/>
    <x v="233"/>
    <n v="3500"/>
    <m/>
    <n v="-3500"/>
    <x v="117"/>
  </r>
  <r>
    <x v="2302"/>
    <x v="117"/>
    <x v="278"/>
    <x v="10525"/>
    <n v="6900"/>
    <m/>
    <n v="-6900"/>
    <x v="117"/>
  </r>
  <r>
    <x v="2302"/>
    <x v="121"/>
    <x v="474"/>
    <x v="233"/>
    <n v="3000"/>
    <m/>
    <n v="-3000"/>
    <x v="117"/>
  </r>
  <r>
    <x v="2302"/>
    <x v="97"/>
    <x v="278"/>
    <x v="10526"/>
    <n v="19280"/>
    <m/>
    <n v="-19280"/>
    <x v="117"/>
  </r>
  <r>
    <x v="2302"/>
    <x v="114"/>
    <x v="474"/>
    <x v="233"/>
    <n v="3000"/>
    <m/>
    <n v="-3000"/>
    <x v="117"/>
  </r>
  <r>
    <x v="2302"/>
    <x v="117"/>
    <x v="43"/>
    <x v="8010"/>
    <n v="100000"/>
    <m/>
    <n v="-100000"/>
    <x v="117"/>
  </r>
  <r>
    <x v="2302"/>
    <x v="114"/>
    <x v="687"/>
    <x v="10527"/>
    <n v="27580"/>
    <m/>
    <n v="-27580"/>
    <x v="117"/>
  </r>
  <r>
    <x v="2302"/>
    <x v="117"/>
    <x v="474"/>
    <x v="233"/>
    <n v="3000"/>
    <m/>
    <n v="-3000"/>
    <x v="117"/>
  </r>
  <r>
    <x v="2302"/>
    <x v="121"/>
    <x v="474"/>
    <x v="233"/>
    <n v="1100"/>
    <m/>
    <n v="-1100"/>
    <x v="117"/>
  </r>
  <r>
    <x v="2302"/>
    <x v="73"/>
    <x v="43"/>
    <x v="8238"/>
    <n v="18620"/>
    <m/>
    <n v="-18620"/>
    <x v="117"/>
  </r>
  <r>
    <x v="2302"/>
    <x v="114"/>
    <x v="43"/>
    <x v="10310"/>
    <n v="63650"/>
    <m/>
    <n v="-63650"/>
    <x v="117"/>
  </r>
  <r>
    <x v="2302"/>
    <x v="109"/>
    <x v="43"/>
    <x v="7780"/>
    <n v="78831"/>
    <m/>
    <n v="-78831"/>
    <x v="117"/>
  </r>
  <r>
    <x v="2302"/>
    <x v="4"/>
    <x v="4"/>
    <x v="7512"/>
    <n v="5000"/>
    <m/>
    <n v="-5000"/>
    <x v="117"/>
  </r>
  <r>
    <x v="2302"/>
    <x v="4"/>
    <x v="43"/>
    <x v="4128"/>
    <n v="200250"/>
    <m/>
    <n v="-200250"/>
    <x v="117"/>
  </r>
  <r>
    <x v="2302"/>
    <x v="114"/>
    <x v="285"/>
    <x v="10511"/>
    <n v="1000"/>
    <m/>
    <n v="-1000"/>
    <x v="117"/>
  </r>
  <r>
    <x v="2302"/>
    <x v="109"/>
    <x v="644"/>
    <x v="10528"/>
    <n v="250000"/>
    <m/>
    <n v="-250000"/>
    <x v="117"/>
  </r>
  <r>
    <x v="2302"/>
    <x v="105"/>
    <x v="644"/>
    <x v="10528"/>
    <n v="250000"/>
    <m/>
    <n v="-250000"/>
    <x v="117"/>
  </r>
  <r>
    <x v="2302"/>
    <x v="116"/>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6"/>
    <x v="145"/>
    <x v="10530"/>
    <n v="62465"/>
    <m/>
    <n v="-62465"/>
    <x v="117"/>
  </r>
  <r>
    <x v="2302"/>
    <x v="121"/>
    <x v="145"/>
    <x v="10530"/>
    <n v="32400"/>
    <m/>
    <n v="-32400"/>
    <x v="117"/>
  </r>
  <r>
    <x v="2302"/>
    <x v="117"/>
    <x v="145"/>
    <x v="10530"/>
    <n v="43936"/>
    <m/>
    <n v="-43936"/>
    <x v="117"/>
  </r>
  <r>
    <x v="2302"/>
    <x v="97"/>
    <x v="756"/>
    <x v="10531"/>
    <n v="441625"/>
    <m/>
    <n v="-441625"/>
    <x v="117"/>
  </r>
  <r>
    <x v="2303"/>
    <x v="94"/>
    <x v="278"/>
    <x v="10532"/>
    <n v="13000"/>
    <m/>
    <n v="-13000"/>
    <x v="117"/>
  </r>
  <r>
    <x v="2303"/>
    <x v="117"/>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4"/>
    <x v="285"/>
    <x v="10511"/>
    <n v="2000"/>
    <m/>
    <n v="-2000"/>
    <x v="117"/>
  </r>
  <r>
    <x v="2303"/>
    <x v="91"/>
    <x v="43"/>
    <x v="9522"/>
    <n v="865653"/>
    <m/>
    <n v="-865653"/>
    <x v="117"/>
  </r>
  <r>
    <x v="2303"/>
    <x v="1"/>
    <x v="43"/>
    <x v="6874"/>
    <n v="203198"/>
    <m/>
    <n v="-203198"/>
    <x v="117"/>
  </r>
  <r>
    <x v="2303"/>
    <x v="114"/>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4"/>
    <x v="742"/>
    <x v="10540"/>
    <n v="60000"/>
    <m/>
    <n v="-60000"/>
    <x v="117"/>
  </r>
  <r>
    <x v="2303"/>
    <x v="23"/>
    <x v="43"/>
    <x v="9227"/>
    <n v="160181"/>
    <m/>
    <n v="-160181"/>
    <x v="117"/>
  </r>
  <r>
    <x v="2303"/>
    <x v="121"/>
    <x v="872"/>
    <x v="10541"/>
    <n v="150000"/>
    <m/>
    <n v="-150000"/>
    <x v="117"/>
  </r>
  <r>
    <x v="2303"/>
    <x v="7"/>
    <x v="560"/>
    <x v="10542"/>
    <n v="340000"/>
    <m/>
    <n v="-340000"/>
    <x v="117"/>
  </r>
  <r>
    <x v="2303"/>
    <x v="7"/>
    <x v="873"/>
    <x v="10543"/>
    <n v="45000"/>
    <m/>
    <n v="-45000"/>
    <x v="117"/>
  </r>
  <r>
    <x v="2304"/>
    <x v="117"/>
    <x v="474"/>
    <x v="10405"/>
    <n v="4000"/>
    <m/>
    <n v="-4000"/>
    <x v="117"/>
  </r>
  <r>
    <x v="2304"/>
    <x v="116"/>
    <x v="278"/>
    <x v="10544"/>
    <n v="3000"/>
    <m/>
    <n v="-3000"/>
    <x v="117"/>
  </r>
  <r>
    <x v="2304"/>
    <x v="100"/>
    <x v="278"/>
    <x v="9642"/>
    <n v="1270"/>
    <m/>
    <n v="-1270"/>
    <x v="117"/>
  </r>
  <r>
    <x v="2304"/>
    <x v="116"/>
    <x v="278"/>
    <x v="10545"/>
    <n v="5660"/>
    <m/>
    <n v="-5660"/>
    <x v="117"/>
  </r>
  <r>
    <x v="2304"/>
    <x v="73"/>
    <x v="2"/>
    <x v="10546"/>
    <n v="1000"/>
    <m/>
    <n v="-1000"/>
    <x v="117"/>
  </r>
  <r>
    <x v="2304"/>
    <x v="73"/>
    <x v="43"/>
    <x v="10547"/>
    <n v="36532"/>
    <m/>
    <n v="-36532"/>
    <x v="117"/>
  </r>
  <r>
    <x v="2304"/>
    <x v="4"/>
    <x v="43"/>
    <x v="10548"/>
    <n v="75000"/>
    <m/>
    <n v="-75000"/>
    <x v="117"/>
  </r>
  <r>
    <x v="2304"/>
    <x v="121"/>
    <x v="474"/>
    <x v="233"/>
    <n v="3500"/>
    <m/>
    <n v="-3500"/>
    <x v="117"/>
  </r>
  <r>
    <x v="2304"/>
    <x v="117"/>
    <x v="295"/>
    <x v="10549"/>
    <n v="123300"/>
    <m/>
    <n v="-123300"/>
    <x v="117"/>
  </r>
  <r>
    <x v="2304"/>
    <x v="114"/>
    <x v="58"/>
    <x v="10550"/>
    <n v="40800"/>
    <m/>
    <n v="-40800"/>
    <x v="117"/>
  </r>
  <r>
    <x v="2304"/>
    <x v="98"/>
    <x v="2"/>
    <x v="10551"/>
    <n v="74000"/>
    <m/>
    <n v="-74000"/>
    <x v="117"/>
  </r>
  <r>
    <x v="2304"/>
    <x v="124"/>
    <x v="278"/>
    <x v="10552"/>
    <n v="8730"/>
    <m/>
    <n v="-8730"/>
    <x v="117"/>
  </r>
  <r>
    <x v="2304"/>
    <x v="91"/>
    <x v="278"/>
    <x v="10553"/>
    <n v="19800"/>
    <m/>
    <n v="-19800"/>
    <x v="117"/>
  </r>
  <r>
    <x v="2304"/>
    <x v="117"/>
    <x v="757"/>
    <x v="10554"/>
    <n v="100000"/>
    <m/>
    <n v="-100000"/>
    <x v="117"/>
  </r>
  <r>
    <x v="2304"/>
    <x v="47"/>
    <x v="828"/>
    <x v="10555"/>
    <n v="93000"/>
    <m/>
    <n v="-93000"/>
    <x v="117"/>
  </r>
  <r>
    <x v="2304"/>
    <x v="114"/>
    <x v="278"/>
    <x v="10556"/>
    <n v="49350"/>
    <m/>
    <n v="-49350"/>
    <x v="117"/>
  </r>
  <r>
    <x v="2304"/>
    <x v="117"/>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6"/>
    <x v="2"/>
    <x v="5193"/>
    <n v="1000"/>
    <m/>
    <n v="-1000"/>
    <x v="117"/>
  </r>
  <r>
    <x v="2304"/>
    <x v="114"/>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1"/>
    <x v="278"/>
    <x v="10565"/>
    <n v="3300"/>
    <m/>
    <n v="-3300"/>
    <x v="117"/>
  </r>
  <r>
    <x v="2305"/>
    <x v="121"/>
    <x v="278"/>
    <x v="9766"/>
    <n v="300"/>
    <m/>
    <n v="-300"/>
    <x v="117"/>
  </r>
  <r>
    <x v="2305"/>
    <x v="73"/>
    <x v="278"/>
    <x v="10566"/>
    <n v="900"/>
    <m/>
    <n v="-900"/>
    <x v="117"/>
  </r>
  <r>
    <x v="2305"/>
    <x v="114"/>
    <x v="474"/>
    <x v="233"/>
    <n v="2000"/>
    <m/>
    <n v="-2000"/>
    <x v="117"/>
  </r>
  <r>
    <x v="2305"/>
    <x v="127"/>
    <x v="465"/>
    <x v="10345"/>
    <n v="5000"/>
    <m/>
    <n v="-5000"/>
    <x v="117"/>
  </r>
  <r>
    <x v="2305"/>
    <x v="23"/>
    <x v="2"/>
    <x v="10567"/>
    <n v="7000"/>
    <m/>
    <n v="-7000"/>
    <x v="117"/>
  </r>
  <r>
    <x v="2305"/>
    <x v="121"/>
    <x v="474"/>
    <x v="233"/>
    <n v="900"/>
    <m/>
    <n v="-900"/>
    <x v="117"/>
  </r>
  <r>
    <x v="2305"/>
    <x v="98"/>
    <x v="874"/>
    <x v="10568"/>
    <n v="32000"/>
    <m/>
    <n v="-32000"/>
    <x v="117"/>
  </r>
  <r>
    <x v="2305"/>
    <x v="117"/>
    <x v="278"/>
    <x v="10569"/>
    <n v="34000"/>
    <m/>
    <n v="-34000"/>
    <x v="117"/>
  </r>
  <r>
    <x v="2305"/>
    <x v="117"/>
    <x v="278"/>
    <x v="10570"/>
    <n v="49870"/>
    <m/>
    <n v="-49870"/>
    <x v="117"/>
  </r>
  <r>
    <x v="2305"/>
    <x v="111"/>
    <x v="278"/>
    <x v="10571"/>
    <n v="300000"/>
    <m/>
    <n v="-300000"/>
    <x v="117"/>
  </r>
  <r>
    <x v="2305"/>
    <x v="117"/>
    <x v="277"/>
    <x v="10572"/>
    <n v="10500"/>
    <m/>
    <n v="-10500"/>
    <x v="117"/>
  </r>
  <r>
    <x v="2305"/>
    <x v="114"/>
    <x v="277"/>
    <x v="10572"/>
    <n v="10500"/>
    <m/>
    <n v="-10500"/>
    <x v="117"/>
  </r>
  <r>
    <x v="2305"/>
    <x v="80"/>
    <x v="277"/>
    <x v="10572"/>
    <n v="10500"/>
    <m/>
    <n v="-10500"/>
    <x v="117"/>
  </r>
  <r>
    <x v="2305"/>
    <x v="100"/>
    <x v="277"/>
    <x v="10572"/>
    <n v="10500"/>
    <m/>
    <n v="-10500"/>
    <x v="117"/>
  </r>
  <r>
    <x v="2306"/>
    <x v="121"/>
    <x v="474"/>
    <x v="233"/>
    <n v="2300"/>
    <m/>
    <n v="-2300"/>
    <x v="117"/>
  </r>
  <r>
    <x v="2306"/>
    <x v="116"/>
    <x v="474"/>
    <x v="233"/>
    <n v="2300"/>
    <m/>
    <n v="-2300"/>
    <x v="117"/>
  </r>
  <r>
    <x v="2306"/>
    <x v="73"/>
    <x v="278"/>
    <x v="10573"/>
    <n v="26600"/>
    <m/>
    <n v="-26600"/>
    <x v="117"/>
  </r>
  <r>
    <x v="2306"/>
    <x v="4"/>
    <x v="4"/>
    <x v="10574"/>
    <n v="2000"/>
    <m/>
    <n v="-2000"/>
    <x v="117"/>
  </r>
  <r>
    <x v="2306"/>
    <x v="114"/>
    <x v="278"/>
    <x v="10575"/>
    <n v="7880"/>
    <m/>
    <n v="-7880"/>
    <x v="117"/>
  </r>
  <r>
    <x v="2306"/>
    <x v="73"/>
    <x v="278"/>
    <x v="10576"/>
    <n v="8000"/>
    <m/>
    <n v="-8000"/>
    <x v="117"/>
  </r>
  <r>
    <x v="2306"/>
    <x v="126"/>
    <x v="278"/>
    <x v="10577"/>
    <n v="2250"/>
    <m/>
    <n v="-2250"/>
    <x v="117"/>
  </r>
  <r>
    <x v="2306"/>
    <x v="114"/>
    <x v="474"/>
    <x v="233"/>
    <n v="2000"/>
    <m/>
    <n v="-2000"/>
    <x v="117"/>
  </r>
  <r>
    <x v="2306"/>
    <x v="4"/>
    <x v="4"/>
    <x v="7512"/>
    <n v="4000"/>
    <m/>
    <n v="-4000"/>
    <x v="117"/>
  </r>
  <r>
    <x v="2306"/>
    <x v="121"/>
    <x v="806"/>
    <x v="10578"/>
    <n v="32000"/>
    <m/>
    <n v="-32000"/>
    <x v="117"/>
  </r>
  <r>
    <x v="2306"/>
    <x v="105"/>
    <x v="2"/>
    <x v="10579"/>
    <n v="40000"/>
    <m/>
    <n v="-40000"/>
    <x v="117"/>
  </r>
  <r>
    <x v="2306"/>
    <x v="115"/>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6"/>
    <x v="642"/>
    <x v="10582"/>
    <n v="50000"/>
    <m/>
    <n v="-50000"/>
    <x v="117"/>
  </r>
  <r>
    <x v="2307"/>
    <x v="116"/>
    <x v="43"/>
    <x v="10583"/>
    <n v="70000"/>
    <m/>
    <n v="-70000"/>
    <x v="117"/>
  </r>
  <r>
    <x v="2307"/>
    <x v="111"/>
    <x v="43"/>
    <x v="10584"/>
    <n v="58065"/>
    <m/>
    <n v="-58065"/>
    <x v="117"/>
  </r>
  <r>
    <x v="2307"/>
    <x v="23"/>
    <x v="43"/>
    <x v="4902"/>
    <n v="28000"/>
    <m/>
    <n v="-28000"/>
    <x v="117"/>
  </r>
  <r>
    <x v="2307"/>
    <x v="117"/>
    <x v="285"/>
    <x v="7872"/>
    <n v="1000"/>
    <m/>
    <n v="-1000"/>
    <x v="117"/>
  </r>
  <r>
    <x v="2307"/>
    <x v="121"/>
    <x v="474"/>
    <x v="233"/>
    <n v="1700"/>
    <m/>
    <n v="-1700"/>
    <x v="117"/>
  </r>
  <r>
    <x v="2307"/>
    <x v="126"/>
    <x v="474"/>
    <x v="233"/>
    <n v="800"/>
    <m/>
    <n v="-800"/>
    <x v="117"/>
  </r>
  <r>
    <x v="2307"/>
    <x v="98"/>
    <x v="474"/>
    <x v="233"/>
    <n v="500"/>
    <m/>
    <n v="-500"/>
    <x v="117"/>
  </r>
  <r>
    <x v="2307"/>
    <x v="109"/>
    <x v="865"/>
    <x v="10585"/>
    <n v="30000"/>
    <m/>
    <n v="-30000"/>
    <x v="117"/>
  </r>
  <r>
    <x v="2307"/>
    <x v="121"/>
    <x v="875"/>
    <x v="10585"/>
    <n v="10000"/>
    <m/>
    <n v="-10000"/>
    <x v="117"/>
  </r>
  <r>
    <x v="2307"/>
    <x v="114"/>
    <x v="474"/>
    <x v="10449"/>
    <n v="800"/>
    <m/>
    <n v="-800"/>
    <x v="117"/>
  </r>
  <r>
    <x v="2307"/>
    <x v="121"/>
    <x v="2"/>
    <x v="10586"/>
    <n v="200"/>
    <m/>
    <n v="-200"/>
    <x v="117"/>
  </r>
  <r>
    <x v="2307"/>
    <x v="116"/>
    <x v="278"/>
    <x v="10587"/>
    <n v="20000"/>
    <m/>
    <n v="-20000"/>
    <x v="117"/>
  </r>
  <r>
    <x v="2307"/>
    <x v="98"/>
    <x v="314"/>
    <x v="10588"/>
    <n v="30000"/>
    <m/>
    <n v="-30000"/>
    <x v="117"/>
  </r>
  <r>
    <x v="2307"/>
    <x v="111"/>
    <x v="43"/>
    <x v="10589"/>
    <n v="110550"/>
    <m/>
    <n v="-110550"/>
    <x v="117"/>
  </r>
  <r>
    <x v="2307"/>
    <x v="117"/>
    <x v="474"/>
    <x v="233"/>
    <n v="500"/>
    <m/>
    <n v="-500"/>
    <x v="117"/>
  </r>
  <r>
    <x v="2307"/>
    <x v="79"/>
    <x v="43"/>
    <x v="10590"/>
    <n v="15600"/>
    <m/>
    <n v="-15600"/>
    <x v="117"/>
  </r>
  <r>
    <x v="2307"/>
    <x v="114"/>
    <x v="734"/>
    <x v="10591"/>
    <n v="100000"/>
    <m/>
    <n v="-100000"/>
    <x v="117"/>
  </r>
  <r>
    <x v="2307"/>
    <x v="117"/>
    <x v="734"/>
    <x v="10591"/>
    <n v="100000"/>
    <m/>
    <n v="-100000"/>
    <x v="117"/>
  </r>
  <r>
    <x v="2307"/>
    <x v="116"/>
    <x v="761"/>
    <x v="10592"/>
    <n v="65000"/>
    <m/>
    <n v="-65000"/>
    <x v="117"/>
  </r>
  <r>
    <x v="2307"/>
    <x v="121"/>
    <x v="857"/>
    <x v="8439"/>
    <n v="100000"/>
    <m/>
    <n v="-100000"/>
    <x v="117"/>
  </r>
  <r>
    <x v="2308"/>
    <x v="111"/>
    <x v="278"/>
    <x v="10593"/>
    <n v="50000"/>
    <m/>
    <n v="-50000"/>
    <x v="117"/>
  </r>
  <r>
    <x v="2308"/>
    <x v="127"/>
    <x v="278"/>
    <x v="10594"/>
    <n v="61675"/>
    <m/>
    <n v="-61675"/>
    <x v="117"/>
  </r>
  <r>
    <x v="2309"/>
    <x v="4"/>
    <x v="4"/>
    <x v="7512"/>
    <n v="5000"/>
    <m/>
    <n v="-5000"/>
    <x v="117"/>
  </r>
  <r>
    <x v="2309"/>
    <x v="116"/>
    <x v="278"/>
    <x v="10595"/>
    <n v="9000"/>
    <m/>
    <n v="-9000"/>
    <x v="117"/>
  </r>
  <r>
    <x v="2309"/>
    <x v="121"/>
    <x v="278"/>
    <x v="10596"/>
    <n v="18200"/>
    <m/>
    <n v="-18200"/>
    <x v="117"/>
  </r>
  <r>
    <x v="2309"/>
    <x v="109"/>
    <x v="278"/>
    <x v="10597"/>
    <n v="3000"/>
    <m/>
    <n v="-3000"/>
    <x v="117"/>
  </r>
  <r>
    <x v="2309"/>
    <x v="109"/>
    <x v="474"/>
    <x v="233"/>
    <n v="2000"/>
    <m/>
    <n v="-2000"/>
    <x v="117"/>
  </r>
  <r>
    <x v="2309"/>
    <x v="73"/>
    <x v="474"/>
    <x v="233"/>
    <n v="2000"/>
    <m/>
    <n v="-2000"/>
    <x v="117"/>
  </r>
  <r>
    <x v="2309"/>
    <x v="117"/>
    <x v="474"/>
    <x v="233"/>
    <n v="3500"/>
    <m/>
    <n v="-3500"/>
    <x v="117"/>
  </r>
  <r>
    <x v="2309"/>
    <x v="73"/>
    <x v="43"/>
    <x v="10598"/>
    <n v="4400"/>
    <m/>
    <n v="-4400"/>
    <x v="117"/>
  </r>
  <r>
    <x v="2309"/>
    <x v="114"/>
    <x v="278"/>
    <x v="10599"/>
    <n v="3840"/>
    <m/>
    <n v="-3840"/>
    <x v="117"/>
  </r>
  <r>
    <x v="2309"/>
    <x v="117"/>
    <x v="474"/>
    <x v="8211"/>
    <n v="350"/>
    <m/>
    <n v="-350"/>
    <x v="117"/>
  </r>
  <r>
    <x v="2309"/>
    <x v="114"/>
    <x v="634"/>
    <x v="10600"/>
    <n v="10000"/>
    <m/>
    <n v="-10000"/>
    <x v="117"/>
  </r>
  <r>
    <x v="2310"/>
    <x v="117"/>
    <x v="474"/>
    <x v="233"/>
    <n v="3000"/>
    <m/>
    <n v="-3000"/>
    <x v="117"/>
  </r>
  <r>
    <x v="2310"/>
    <x v="121"/>
    <x v="806"/>
    <x v="10601"/>
    <n v="25000"/>
    <m/>
    <n v="-25000"/>
    <x v="117"/>
  </r>
  <r>
    <x v="2310"/>
    <x v="121"/>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7"/>
    <x v="757"/>
    <x v="10607"/>
    <n v="200000"/>
    <m/>
    <n v="-200000"/>
    <x v="117"/>
  </r>
  <r>
    <x v="2311"/>
    <x v="115"/>
    <x v="278"/>
    <x v="10608"/>
    <n v="32750"/>
    <m/>
    <n v="-32750"/>
    <x v="117"/>
  </r>
  <r>
    <x v="2311"/>
    <x v="116"/>
    <x v="2"/>
    <x v="10609"/>
    <n v="130000"/>
    <m/>
    <n v="-130000"/>
    <x v="117"/>
  </r>
  <r>
    <x v="2312"/>
    <x v="4"/>
    <x v="4"/>
    <x v="10610"/>
    <n v="1000"/>
    <m/>
    <n v="-1000"/>
    <x v="117"/>
  </r>
  <r>
    <x v="2312"/>
    <x v="115"/>
    <x v="278"/>
    <x v="10611"/>
    <n v="187482"/>
    <m/>
    <n v="-187482"/>
    <x v="117"/>
  </r>
  <r>
    <x v="2312"/>
    <x v="115"/>
    <x v="278"/>
    <x v="10612"/>
    <n v="21750"/>
    <m/>
    <n v="-21750"/>
    <x v="117"/>
  </r>
  <r>
    <x v="2312"/>
    <x v="111"/>
    <x v="278"/>
    <x v="10613"/>
    <n v="43500"/>
    <m/>
    <n v="-43500"/>
    <x v="117"/>
  </r>
  <r>
    <x v="2312"/>
    <x v="116"/>
    <x v="278"/>
    <x v="10614"/>
    <n v="31500"/>
    <m/>
    <n v="-31500"/>
    <x v="117"/>
  </r>
  <r>
    <x v="2312"/>
    <x v="126"/>
    <x v="278"/>
    <x v="3557"/>
    <n v="5650"/>
    <m/>
    <n v="-5650"/>
    <x v="117"/>
  </r>
  <r>
    <x v="2312"/>
    <x v="104"/>
    <x v="278"/>
    <x v="10615"/>
    <n v="159040"/>
    <m/>
    <n v="-159040"/>
    <x v="117"/>
  </r>
  <r>
    <x v="2313"/>
    <x v="4"/>
    <x v="4"/>
    <x v="7512"/>
    <n v="4000"/>
    <m/>
    <n v="-4000"/>
    <x v="117"/>
  </r>
  <r>
    <x v="2313"/>
    <x v="117"/>
    <x v="474"/>
    <x v="898"/>
    <n v="3000"/>
    <m/>
    <n v="-3000"/>
    <x v="117"/>
  </r>
  <r>
    <x v="2313"/>
    <x v="4"/>
    <x v="4"/>
    <x v="10616"/>
    <n v="5000"/>
    <m/>
    <n v="-5000"/>
    <x v="117"/>
  </r>
  <r>
    <x v="2313"/>
    <x v="116"/>
    <x v="278"/>
    <x v="10617"/>
    <n v="2300"/>
    <m/>
    <n v="-2300"/>
    <x v="117"/>
  </r>
  <r>
    <x v="2313"/>
    <x v="114"/>
    <x v="474"/>
    <x v="233"/>
    <n v="2400"/>
    <m/>
    <n v="-2400"/>
    <x v="117"/>
  </r>
  <r>
    <x v="2313"/>
    <x v="115"/>
    <x v="278"/>
    <x v="10618"/>
    <n v="100000"/>
    <m/>
    <n v="-100000"/>
    <x v="117"/>
  </r>
  <r>
    <x v="2313"/>
    <x v="105"/>
    <x v="278"/>
    <x v="10619"/>
    <n v="56026"/>
    <m/>
    <n v="-56026"/>
    <x v="117"/>
  </r>
  <r>
    <x v="2313"/>
    <x v="116"/>
    <x v="278"/>
    <x v="10620"/>
    <n v="63720"/>
    <m/>
    <n v="-63720"/>
    <x v="117"/>
  </r>
  <r>
    <x v="2313"/>
    <x v="111"/>
    <x v="278"/>
    <x v="10621"/>
    <n v="50000"/>
    <m/>
    <n v="-50000"/>
    <x v="117"/>
  </r>
  <r>
    <x v="2313"/>
    <x v="4"/>
    <x v="4"/>
    <x v="10622"/>
    <n v="2000"/>
    <m/>
    <n v="-2000"/>
    <x v="117"/>
  </r>
  <r>
    <x v="2314"/>
    <x v="114"/>
    <x v="278"/>
    <x v="10623"/>
    <n v="8000"/>
    <m/>
    <n v="-8000"/>
    <x v="117"/>
  </r>
  <r>
    <x v="2314"/>
    <x v="61"/>
    <x v="474"/>
    <x v="233"/>
    <n v="2000"/>
    <m/>
    <n v="-2000"/>
    <x v="117"/>
  </r>
  <r>
    <x v="2314"/>
    <x v="4"/>
    <x v="4"/>
    <x v="7512"/>
    <n v="2000"/>
    <m/>
    <n v="-2000"/>
    <x v="117"/>
  </r>
  <r>
    <x v="2314"/>
    <x v="114"/>
    <x v="278"/>
    <x v="10624"/>
    <n v="17000"/>
    <m/>
    <n v="-17000"/>
    <x v="117"/>
  </r>
  <r>
    <x v="2314"/>
    <x v="117"/>
    <x v="278"/>
    <x v="10624"/>
    <n v="17000"/>
    <m/>
    <n v="-17000"/>
    <x v="117"/>
  </r>
  <r>
    <x v="2314"/>
    <x v="100"/>
    <x v="278"/>
    <x v="10624"/>
    <n v="17000"/>
    <m/>
    <n v="-17000"/>
    <x v="117"/>
  </r>
  <r>
    <x v="2314"/>
    <x v="114"/>
    <x v="278"/>
    <x v="10625"/>
    <n v="47850"/>
    <m/>
    <n v="-47850"/>
    <x v="117"/>
  </r>
  <r>
    <x v="2314"/>
    <x v="117"/>
    <x v="278"/>
    <x v="10625"/>
    <n v="47850"/>
    <m/>
    <n v="-47850"/>
    <x v="117"/>
  </r>
  <r>
    <x v="2314"/>
    <x v="126"/>
    <x v="278"/>
    <x v="10625"/>
    <n v="47850"/>
    <m/>
    <n v="-47850"/>
    <x v="117"/>
  </r>
  <r>
    <x v="2314"/>
    <x v="73"/>
    <x v="278"/>
    <x v="10626"/>
    <n v="76000"/>
    <m/>
    <n v="-76000"/>
    <x v="117"/>
  </r>
  <r>
    <x v="2314"/>
    <x v="117"/>
    <x v="278"/>
    <x v="10626"/>
    <n v="78715"/>
    <m/>
    <n v="-78715"/>
    <x v="117"/>
  </r>
  <r>
    <x v="2314"/>
    <x v="126"/>
    <x v="278"/>
    <x v="10626"/>
    <n v="10000"/>
    <m/>
    <n v="-10000"/>
    <x v="117"/>
  </r>
  <r>
    <x v="2314"/>
    <x v="77"/>
    <x v="732"/>
    <x v="10627"/>
    <n v="121520"/>
    <m/>
    <n v="-121520"/>
    <x v="117"/>
  </r>
  <r>
    <x v="2314"/>
    <x v="121"/>
    <x v="278"/>
    <x v="10628"/>
    <n v="18000"/>
    <m/>
    <n v="-18000"/>
    <x v="117"/>
  </r>
  <r>
    <x v="2314"/>
    <x v="105"/>
    <x v="278"/>
    <x v="10629"/>
    <n v="11200"/>
    <m/>
    <n v="-11200"/>
    <x v="117"/>
  </r>
  <r>
    <x v="2314"/>
    <x v="117"/>
    <x v="278"/>
    <x v="10629"/>
    <n v="51500"/>
    <m/>
    <n v="-51500"/>
    <x v="117"/>
  </r>
  <r>
    <x v="2315"/>
    <x v="4"/>
    <x v="4"/>
    <x v="7512"/>
    <n v="4000"/>
    <m/>
    <n v="-4000"/>
    <x v="117"/>
  </r>
  <r>
    <x v="2315"/>
    <x v="116"/>
    <x v="474"/>
    <x v="10630"/>
    <n v="2000"/>
    <m/>
    <n v="-2000"/>
    <x v="117"/>
  </r>
  <r>
    <x v="2316"/>
    <x v="73"/>
    <x v="278"/>
    <x v="10631"/>
    <n v="41000"/>
    <m/>
    <n v="-41000"/>
    <x v="117"/>
  </r>
  <r>
    <x v="2316"/>
    <x v="117"/>
    <x v="278"/>
    <x v="2170"/>
    <n v="2800"/>
    <m/>
    <n v="-2800"/>
    <x v="117"/>
  </r>
  <r>
    <x v="2316"/>
    <x v="73"/>
    <x v="474"/>
    <x v="233"/>
    <n v="1000"/>
    <m/>
    <n v="-1000"/>
    <x v="117"/>
  </r>
  <r>
    <x v="2316"/>
    <x v="4"/>
    <x v="4"/>
    <x v="10632"/>
    <n v="1500"/>
    <m/>
    <n v="-1500"/>
    <x v="117"/>
  </r>
  <r>
    <x v="2316"/>
    <x v="73"/>
    <x v="474"/>
    <x v="233"/>
    <n v="2100"/>
    <m/>
    <n v="-2100"/>
    <x v="117"/>
  </r>
  <r>
    <x v="2316"/>
    <x v="116"/>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4"/>
    <x v="849"/>
    <x v="10635"/>
    <n v="65250"/>
    <m/>
    <n v="-65250"/>
    <x v="117"/>
  </r>
  <r>
    <x v="2316"/>
    <x v="109"/>
    <x v="865"/>
    <x v="10636"/>
    <n v="50000"/>
    <m/>
    <n v="-50000"/>
    <x v="117"/>
  </r>
  <r>
    <x v="2316"/>
    <x v="115"/>
    <x v="417"/>
    <x v="10637"/>
    <n v="300000"/>
    <m/>
    <n v="-300000"/>
    <x v="117"/>
  </r>
  <r>
    <x v="2316"/>
    <x v="117"/>
    <x v="2"/>
    <x v="10638"/>
    <n v="15000"/>
    <m/>
    <n v="-15000"/>
    <x v="117"/>
  </r>
  <r>
    <x v="2317"/>
    <x v="105"/>
    <x v="474"/>
    <x v="233"/>
    <n v="2500"/>
    <m/>
    <n v="-2500"/>
    <x v="117"/>
  </r>
  <r>
    <x v="2317"/>
    <x v="114"/>
    <x v="2"/>
    <x v="8173"/>
    <n v="1250"/>
    <m/>
    <n v="-1250"/>
    <x v="117"/>
  </r>
  <r>
    <x v="2317"/>
    <x v="23"/>
    <x v="390"/>
    <x v="10639"/>
    <n v="6000"/>
    <m/>
    <n v="-6000"/>
    <x v="117"/>
  </r>
  <r>
    <x v="2317"/>
    <x v="23"/>
    <x v="278"/>
    <x v="10640"/>
    <n v="1000"/>
    <m/>
    <n v="-1000"/>
    <x v="117"/>
  </r>
  <r>
    <x v="2317"/>
    <x v="121"/>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7"/>
    <x v="474"/>
    <x v="233"/>
    <n v="400"/>
    <m/>
    <n v="-400"/>
    <x v="117"/>
  </r>
  <r>
    <x v="2317"/>
    <x v="119"/>
    <x v="278"/>
    <x v="10643"/>
    <n v="500000"/>
    <m/>
    <n v="-500000"/>
    <x v="117"/>
  </r>
  <r>
    <x v="2317"/>
    <x v="124"/>
    <x v="278"/>
    <x v="10643"/>
    <n v="65808"/>
    <m/>
    <n v="-65808"/>
    <x v="117"/>
  </r>
  <r>
    <x v="2317"/>
    <x v="124"/>
    <x v="278"/>
    <x v="10644"/>
    <n v="25000"/>
    <m/>
    <n v="-25000"/>
    <x v="117"/>
  </r>
  <r>
    <x v="2317"/>
    <x v="119"/>
    <x v="278"/>
    <x v="10645"/>
    <n v="44000"/>
    <m/>
    <n v="-44000"/>
    <x v="117"/>
  </r>
  <r>
    <x v="2317"/>
    <x v="121"/>
    <x v="78"/>
    <x v="10646"/>
    <n v="400000"/>
    <m/>
    <n v="-400000"/>
    <x v="117"/>
  </r>
  <r>
    <x v="2317"/>
    <x v="116"/>
    <x v="518"/>
    <x v="10647"/>
    <n v="25000"/>
    <m/>
    <n v="-25000"/>
    <x v="117"/>
  </r>
  <r>
    <x v="2318"/>
    <x v="117"/>
    <x v="474"/>
    <x v="233"/>
    <n v="500"/>
    <m/>
    <n v="-500"/>
    <x v="117"/>
  </r>
  <r>
    <x v="2318"/>
    <x v="104"/>
    <x v="278"/>
    <x v="10648"/>
    <n v="5000"/>
    <m/>
    <n v="-5000"/>
    <x v="117"/>
  </r>
  <r>
    <x v="2318"/>
    <x v="73"/>
    <x v="278"/>
    <x v="6089"/>
    <n v="20622"/>
    <m/>
    <n v="-20622"/>
    <x v="117"/>
  </r>
  <r>
    <x v="2318"/>
    <x v="117"/>
    <x v="278"/>
    <x v="6089"/>
    <n v="11650"/>
    <m/>
    <n v="-11650"/>
    <x v="117"/>
  </r>
  <r>
    <x v="2318"/>
    <x v="114"/>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6"/>
    <x v="642"/>
    <x v="10653"/>
    <n v="50000"/>
    <m/>
    <n v="-50000"/>
    <x v="117"/>
  </r>
  <r>
    <x v="2318"/>
    <x v="4"/>
    <x v="4"/>
    <x v="7512"/>
    <n v="4000"/>
    <m/>
    <n v="-4000"/>
    <x v="117"/>
  </r>
  <r>
    <x v="2318"/>
    <x v="116"/>
    <x v="278"/>
    <x v="10654"/>
    <n v="420"/>
    <m/>
    <n v="-420"/>
    <x v="117"/>
  </r>
  <r>
    <x v="2318"/>
    <x v="100"/>
    <x v="474"/>
    <x v="233"/>
    <n v="1000"/>
    <m/>
    <n v="-1000"/>
    <x v="117"/>
  </r>
  <r>
    <x v="2318"/>
    <x v="23"/>
    <x v="353"/>
    <x v="10655"/>
    <n v="20000"/>
    <m/>
    <n v="-20000"/>
    <x v="117"/>
  </r>
  <r>
    <x v="2318"/>
    <x v="121"/>
    <x v="857"/>
    <x v="10656"/>
    <n v="100000"/>
    <m/>
    <n v="-100000"/>
    <x v="117"/>
  </r>
  <r>
    <x v="2318"/>
    <x v="128"/>
    <x v="2"/>
    <x v="10657"/>
    <n v="49900"/>
    <m/>
    <n v="-49900"/>
    <x v="117"/>
  </r>
  <r>
    <x v="2319"/>
    <x v="91"/>
    <x v="820"/>
    <x v="10658"/>
    <n v="400000"/>
    <m/>
    <n v="-400000"/>
    <x v="117"/>
  </r>
  <r>
    <x v="2318"/>
    <x v="117"/>
    <x v="474"/>
    <x v="233"/>
    <n v="2000"/>
    <m/>
    <n v="-2000"/>
    <x v="117"/>
  </r>
  <r>
    <x v="2319"/>
    <x v="121"/>
    <x v="875"/>
    <x v="898"/>
    <n v="10000"/>
    <m/>
    <n v="-10000"/>
    <x v="117"/>
  </r>
  <r>
    <x v="2319"/>
    <x v="121"/>
    <x v="285"/>
    <x v="10659"/>
    <n v="400"/>
    <m/>
    <n v="-400"/>
    <x v="117"/>
  </r>
  <r>
    <x v="2319"/>
    <x v="117"/>
    <x v="474"/>
    <x v="10660"/>
    <n v="7000"/>
    <m/>
    <n v="-7000"/>
    <x v="117"/>
  </r>
  <r>
    <x v="2319"/>
    <x v="114"/>
    <x v="474"/>
    <x v="233"/>
    <n v="800"/>
    <m/>
    <n v="-800"/>
    <x v="117"/>
  </r>
  <r>
    <x v="2319"/>
    <x v="4"/>
    <x v="4"/>
    <x v="10622"/>
    <n v="2000"/>
    <m/>
    <n v="-2000"/>
    <x v="117"/>
  </r>
  <r>
    <x v="2319"/>
    <x v="117"/>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5"/>
    <x v="278"/>
    <x v="10667"/>
    <n v="50000"/>
    <m/>
    <n v="-50000"/>
    <x v="117"/>
  </r>
  <r>
    <x v="2320"/>
    <x v="73"/>
    <x v="790"/>
    <x v="898"/>
    <n v="25000"/>
    <m/>
    <n v="-25000"/>
    <x v="117"/>
  </r>
  <r>
    <x v="2320"/>
    <x v="116"/>
    <x v="474"/>
    <x v="233"/>
    <n v="1200"/>
    <m/>
    <n v="-1200"/>
    <x v="117"/>
  </r>
  <r>
    <x v="2320"/>
    <x v="121"/>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7"/>
    <x v="644"/>
    <x v="9024"/>
    <n v="1000000"/>
    <m/>
    <n v="-1000000"/>
    <x v="117"/>
  </r>
  <r>
    <x v="2320"/>
    <x v="109"/>
    <x v="286"/>
    <x v="10671"/>
    <n v="94800"/>
    <m/>
    <n v="-94800"/>
    <x v="117"/>
  </r>
  <r>
    <x v="2320"/>
    <x v="121"/>
    <x v="286"/>
    <x v="10671"/>
    <n v="30800"/>
    <m/>
    <n v="-30800"/>
    <x v="117"/>
  </r>
  <r>
    <x v="2320"/>
    <x v="117"/>
    <x v="145"/>
    <x v="10672"/>
    <n v="200000"/>
    <m/>
    <n v="-200000"/>
    <x v="117"/>
  </r>
  <r>
    <x v="2320"/>
    <x v="115"/>
    <x v="145"/>
    <x v="10672"/>
    <n v="200000"/>
    <m/>
    <n v="-200000"/>
    <x v="117"/>
  </r>
  <r>
    <x v="2320"/>
    <x v="111"/>
    <x v="145"/>
    <x v="10672"/>
    <n v="100000"/>
    <m/>
    <n v="-100000"/>
    <x v="117"/>
  </r>
  <r>
    <x v="2320"/>
    <x v="119"/>
    <x v="278"/>
    <x v="10673"/>
    <n v="84765"/>
    <m/>
    <n v="-84765"/>
    <x v="117"/>
  </r>
  <r>
    <x v="2320"/>
    <x v="111"/>
    <x v="278"/>
    <x v="10673"/>
    <n v="84765"/>
    <m/>
    <n v="-84765"/>
    <x v="117"/>
  </r>
  <r>
    <x v="2320"/>
    <x v="77"/>
    <x v="732"/>
    <x v="10674"/>
    <n v="32000"/>
    <m/>
    <n v="-32000"/>
    <x v="117"/>
  </r>
  <r>
    <x v="2320"/>
    <x v="100"/>
    <x v="876"/>
    <x v="10675"/>
    <n v="60000"/>
    <m/>
    <n v="-60000"/>
    <x v="117"/>
  </r>
  <r>
    <x v="2320"/>
    <x v="126"/>
    <x v="2"/>
    <x v="3557"/>
    <n v="5960"/>
    <m/>
    <n v="-5960"/>
    <x v="117"/>
  </r>
  <r>
    <x v="2321"/>
    <x v="114"/>
    <x v="278"/>
    <x v="10676"/>
    <n v="900"/>
    <m/>
    <n v="-900"/>
    <x v="117"/>
  </r>
  <r>
    <x v="2321"/>
    <x v="4"/>
    <x v="4"/>
    <x v="10622"/>
    <n v="2000"/>
    <m/>
    <n v="-2000"/>
    <x v="117"/>
  </r>
  <r>
    <x v="2321"/>
    <x v="117"/>
    <x v="278"/>
    <x v="10677"/>
    <n v="20667"/>
    <m/>
    <n v="-20667"/>
    <x v="117"/>
  </r>
  <r>
    <x v="2321"/>
    <x v="114"/>
    <x v="278"/>
    <x v="10677"/>
    <n v="20667"/>
    <m/>
    <n v="-20667"/>
    <x v="117"/>
  </r>
  <r>
    <x v="2321"/>
    <x v="73"/>
    <x v="278"/>
    <x v="10677"/>
    <n v="20666"/>
    <m/>
    <n v="-20666"/>
    <x v="117"/>
  </r>
  <r>
    <x v="2321"/>
    <x v="117"/>
    <x v="278"/>
    <x v="10678"/>
    <n v="31025"/>
    <m/>
    <n v="-31025"/>
    <x v="117"/>
  </r>
  <r>
    <x v="2321"/>
    <x v="105"/>
    <x v="278"/>
    <x v="10678"/>
    <n v="15500"/>
    <m/>
    <n v="-15500"/>
    <x v="117"/>
  </r>
  <r>
    <x v="2321"/>
    <x v="117"/>
    <x v="278"/>
    <x v="10679"/>
    <n v="35700"/>
    <m/>
    <n v="-35700"/>
    <x v="117"/>
  </r>
  <r>
    <x v="2321"/>
    <x v="121"/>
    <x v="278"/>
    <x v="10680"/>
    <n v="17000"/>
    <m/>
    <n v="-17000"/>
    <x v="117"/>
  </r>
  <r>
    <x v="2321"/>
    <x v="117"/>
    <x v="278"/>
    <x v="10681"/>
    <n v="17311"/>
    <m/>
    <n v="-17311"/>
    <x v="117"/>
  </r>
  <r>
    <x v="2321"/>
    <x v="114"/>
    <x v="278"/>
    <x v="10681"/>
    <n v="17311"/>
    <m/>
    <n v="-17311"/>
    <x v="117"/>
  </r>
  <r>
    <x v="2321"/>
    <x v="100"/>
    <x v="278"/>
    <x v="10681"/>
    <n v="17311"/>
    <m/>
    <n v="-17311"/>
    <x v="117"/>
  </r>
  <r>
    <x v="2321"/>
    <x v="126"/>
    <x v="278"/>
    <x v="10681"/>
    <n v="17312"/>
    <m/>
    <n v="-17312"/>
    <x v="117"/>
  </r>
  <r>
    <x v="2321"/>
    <x v="114"/>
    <x v="278"/>
    <x v="10676"/>
    <n v="900"/>
    <m/>
    <n v="-900"/>
    <x v="117"/>
  </r>
  <r>
    <x v="2321"/>
    <x v="4"/>
    <x v="4"/>
    <x v="10622"/>
    <n v="2000"/>
    <m/>
    <n v="-2000"/>
    <x v="117"/>
  </r>
  <r>
    <x v="2321"/>
    <x v="73"/>
    <x v="474"/>
    <x v="233"/>
    <n v="3000"/>
    <m/>
    <n v="-3000"/>
    <x v="117"/>
  </r>
  <r>
    <x v="2321"/>
    <x v="121"/>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11"/>
    <x v="278"/>
    <x v="10688"/>
    <n v="50000"/>
    <m/>
    <n v="-50000"/>
    <x v="117"/>
  </r>
  <r>
    <x v="2322"/>
    <x v="79"/>
    <x v="638"/>
    <x v="10689"/>
    <n v="400000"/>
    <m/>
    <n v="-400000"/>
    <x v="117"/>
  </r>
  <r>
    <x v="2322"/>
    <x v="111"/>
    <x v="390"/>
    <x v="10690"/>
    <n v="18500"/>
    <m/>
    <n v="-18500"/>
    <x v="117"/>
  </r>
  <r>
    <x v="2323"/>
    <x v="98"/>
    <x v="442"/>
    <x v="898"/>
    <n v="2000"/>
    <m/>
    <n v="-2000"/>
    <x v="117"/>
  </r>
  <r>
    <x v="2323"/>
    <x v="117"/>
    <x v="474"/>
    <x v="233"/>
    <n v="1700"/>
    <m/>
    <n v="-1700"/>
    <x v="117"/>
  </r>
  <r>
    <x v="2323"/>
    <x v="117"/>
    <x v="390"/>
    <x v="10660"/>
    <n v="7000"/>
    <m/>
    <n v="-7000"/>
    <x v="117"/>
  </r>
  <r>
    <x v="2323"/>
    <x v="105"/>
    <x v="390"/>
    <x v="10660"/>
    <n v="7000"/>
    <m/>
    <n v="-7000"/>
    <x v="117"/>
  </r>
  <r>
    <x v="2323"/>
    <x v="4"/>
    <x v="516"/>
    <x v="233"/>
    <n v="2830"/>
    <m/>
    <n v="-2830"/>
    <x v="117"/>
  </r>
  <r>
    <x v="2323"/>
    <x v="111"/>
    <x v="338"/>
    <x v="10691"/>
    <n v="400000"/>
    <m/>
    <n v="-400000"/>
    <x v="117"/>
  </r>
  <r>
    <x v="2323"/>
    <x v="111"/>
    <x v="278"/>
    <x v="10692"/>
    <n v="42000"/>
    <m/>
    <n v="-42000"/>
    <x v="117"/>
  </r>
  <r>
    <x v="2323"/>
    <x v="119"/>
    <x v="278"/>
    <x v="10693"/>
    <n v="24000"/>
    <m/>
    <n v="-24000"/>
    <x v="117"/>
  </r>
  <r>
    <x v="2323"/>
    <x v="119"/>
    <x v="415"/>
    <x v="10694"/>
    <n v="150000"/>
    <m/>
    <n v="-150000"/>
    <x v="117"/>
  </r>
  <r>
    <x v="2323"/>
    <x v="117"/>
    <x v="278"/>
    <x v="10695"/>
    <n v="8100"/>
    <m/>
    <n v="-8100"/>
    <x v="117"/>
  </r>
  <r>
    <x v="2323"/>
    <x v="114"/>
    <x v="278"/>
    <x v="10696"/>
    <n v="4200"/>
    <m/>
    <n v="-4200"/>
    <x v="117"/>
  </r>
  <r>
    <x v="2323"/>
    <x v="73"/>
    <x v="278"/>
    <x v="10697"/>
    <n v="3600"/>
    <m/>
    <n v="-3600"/>
    <x v="117"/>
  </r>
  <r>
    <x v="2323"/>
    <x v="111"/>
    <x v="278"/>
    <x v="10698"/>
    <n v="2000"/>
    <m/>
    <n v="-2000"/>
    <x v="117"/>
  </r>
  <r>
    <x v="2323"/>
    <x v="117"/>
    <x v="278"/>
    <x v="9034"/>
    <n v="870"/>
    <m/>
    <n v="-870"/>
    <x v="117"/>
  </r>
  <r>
    <x v="2323"/>
    <x v="73"/>
    <x v="278"/>
    <x v="10699"/>
    <n v="1750"/>
    <m/>
    <n v="-1750"/>
    <x v="117"/>
  </r>
  <r>
    <x v="2323"/>
    <x v="117"/>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6"/>
    <x v="474"/>
    <x v="233"/>
    <n v="1100"/>
    <m/>
    <n v="-1100"/>
    <x v="117"/>
  </r>
  <r>
    <x v="2325"/>
    <x v="4"/>
    <x v="4"/>
    <x v="7512"/>
    <n v="5000"/>
    <m/>
    <n v="-5000"/>
    <x v="117"/>
  </r>
  <r>
    <x v="2325"/>
    <x v="109"/>
    <x v="278"/>
    <x v="4172"/>
    <n v="23740"/>
    <m/>
    <n v="-23740"/>
    <x v="117"/>
  </r>
  <r>
    <x v="2325"/>
    <x v="121"/>
    <x v="474"/>
    <x v="233"/>
    <n v="700"/>
    <m/>
    <n v="-700"/>
    <x v="117"/>
  </r>
  <r>
    <x v="2325"/>
    <x v="73"/>
    <x v="278"/>
    <x v="10707"/>
    <n v="18500"/>
    <m/>
    <n v="-18500"/>
    <x v="117"/>
  </r>
  <r>
    <x v="2325"/>
    <x v="121"/>
    <x v="474"/>
    <x v="233"/>
    <n v="600"/>
    <m/>
    <n v="-600"/>
    <x v="117"/>
  </r>
  <r>
    <x v="2325"/>
    <x v="117"/>
    <x v="474"/>
    <x v="233"/>
    <n v="2000"/>
    <m/>
    <n v="-2000"/>
    <x v="117"/>
  </r>
  <r>
    <x v="2325"/>
    <x v="109"/>
    <x v="865"/>
    <x v="10708"/>
    <n v="50000"/>
    <m/>
    <n v="-50000"/>
    <x v="117"/>
  </r>
  <r>
    <x v="2325"/>
    <x v="117"/>
    <x v="687"/>
    <x v="10709"/>
    <n v="117907"/>
    <m/>
    <n v="-117907"/>
    <x v="117"/>
  </r>
  <r>
    <x v="2325"/>
    <x v="121"/>
    <x v="687"/>
    <x v="10709"/>
    <n v="50603"/>
    <m/>
    <n v="-50603"/>
    <x v="117"/>
  </r>
  <r>
    <x v="2325"/>
    <x v="100"/>
    <x v="687"/>
    <x v="10709"/>
    <n v="102340"/>
    <m/>
    <n v="-102340"/>
    <x v="117"/>
  </r>
  <r>
    <x v="2325"/>
    <x v="116"/>
    <x v="687"/>
    <x v="10709"/>
    <n v="13350"/>
    <m/>
    <n v="-13350"/>
    <x v="117"/>
  </r>
  <r>
    <x v="2325"/>
    <x v="94"/>
    <x v="687"/>
    <x v="10709"/>
    <n v="9300"/>
    <m/>
    <n v="-9300"/>
    <x v="117"/>
  </r>
  <r>
    <x v="2325"/>
    <x v="109"/>
    <x v="278"/>
    <x v="10710"/>
    <n v="16000"/>
    <m/>
    <n v="-16000"/>
    <x v="117"/>
  </r>
  <r>
    <x v="2326"/>
    <x v="73"/>
    <x v="474"/>
    <x v="8211"/>
    <n v="520"/>
    <m/>
    <n v="-520"/>
    <x v="117"/>
  </r>
  <r>
    <x v="2326"/>
    <x v="114"/>
    <x v="285"/>
    <x v="10622"/>
    <n v="560"/>
    <m/>
    <n v="-560"/>
    <x v="117"/>
  </r>
  <r>
    <x v="2326"/>
    <x v="73"/>
    <x v="74"/>
    <x v="1696"/>
    <n v="1000"/>
    <m/>
    <n v="-1000"/>
    <x v="117"/>
  </r>
  <r>
    <x v="2326"/>
    <x v="104"/>
    <x v="278"/>
    <x v="10711"/>
    <n v="46120"/>
    <m/>
    <n v="-46120"/>
    <x v="117"/>
  </r>
  <r>
    <x v="2326"/>
    <x v="119"/>
    <x v="2"/>
    <x v="10712"/>
    <n v="50000"/>
    <m/>
    <n v="-50000"/>
    <x v="117"/>
  </r>
  <r>
    <x v="2326"/>
    <x v="23"/>
    <x v="583"/>
    <x v="10713"/>
    <n v="100000"/>
    <m/>
    <n v="-100000"/>
    <x v="117"/>
  </r>
  <r>
    <x v="2326"/>
    <x v="119"/>
    <x v="877"/>
    <x v="10714"/>
    <n v="60711"/>
    <m/>
    <n v="-60711"/>
    <x v="117"/>
  </r>
  <r>
    <x v="2326"/>
    <x v="117"/>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1"/>
    <x v="761"/>
    <x v="10718"/>
    <n v="28400"/>
    <m/>
    <n v="-28400"/>
    <x v="117"/>
  </r>
  <r>
    <x v="2327"/>
    <x v="116"/>
    <x v="278"/>
    <x v="10719"/>
    <n v="22000"/>
    <m/>
    <n v="-22000"/>
    <x v="117"/>
  </r>
  <r>
    <x v="2327"/>
    <x v="98"/>
    <x v="438"/>
    <x v="9489"/>
    <n v="15000"/>
    <m/>
    <n v="-15000"/>
    <x v="117"/>
  </r>
  <r>
    <x v="2327"/>
    <x v="117"/>
    <x v="2"/>
    <x v="10720"/>
    <n v="800"/>
    <m/>
    <n v="-800"/>
    <x v="117"/>
  </r>
  <r>
    <x v="2327"/>
    <x v="73"/>
    <x v="474"/>
    <x v="233"/>
    <n v="2000"/>
    <m/>
    <n v="-2000"/>
    <x v="117"/>
  </r>
  <r>
    <x v="2327"/>
    <x v="114"/>
    <x v="474"/>
    <x v="233"/>
    <n v="900"/>
    <m/>
    <n v="-900"/>
    <x v="117"/>
  </r>
  <r>
    <x v="2327"/>
    <x v="4"/>
    <x v="2"/>
    <x v="10721"/>
    <n v="2500"/>
    <m/>
    <n v="-2500"/>
    <x v="117"/>
  </r>
  <r>
    <x v="2327"/>
    <x v="114"/>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6"/>
    <x v="78"/>
    <x v="10725"/>
    <n v="171005"/>
    <m/>
    <n v="-171005"/>
    <x v="117"/>
  </r>
  <r>
    <x v="2302"/>
    <x v="110"/>
    <x v="78"/>
    <x v="10725"/>
    <n v="48550"/>
    <m/>
    <n v="-48550"/>
    <x v="117"/>
  </r>
  <r>
    <x v="2302"/>
    <x v="126"/>
    <x v="78"/>
    <x v="10725"/>
    <n v="25000"/>
    <m/>
    <n v="-25000"/>
    <x v="117"/>
  </r>
  <r>
    <x v="2302"/>
    <x v="117"/>
    <x v="78"/>
    <x v="10725"/>
    <n v="206586"/>
    <m/>
    <n v="-206586"/>
    <x v="117"/>
  </r>
  <r>
    <x v="2302"/>
    <x v="79"/>
    <x v="638"/>
    <x v="10726"/>
    <n v="730000"/>
    <m/>
    <n v="-730000"/>
    <x v="117"/>
  </r>
  <r>
    <x v="2302"/>
    <x v="116"/>
    <x v="518"/>
    <x v="10727"/>
    <n v="100000"/>
    <m/>
    <n v="-100000"/>
    <x v="117"/>
  </r>
  <r>
    <x v="2302"/>
    <x v="104"/>
    <x v="518"/>
    <x v="10727"/>
    <n v="100000"/>
    <m/>
    <n v="-100000"/>
    <x v="117"/>
  </r>
  <r>
    <x v="2302"/>
    <x v="114"/>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4"/>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4"/>
    <x v="716"/>
    <x v="10732"/>
    <n v="200000"/>
    <m/>
    <n v="-200000"/>
    <x v="117"/>
  </r>
  <r>
    <x v="2312"/>
    <x v="117"/>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1"/>
    <x v="248"/>
    <x v="10734"/>
    <n v="131377"/>
    <m/>
    <n v="-131377"/>
    <x v="117"/>
  </r>
  <r>
    <x v="2312"/>
    <x v="104"/>
    <x v="248"/>
    <x v="10734"/>
    <n v="25454"/>
    <m/>
    <n v="-25454"/>
    <x v="117"/>
  </r>
  <r>
    <x v="2316"/>
    <x v="118"/>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9"/>
    <x v="389"/>
    <x v="10739"/>
    <n v="597559"/>
    <m/>
    <n v="-597559"/>
    <x v="117"/>
  </r>
  <r>
    <x v="2321"/>
    <x v="114"/>
    <x v="845"/>
    <x v="10740"/>
    <n v="343156"/>
    <m/>
    <n v="-343156"/>
    <x v="117"/>
  </r>
  <r>
    <x v="2321"/>
    <x v="116"/>
    <x v="845"/>
    <x v="10740"/>
    <n v="456844"/>
    <m/>
    <n v="-456844"/>
    <x v="117"/>
  </r>
  <r>
    <x v="2321"/>
    <x v="116"/>
    <x v="78"/>
    <x v="10741"/>
    <n v="515900"/>
    <m/>
    <n v="-515900"/>
    <x v="117"/>
  </r>
  <r>
    <x v="2323"/>
    <x v="116"/>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111"/>
    <x v="97"/>
    <x v="8408"/>
    <m/>
    <n v="2000000"/>
    <n v="2000000"/>
    <x v="117"/>
  </r>
  <r>
    <x v="2300"/>
    <x v="111"/>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1"/>
    <x v="97"/>
    <x v="10753"/>
    <m/>
    <n v="2000000"/>
    <n v="2000000"/>
    <x v="117"/>
  </r>
  <r>
    <x v="2312"/>
    <x v="121"/>
    <x v="97"/>
    <x v="10754"/>
    <m/>
    <n v="597014"/>
    <n v="597014"/>
    <x v="117"/>
  </r>
  <r>
    <x v="2312"/>
    <x v="121"/>
    <x v="97"/>
    <x v="10755"/>
    <m/>
    <n v="3000000"/>
    <n v="3000000"/>
    <x v="117"/>
  </r>
  <r>
    <x v="2312"/>
    <x v="111"/>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8"/>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6"/>
    <x v="97"/>
    <x v="10741"/>
    <m/>
    <n v="515900"/>
    <n v="515900"/>
    <x v="117"/>
  </r>
  <r>
    <x v="2320"/>
    <x v="116"/>
    <x v="97"/>
    <x v="10763"/>
    <m/>
    <n v="800000"/>
    <n v="800000"/>
    <x v="117"/>
  </r>
  <r>
    <x v="2320"/>
    <x v="116"/>
    <x v="97"/>
    <x v="10764"/>
    <m/>
    <n v="1884105"/>
    <n v="1884105"/>
    <x v="117"/>
  </r>
  <r>
    <x v="2320"/>
    <x v="116"/>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7"/>
    <n v="5000"/>
    <m/>
    <n v="-5000"/>
    <x v="118"/>
  </r>
  <r>
    <x v="2328"/>
    <x v="117"/>
    <x v="43"/>
    <x v="9225"/>
    <n v="50000"/>
    <m/>
    <n v="-50000"/>
    <x v="118"/>
  </r>
  <r>
    <x v="2328"/>
    <x v="4"/>
    <x v="43"/>
    <x v="9858"/>
    <n v="105000"/>
    <m/>
    <n v="-105000"/>
    <x v="118"/>
  </r>
  <r>
    <x v="2328"/>
    <x v="4"/>
    <x v="43"/>
    <x v="10301"/>
    <n v="22000"/>
    <m/>
    <n v="-22000"/>
    <x v="118"/>
  </r>
  <r>
    <x v="2328"/>
    <x v="4"/>
    <x v="43"/>
    <x v="9816"/>
    <n v="6000"/>
    <m/>
    <n v="-6000"/>
    <x v="118"/>
  </r>
  <r>
    <x v="2328"/>
    <x v="117"/>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7"/>
    <x v="879"/>
    <x v="10768"/>
    <n v="20000"/>
    <m/>
    <n v="-20000"/>
    <x v="118"/>
  </r>
  <r>
    <x v="2328"/>
    <x v="23"/>
    <x v="43"/>
    <x v="9227"/>
    <n v="145409.27419354839"/>
    <m/>
    <n v="-145409.27419354839"/>
    <x v="118"/>
  </r>
  <r>
    <x v="2328"/>
    <x v="114"/>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11"/>
    <x v="661"/>
    <x v="10773"/>
    <n v="282000"/>
    <m/>
    <n v="-282000"/>
    <x v="118"/>
  </r>
  <r>
    <x v="2328"/>
    <x v="117"/>
    <x v="814"/>
    <x v="10774"/>
    <n v="150000"/>
    <m/>
    <n v="-150000"/>
    <x v="118"/>
  </r>
  <r>
    <x v="2328"/>
    <x v="121"/>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1"/>
    <x v="278"/>
    <x v="10777"/>
    <n v="5000"/>
    <m/>
    <n v="-5000"/>
    <x v="118"/>
  </r>
  <r>
    <x v="2329"/>
    <x v="98"/>
    <x v="43"/>
    <x v="10778"/>
    <n v="284284.27419354836"/>
    <m/>
    <n v="-284284.27419354836"/>
    <x v="118"/>
  </r>
  <r>
    <x v="2329"/>
    <x v="109"/>
    <x v="474"/>
    <x v="233"/>
    <n v="700"/>
    <m/>
    <n v="-700"/>
    <x v="118"/>
  </r>
  <r>
    <x v="2329"/>
    <x v="116"/>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4"/>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6"/>
    <x v="880"/>
    <x v="10787"/>
    <n v="500000"/>
    <m/>
    <n v="-500000"/>
    <x v="118"/>
  </r>
  <r>
    <x v="2329"/>
    <x v="100"/>
    <x v="870"/>
    <x v="10788"/>
    <n v="100000"/>
    <m/>
    <n v="-100000"/>
    <x v="118"/>
  </r>
  <r>
    <x v="2329"/>
    <x v="116"/>
    <x v="764"/>
    <x v="10789"/>
    <n v="90000"/>
    <m/>
    <n v="-90000"/>
    <x v="118"/>
  </r>
  <r>
    <x v="2329"/>
    <x v="117"/>
    <x v="761"/>
    <x v="10790"/>
    <n v="63000"/>
    <m/>
    <n v="-63000"/>
    <x v="118"/>
  </r>
  <r>
    <x v="2329"/>
    <x v="116"/>
    <x v="286"/>
    <x v="10791"/>
    <n v="20000"/>
    <m/>
    <n v="-20000"/>
    <x v="118"/>
  </r>
  <r>
    <x v="2329"/>
    <x v="4"/>
    <x v="4"/>
    <x v="10792"/>
    <n v="30000"/>
    <m/>
    <n v="-30000"/>
    <x v="118"/>
  </r>
  <r>
    <x v="2329"/>
    <x v="73"/>
    <x v="285"/>
    <x v="10793"/>
    <n v="11180"/>
    <m/>
    <n v="-11180"/>
    <x v="118"/>
  </r>
  <r>
    <x v="2329"/>
    <x v="121"/>
    <x v="285"/>
    <x v="10793"/>
    <n v="7110"/>
    <m/>
    <n v="-7110"/>
    <x v="118"/>
  </r>
  <r>
    <x v="2329"/>
    <x v="114"/>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7"/>
    <x v="644"/>
    <x v="10798"/>
    <n v="400000"/>
    <m/>
    <n v="-400000"/>
    <x v="118"/>
  </r>
  <r>
    <x v="2330"/>
    <x v="116"/>
    <x v="880"/>
    <x v="10787"/>
    <n v="500000"/>
    <m/>
    <n v="-500000"/>
    <x v="118"/>
  </r>
  <r>
    <x v="2330"/>
    <x v="105"/>
    <x v="881"/>
    <x v="10799"/>
    <n v="200000"/>
    <m/>
    <n v="-200000"/>
    <x v="118"/>
  </r>
  <r>
    <x v="2330"/>
    <x v="105"/>
    <x v="881"/>
    <x v="10799"/>
    <n v="50000"/>
    <m/>
    <n v="-50000"/>
    <x v="118"/>
  </r>
  <r>
    <x v="2331"/>
    <x v="91"/>
    <x v="278"/>
    <x v="10800"/>
    <n v="10000"/>
    <m/>
    <n v="-10000"/>
    <x v="118"/>
  </r>
  <r>
    <x v="2331"/>
    <x v="7"/>
    <x v="2"/>
    <x v="10801"/>
    <n v="1100"/>
    <m/>
    <n v="-1100"/>
    <x v="118"/>
  </r>
  <r>
    <x v="2331"/>
    <x v="121"/>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7"/>
    <x v="474"/>
    <x v="233"/>
    <n v="1500"/>
    <m/>
    <n v="-1500"/>
    <x v="118"/>
  </r>
  <r>
    <x v="2331"/>
    <x v="114"/>
    <x v="474"/>
    <x v="10805"/>
    <n v="3100"/>
    <m/>
    <n v="-3100"/>
    <x v="118"/>
  </r>
  <r>
    <x v="2331"/>
    <x v="4"/>
    <x v="4"/>
    <x v="10622"/>
    <n v="1500"/>
    <m/>
    <n v="-1500"/>
    <x v="118"/>
  </r>
  <r>
    <x v="2331"/>
    <x v="116"/>
    <x v="518"/>
    <x v="10806"/>
    <n v="150000"/>
    <m/>
    <n v="-150000"/>
    <x v="118"/>
  </r>
  <r>
    <x v="2331"/>
    <x v="127"/>
    <x v="2"/>
    <x v="10712"/>
    <n v="50000"/>
    <m/>
    <n v="-50000"/>
    <x v="118"/>
  </r>
  <r>
    <x v="2331"/>
    <x v="117"/>
    <x v="882"/>
    <x v="10807"/>
    <n v="120000"/>
    <m/>
    <n v="-120000"/>
    <x v="118"/>
  </r>
  <r>
    <x v="2331"/>
    <x v="119"/>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4"/>
    <x v="278"/>
    <x v="10814"/>
    <n v="1000"/>
    <m/>
    <n v="-1000"/>
    <x v="118"/>
  </r>
  <r>
    <x v="2332"/>
    <x v="100"/>
    <x v="278"/>
    <x v="10815"/>
    <n v="9750"/>
    <m/>
    <n v="-9750"/>
    <x v="118"/>
  </r>
  <r>
    <x v="2332"/>
    <x v="99"/>
    <x v="43"/>
    <x v="10547"/>
    <n v="36129.032258064522"/>
    <m/>
    <n v="-36129.032258064522"/>
    <x v="118"/>
  </r>
  <r>
    <x v="2332"/>
    <x v="114"/>
    <x v="43"/>
    <x v="10816"/>
    <n v="147983.87096774194"/>
    <m/>
    <n v="-147983.87096774194"/>
    <x v="118"/>
  </r>
  <r>
    <x v="2332"/>
    <x v="100"/>
    <x v="43"/>
    <x v="10817"/>
    <n v="56130"/>
    <m/>
    <n v="-56130"/>
    <x v="118"/>
  </r>
  <r>
    <x v="2332"/>
    <x v="114"/>
    <x v="324"/>
    <x v="898"/>
    <n v="100000"/>
    <m/>
    <n v="-100000"/>
    <x v="118"/>
  </r>
  <r>
    <x v="2332"/>
    <x v="114"/>
    <x v="474"/>
    <x v="10818"/>
    <n v="1000"/>
    <m/>
    <n v="-1000"/>
    <x v="118"/>
  </r>
  <r>
    <x v="2332"/>
    <x v="100"/>
    <x v="417"/>
    <x v="10819"/>
    <n v="400000"/>
    <m/>
    <n v="-400000"/>
    <x v="118"/>
  </r>
  <r>
    <x v="2332"/>
    <x v="124"/>
    <x v="278"/>
    <x v="10820"/>
    <n v="37100"/>
    <m/>
    <n v="-37100"/>
    <x v="118"/>
  </r>
  <r>
    <x v="2332"/>
    <x v="117"/>
    <x v="757"/>
    <x v="10821"/>
    <n v="100000"/>
    <m/>
    <n v="-100000"/>
    <x v="118"/>
  </r>
  <r>
    <x v="2332"/>
    <x v="121"/>
    <x v="857"/>
    <x v="10822"/>
    <n v="150000"/>
    <m/>
    <n v="-150000"/>
    <x v="118"/>
  </r>
  <r>
    <x v="2332"/>
    <x v="121"/>
    <x v="278"/>
    <x v="10823"/>
    <n v="16000"/>
    <m/>
    <n v="-16000"/>
    <x v="118"/>
  </r>
  <r>
    <x v="2333"/>
    <x v="4"/>
    <x v="285"/>
    <x v="10824"/>
    <n v="1000"/>
    <m/>
    <n v="-1000"/>
    <x v="118"/>
  </r>
  <r>
    <x v="2333"/>
    <x v="4"/>
    <x v="4"/>
    <x v="7512"/>
    <n v="3000"/>
    <m/>
    <n v="-3000"/>
    <x v="118"/>
  </r>
  <r>
    <x v="2333"/>
    <x v="114"/>
    <x v="474"/>
    <x v="233"/>
    <n v="2500"/>
    <m/>
    <n v="-2500"/>
    <x v="118"/>
  </r>
  <r>
    <x v="2333"/>
    <x v="117"/>
    <x v="474"/>
    <x v="233"/>
    <n v="500"/>
    <m/>
    <n v="-500"/>
    <x v="118"/>
  </r>
  <r>
    <x v="2333"/>
    <x v="114"/>
    <x v="474"/>
    <x v="10825"/>
    <n v="3700"/>
    <m/>
    <n v="-3700"/>
    <x v="118"/>
  </r>
  <r>
    <x v="2333"/>
    <x v="100"/>
    <x v="278"/>
    <x v="10826"/>
    <n v="2570"/>
    <m/>
    <n v="-2570"/>
    <x v="118"/>
  </r>
  <r>
    <x v="2333"/>
    <x v="129"/>
    <x v="883"/>
    <x v="10827"/>
    <n v="50000"/>
    <m/>
    <n v="-50000"/>
    <x v="118"/>
  </r>
  <r>
    <x v="2333"/>
    <x v="111"/>
    <x v="43"/>
    <x v="10828"/>
    <n v="166000"/>
    <m/>
    <n v="-166000"/>
    <x v="118"/>
  </r>
  <r>
    <x v="2333"/>
    <x v="119"/>
    <x v="278"/>
    <x v="10829"/>
    <n v="19000"/>
    <m/>
    <n v="-19000"/>
    <x v="118"/>
  </r>
  <r>
    <x v="2333"/>
    <x v="114"/>
    <x v="277"/>
    <x v="10830"/>
    <n v="5230"/>
    <m/>
    <n v="-5230"/>
    <x v="118"/>
  </r>
  <r>
    <x v="2333"/>
    <x v="117"/>
    <x v="277"/>
    <x v="10830"/>
    <n v="5230"/>
    <m/>
    <n v="-5230"/>
    <x v="118"/>
  </r>
  <r>
    <x v="2333"/>
    <x v="100"/>
    <x v="277"/>
    <x v="10830"/>
    <n v="5300"/>
    <m/>
    <n v="-5300"/>
    <x v="118"/>
  </r>
  <r>
    <x v="2333"/>
    <x v="105"/>
    <x v="277"/>
    <x v="10830"/>
    <n v="4920"/>
    <m/>
    <n v="-4920"/>
    <x v="118"/>
  </r>
  <r>
    <x v="2333"/>
    <x v="100"/>
    <x v="278"/>
    <x v="10831"/>
    <n v="29000"/>
    <m/>
    <n v="-29000"/>
    <x v="118"/>
  </r>
  <r>
    <x v="2333"/>
    <x v="111"/>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4"/>
    <x v="10101"/>
    <n v="10000"/>
    <m/>
    <n v="-10000"/>
    <x v="118"/>
  </r>
  <r>
    <x v="2334"/>
    <x v="98"/>
    <x v="2"/>
    <x v="10836"/>
    <n v="2700"/>
    <m/>
    <n v="-2700"/>
    <x v="118"/>
  </r>
  <r>
    <x v="2334"/>
    <x v="100"/>
    <x v="474"/>
    <x v="233"/>
    <n v="400"/>
    <m/>
    <n v="-400"/>
    <x v="118"/>
  </r>
  <r>
    <x v="2334"/>
    <x v="100"/>
    <x v="474"/>
    <x v="233"/>
    <n v="2200"/>
    <m/>
    <n v="-2200"/>
    <x v="118"/>
  </r>
  <r>
    <x v="2334"/>
    <x v="121"/>
    <x v="474"/>
    <x v="233"/>
    <n v="2300"/>
    <m/>
    <n v="-2300"/>
    <x v="118"/>
  </r>
  <r>
    <x v="2334"/>
    <x v="100"/>
    <x v="278"/>
    <x v="1241"/>
    <n v="1300"/>
    <m/>
    <n v="-1300"/>
    <x v="118"/>
  </r>
  <r>
    <x v="2334"/>
    <x v="100"/>
    <x v="474"/>
    <x v="233"/>
    <n v="700"/>
    <m/>
    <n v="-700"/>
    <x v="118"/>
  </r>
  <r>
    <x v="2334"/>
    <x v="114"/>
    <x v="634"/>
    <x v="10837"/>
    <n v="24700"/>
    <m/>
    <n v="-24700"/>
    <x v="118"/>
  </r>
  <r>
    <x v="2334"/>
    <x v="73"/>
    <x v="634"/>
    <x v="10837"/>
    <n v="24700"/>
    <m/>
    <n v="-24700"/>
    <x v="118"/>
  </r>
  <r>
    <x v="2334"/>
    <x v="98"/>
    <x v="634"/>
    <x v="10837"/>
    <n v="24700"/>
    <m/>
    <n v="-24700"/>
    <x v="118"/>
  </r>
  <r>
    <x v="2334"/>
    <x v="115"/>
    <x v="661"/>
    <x v="10838"/>
    <n v="500000"/>
    <m/>
    <n v="-500000"/>
    <x v="118"/>
  </r>
  <r>
    <x v="2334"/>
    <x v="116"/>
    <x v="518"/>
    <x v="10806"/>
    <n v="150000"/>
    <m/>
    <n v="-150000"/>
    <x v="118"/>
  </r>
  <r>
    <x v="2334"/>
    <x v="7"/>
    <x v="2"/>
    <x v="10839"/>
    <n v="21000"/>
    <m/>
    <n v="-21000"/>
    <x v="118"/>
  </r>
  <r>
    <x v="2334"/>
    <x v="117"/>
    <x v="285"/>
    <x v="10840"/>
    <n v="25000"/>
    <m/>
    <n v="-25000"/>
    <x v="118"/>
  </r>
  <r>
    <x v="2335"/>
    <x v="117"/>
    <x v="278"/>
    <x v="10841"/>
    <n v="15000"/>
    <m/>
    <n v="-15000"/>
    <x v="118"/>
  </r>
  <r>
    <x v="2335"/>
    <x v="98"/>
    <x v="442"/>
    <x v="898"/>
    <n v="28000"/>
    <m/>
    <n v="-28000"/>
    <x v="118"/>
  </r>
  <r>
    <x v="2335"/>
    <x v="117"/>
    <x v="278"/>
    <x v="10842"/>
    <n v="16000"/>
    <m/>
    <n v="-16000"/>
    <x v="118"/>
  </r>
  <r>
    <x v="2335"/>
    <x v="4"/>
    <x v="285"/>
    <x v="10511"/>
    <n v="2000"/>
    <m/>
    <n v="-2000"/>
    <x v="118"/>
  </r>
  <r>
    <x v="2335"/>
    <x v="91"/>
    <x v="278"/>
    <x v="10843"/>
    <n v="30000"/>
    <m/>
    <n v="-30000"/>
    <x v="118"/>
  </r>
  <r>
    <x v="2335"/>
    <x v="98"/>
    <x v="864"/>
    <x v="10844"/>
    <n v="200000"/>
    <m/>
    <n v="-200000"/>
    <x v="118"/>
  </r>
  <r>
    <x v="2335"/>
    <x v="117"/>
    <x v="278"/>
    <x v="10845"/>
    <n v="6820"/>
    <m/>
    <n v="-6820"/>
    <x v="118"/>
  </r>
  <r>
    <x v="2335"/>
    <x v="4"/>
    <x v="434"/>
    <x v="898"/>
    <n v="2150"/>
    <m/>
    <n v="-2150"/>
    <x v="118"/>
  </r>
  <r>
    <x v="2335"/>
    <x v="4"/>
    <x v="2"/>
    <x v="10846"/>
    <n v="2000"/>
    <m/>
    <n v="-2000"/>
    <x v="118"/>
  </r>
  <r>
    <x v="2335"/>
    <x v="4"/>
    <x v="516"/>
    <x v="4789"/>
    <n v="5330"/>
    <m/>
    <n v="-5330"/>
    <x v="118"/>
  </r>
  <r>
    <x v="2335"/>
    <x v="117"/>
    <x v="474"/>
    <x v="10847"/>
    <n v="700"/>
    <m/>
    <n v="-700"/>
    <x v="118"/>
  </r>
  <r>
    <x v="2335"/>
    <x v="100"/>
    <x v="43"/>
    <x v="10848"/>
    <n v="50000"/>
    <m/>
    <n v="-50000"/>
    <x v="118"/>
  </r>
  <r>
    <x v="2335"/>
    <x v="73"/>
    <x v="790"/>
    <x v="10849"/>
    <n v="100000"/>
    <m/>
    <n v="-100000"/>
    <x v="118"/>
  </r>
  <r>
    <x v="2335"/>
    <x v="3"/>
    <x v="885"/>
    <x v="10850"/>
    <n v="170000"/>
    <m/>
    <n v="-170000"/>
    <x v="118"/>
  </r>
  <r>
    <x v="2335"/>
    <x v="115"/>
    <x v="698"/>
    <x v="10851"/>
    <n v="500000"/>
    <m/>
    <n v="-500000"/>
    <x v="118"/>
  </r>
  <r>
    <x v="2336"/>
    <x v="116"/>
    <x v="886"/>
    <x v="10852"/>
    <n v="29500"/>
    <m/>
    <n v="-29500"/>
    <x v="118"/>
  </r>
  <r>
    <x v="2336"/>
    <x v="117"/>
    <x v="58"/>
    <x v="10853"/>
    <n v="10200"/>
    <m/>
    <n v="-10200"/>
    <x v="118"/>
  </r>
  <r>
    <x v="2336"/>
    <x v="116"/>
    <x v="58"/>
    <x v="10853"/>
    <n v="10200"/>
    <m/>
    <n v="-10200"/>
    <x v="118"/>
  </r>
  <r>
    <x v="2336"/>
    <x v="100"/>
    <x v="58"/>
    <x v="10853"/>
    <n v="10200"/>
    <m/>
    <n v="-10200"/>
    <x v="118"/>
  </r>
  <r>
    <x v="2336"/>
    <x v="114"/>
    <x v="58"/>
    <x v="10853"/>
    <n v="10200"/>
    <m/>
    <n v="-10200"/>
    <x v="118"/>
  </r>
  <r>
    <x v="2336"/>
    <x v="105"/>
    <x v="278"/>
    <x v="10854"/>
    <n v="10800"/>
    <m/>
    <n v="-10800"/>
    <x v="118"/>
  </r>
  <r>
    <x v="2336"/>
    <x v="100"/>
    <x v="278"/>
    <x v="10854"/>
    <n v="10800"/>
    <m/>
    <n v="-10800"/>
    <x v="118"/>
  </r>
  <r>
    <x v="2336"/>
    <x v="117"/>
    <x v="278"/>
    <x v="10854"/>
    <n v="10800"/>
    <m/>
    <n v="-10800"/>
    <x v="118"/>
  </r>
  <r>
    <x v="2336"/>
    <x v="111"/>
    <x v="2"/>
    <x v="10855"/>
    <n v="17430"/>
    <m/>
    <n v="-17430"/>
    <x v="118"/>
  </r>
  <r>
    <x v="2336"/>
    <x v="115"/>
    <x v="278"/>
    <x v="10856"/>
    <n v="220000"/>
    <m/>
    <n v="-220000"/>
    <x v="118"/>
  </r>
  <r>
    <x v="2336"/>
    <x v="115"/>
    <x v="887"/>
    <x v="10857"/>
    <n v="100000"/>
    <m/>
    <n v="-100000"/>
    <x v="118"/>
  </r>
  <r>
    <x v="2336"/>
    <x v="116"/>
    <x v="278"/>
    <x v="10858"/>
    <n v="10000"/>
    <m/>
    <n v="-10000"/>
    <x v="118"/>
  </r>
  <r>
    <x v="2336"/>
    <x v="116"/>
    <x v="2"/>
    <x v="10859"/>
    <n v="2500"/>
    <m/>
    <n v="-2500"/>
    <x v="118"/>
  </r>
  <r>
    <x v="2336"/>
    <x v="121"/>
    <x v="2"/>
    <x v="10860"/>
    <n v="2500"/>
    <m/>
    <n v="-2500"/>
    <x v="118"/>
  </r>
  <r>
    <x v="2336"/>
    <x v="116"/>
    <x v="278"/>
    <x v="10861"/>
    <n v="15000"/>
    <m/>
    <n v="-15000"/>
    <x v="118"/>
  </r>
  <r>
    <x v="2329"/>
    <x v="117"/>
    <x v="78"/>
    <x v="10862"/>
    <n v="2500000"/>
    <m/>
    <n v="-2500000"/>
    <x v="118"/>
  </r>
  <r>
    <x v="2328"/>
    <x v="121"/>
    <x v="97"/>
    <x v="10862"/>
    <m/>
    <n v="2500000"/>
    <n v="2500000"/>
    <x v="118"/>
  </r>
  <r>
    <x v="2328"/>
    <x v="111"/>
    <x v="97"/>
    <x v="10863"/>
    <m/>
    <n v="1560000"/>
    <n v="1560000"/>
    <x v="118"/>
  </r>
  <r>
    <x v="2328"/>
    <x v="111"/>
    <x v="97"/>
    <x v="9184"/>
    <n v="15600"/>
    <m/>
    <n v="-15600"/>
    <x v="118"/>
  </r>
  <r>
    <x v="2332"/>
    <x v="1"/>
    <x v="97"/>
    <x v="10864"/>
    <m/>
    <n v="280434"/>
    <n v="280434"/>
    <x v="118"/>
  </r>
  <r>
    <x v="2337"/>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6" firstHeaderRow="0" firstDataRow="1" firstDataCol="1" rowPageCount="3" colPageCount="1"/>
  <pivotFields count="8">
    <pivotField axis="axisPage" showAll="0">
      <items count="2435">
        <item x="249"/>
        <item m="1" x="2432"/>
        <item m="1" x="2387"/>
        <item m="1" x="2386"/>
        <item m="1" x="2400"/>
        <item m="1" x="2390"/>
        <item m="1" x="2352"/>
        <item m="1" x="2371"/>
        <item m="1" x="2378"/>
        <item m="1" x="2398"/>
        <item m="1" x="2377"/>
        <item m="1" x="2406"/>
        <item m="1" x="2414"/>
        <item m="1" x="2375"/>
        <item m="1" x="2421"/>
        <item m="1" x="2368"/>
        <item m="1" x="2426"/>
        <item m="1" x="2381"/>
        <item m="1" x="2341"/>
        <item m="1" x="2430"/>
        <item m="1" x="2433"/>
        <item m="1" x="2348"/>
        <item m="1" x="2389"/>
        <item m="1" x="2343"/>
        <item m="1" x="2344"/>
        <item m="1" x="2346"/>
        <item m="1" x="2360"/>
        <item m="1" x="2361"/>
        <item m="1" x="2407"/>
        <item m="1" x="2395"/>
        <item m="1" x="2396"/>
        <item m="1" x="2401"/>
        <item m="1" x="2412"/>
        <item m="1" x="2391"/>
        <item m="1" x="2353"/>
        <item m="1" x="2358"/>
        <item m="1" x="2365"/>
        <item m="1" x="2415"/>
        <item x="0"/>
        <item m="1" x="2402"/>
        <item m="1" x="2408"/>
        <item m="1" x="2366"/>
        <item x="1"/>
        <item m="1" x="2409"/>
        <item m="1" x="2428"/>
        <item x="2"/>
        <item x="3"/>
        <item m="1" x="2372"/>
        <item m="1" x="2423"/>
        <item m="1" x="2369"/>
        <item m="1" x="2419"/>
        <item m="1" x="2427"/>
        <item m="1" x="2431"/>
        <item x="4"/>
        <item m="1" x="2342"/>
        <item x="5"/>
        <item x="6"/>
        <item m="1" x="238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4"/>
        <item x="157"/>
        <item x="158"/>
        <item x="159"/>
        <item x="160"/>
        <item x="161"/>
        <item x="162"/>
        <item x="163"/>
        <item x="164"/>
        <item x="165"/>
        <item x="166"/>
        <item x="167"/>
        <item x="168"/>
        <item x="169"/>
        <item m="1" x="237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2"/>
        <item x="276"/>
        <item x="277"/>
        <item x="278"/>
        <item x="275"/>
        <item m="1" x="2379"/>
        <item x="279"/>
        <item x="280"/>
        <item x="281"/>
        <item x="282"/>
        <item x="283"/>
        <item x="284"/>
        <item x="285"/>
        <item x="286"/>
        <item x="287"/>
        <item x="288"/>
        <item x="289"/>
        <item x="290"/>
        <item x="291"/>
        <item x="292"/>
        <item x="293"/>
        <item x="294"/>
        <item x="295"/>
        <item x="296"/>
        <item m="1" x="2383"/>
        <item x="297"/>
        <item x="298"/>
        <item x="299"/>
        <item m="1" x="2385"/>
        <item x="300"/>
        <item x="302"/>
        <item x="303"/>
        <item x="301"/>
        <item x="304"/>
        <item x="305"/>
        <item x="306"/>
        <item x="307"/>
        <item x="308"/>
        <item x="309"/>
        <item x="310"/>
        <item x="311"/>
        <item x="312"/>
        <item m="1" x="2349"/>
        <item x="313"/>
        <item m="1" x="2351"/>
        <item x="314"/>
        <item x="315"/>
        <item x="316"/>
        <item x="317"/>
        <item x="318"/>
        <item x="319"/>
        <item x="320"/>
        <item x="321"/>
        <item m="1" x="2397"/>
        <item x="323"/>
        <item x="324"/>
        <item x="325"/>
        <item x="326"/>
        <item x="322"/>
        <item x="327"/>
        <item x="328"/>
        <item x="329"/>
        <item x="330"/>
        <item x="331"/>
        <item m="1" x="2388"/>
        <item x="332"/>
        <item m="1" x="2350"/>
        <item x="333"/>
        <item x="334"/>
        <item x="335"/>
        <item x="336"/>
        <item x="337"/>
        <item x="338"/>
        <item x="344"/>
        <item m="1" x="235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7"/>
        <item x="375"/>
        <item x="376"/>
        <item x="373"/>
        <item x="377"/>
        <item x="378"/>
        <item x="379"/>
        <item x="380"/>
        <item m="1" x="2392"/>
        <item x="381"/>
        <item x="382"/>
        <item x="383"/>
        <item x="384"/>
        <item x="385"/>
        <item x="386"/>
        <item x="387"/>
        <item x="388"/>
        <item x="389"/>
        <item x="390"/>
        <item x="391"/>
        <item x="392"/>
        <item x="393"/>
        <item x="394"/>
        <item x="395"/>
        <item x="396"/>
        <item x="397"/>
        <item x="399"/>
        <item x="400"/>
        <item x="401"/>
        <item x="398"/>
        <item x="402"/>
        <item m="1" x="2393"/>
        <item x="403"/>
        <item x="404"/>
        <item x="405"/>
        <item x="406"/>
        <item x="407"/>
        <item x="408"/>
        <item x="409"/>
        <item m="1" x="2359"/>
        <item x="410"/>
        <item x="411"/>
        <item x="421"/>
        <item x="412"/>
        <item x="413"/>
        <item x="414"/>
        <item x="415"/>
        <item x="416"/>
        <item x="417"/>
        <item m="1" x="2413"/>
        <item x="418"/>
        <item x="419"/>
        <item x="420"/>
        <item x="423"/>
        <item x="443"/>
        <item x="424"/>
        <item x="422"/>
        <item x="425"/>
        <item x="426"/>
        <item x="427"/>
        <item x="428"/>
        <item x="429"/>
        <item x="430"/>
        <item x="431"/>
        <item x="432"/>
        <item m="1" x="2405"/>
        <item x="433"/>
        <item x="434"/>
        <item x="435"/>
        <item x="436"/>
        <item x="438"/>
        <item x="437"/>
        <item x="439"/>
        <item x="440"/>
        <item x="442"/>
        <item x="441"/>
        <item x="445"/>
        <item x="446"/>
        <item x="447"/>
        <item x="444"/>
        <item x="448"/>
        <item x="449"/>
        <item x="450"/>
        <item x="451"/>
        <item x="452"/>
        <item x="453"/>
        <item x="454"/>
        <item x="455"/>
        <item x="456"/>
        <item x="457"/>
        <item m="1" x="2367"/>
        <item x="458"/>
        <item x="459"/>
        <item m="1" x="2416"/>
        <item x="460"/>
        <item x="461"/>
        <item x="462"/>
        <item x="463"/>
        <item m="1" x="2425"/>
        <item x="464"/>
        <item x="465"/>
        <item x="466"/>
        <item x="467"/>
        <item x="468"/>
        <item x="469"/>
        <item x="470"/>
        <item m="1" x="2404"/>
        <item x="471"/>
        <item x="472"/>
        <item x="473"/>
        <item x="474"/>
        <item x="475"/>
        <item x="476"/>
        <item x="477"/>
        <item x="478"/>
        <item x="479"/>
        <item x="480"/>
        <item x="481"/>
        <item x="482"/>
        <item x="483"/>
        <item x="484"/>
        <item m="1" x="2380"/>
        <item x="490"/>
        <item x="485"/>
        <item x="486"/>
        <item x="487"/>
        <item x="488"/>
        <item x="489"/>
        <item x="491"/>
        <item x="492"/>
        <item m="1" x="2373"/>
        <item m="1" x="2417"/>
        <item x="503"/>
        <item m="1" x="2420"/>
        <item x="493"/>
        <item x="494"/>
        <item x="504"/>
        <item x="495"/>
        <item x="496"/>
        <item x="497"/>
        <item x="498"/>
        <item x="499"/>
        <item x="500"/>
        <item x="501"/>
        <item x="502"/>
        <item x="505"/>
        <item x="506"/>
        <item x="507"/>
        <item x="508"/>
        <item m="1" x="237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9"/>
        <item x="564"/>
        <item x="565"/>
        <item x="566"/>
        <item x="567"/>
        <item x="568"/>
        <item x="569"/>
        <item x="570"/>
        <item x="571"/>
        <item x="572"/>
        <item x="573"/>
        <item x="574"/>
        <item m="1" x="234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6"/>
        <item x="698"/>
        <item x="708"/>
        <item x="709"/>
        <item x="710"/>
        <item x="699"/>
        <item x="700"/>
        <item x="701"/>
        <item x="702"/>
        <item x="703"/>
        <item x="704"/>
        <item x="705"/>
        <item x="706"/>
        <item x="707"/>
        <item x="711"/>
        <item x="726"/>
        <item x="727"/>
        <item x="734"/>
        <item x="712"/>
        <item x="728"/>
        <item x="729"/>
        <item m="1" x="240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2"/>
        <item x="753"/>
        <item m="1" x="2364"/>
        <item x="740"/>
        <item x="754"/>
        <item x="741"/>
        <item x="742"/>
        <item x="743"/>
        <item x="744"/>
        <item x="745"/>
        <item x="746"/>
        <item x="747"/>
        <item x="755"/>
        <item x="748"/>
        <item x="757"/>
        <item x="758"/>
        <item x="769"/>
        <item x="759"/>
        <item m="1" x="2411"/>
        <item x="760"/>
        <item x="761"/>
        <item x="770"/>
        <item m="1" x="2418"/>
        <item x="762"/>
        <item x="771"/>
        <item x="763"/>
        <item x="764"/>
        <item x="765"/>
        <item x="766"/>
        <item x="772"/>
        <item x="773"/>
        <item x="767"/>
        <item x="768"/>
        <item x="774"/>
        <item x="775"/>
        <item x="790"/>
        <item x="776"/>
        <item x="791"/>
        <item x="777"/>
        <item x="778"/>
        <item x="792"/>
        <item x="779"/>
        <item x="780"/>
        <item x="781"/>
        <item x="782"/>
        <item x="793"/>
        <item x="783"/>
        <item x="794"/>
        <item x="795"/>
        <item x="233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9"/>
        <item x="944"/>
        <item m="1" x="236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0"/>
        <item x="1583"/>
        <item x="1577"/>
        <item x="1578"/>
        <item x="1576"/>
        <item x="1579"/>
        <item x="1580"/>
        <item x="1586"/>
        <item x="1587"/>
        <item x="1581"/>
        <item x="1582"/>
        <item x="1588"/>
        <item x="1589"/>
        <item x="1590"/>
        <item x="1602"/>
        <item x="1612"/>
        <item m="1" x="235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t="default"/>
      </items>
    </pivotField>
    <pivotField axis="axisRow" showAll="0">
      <items count="268">
        <item sd="0" x="119"/>
        <item sd="0" x="110"/>
        <item sd="0" x="124"/>
        <item sd="0" x="127"/>
        <item sd="0" x="126"/>
        <item sd="0" x="111"/>
        <item sd="0" x="121"/>
        <item sd="0" m="1" x="130"/>
        <item sd="0" x="104"/>
        <item sd="0" x="116"/>
        <item sd="0" x="115"/>
        <item sd="0" x="117"/>
        <item sd="0" x="114"/>
        <item sd="0" m="1" x="138"/>
        <item sd="0" x="113"/>
        <item sd="0" x="106"/>
        <item sd="0" m="1" x="135"/>
        <item sd="0" x="105"/>
        <item sd="0" x="103"/>
        <item sd="0" x="109"/>
        <item sd="0" x="107"/>
        <item sd="0" x="99"/>
        <item sd="0" x="102"/>
        <item sd="0" x="100"/>
        <item sd="0" x="98"/>
        <item sd="0" x="95"/>
        <item sd="0" x="97"/>
        <item sd="0" m="1" x="143"/>
        <item sd="0" x="94"/>
        <item sd="0" x="92"/>
        <item sd="0" x="91"/>
        <item sd="0" x="90"/>
        <item sd="0" x="52"/>
        <item sd="0" x="89"/>
        <item sd="0" x="87"/>
        <item sd="0" x="88"/>
        <item sd="0" x="85"/>
        <item sd="0" x="72"/>
        <item sd="0" x="79"/>
        <item sd="0" x="84"/>
        <item sd="0" x="83"/>
        <item sd="0" m="1" x="14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5"/>
        <item sd="0" x="49"/>
        <item sd="0" x="24"/>
        <item sd="0" x="33"/>
        <item sd="0" x="23"/>
        <item sd="0" x="22"/>
        <item sd="0" x="34"/>
        <item n="JPMC (Main Project)" sd="0" x="11"/>
        <item sd="0" x="18"/>
        <item sd="0" x="48"/>
        <item sd="0" x="46"/>
        <item sd="0" x="45"/>
        <item sd="0" x="37"/>
        <item sd="0" x="47"/>
        <item sd="0" m="1" x="180"/>
        <item sd="0" x="44"/>
        <item sd="0" m="1" x="194"/>
        <item sd="0" x="42"/>
        <item sd="0" x="40"/>
        <item sd="0" x="15"/>
        <item sd="0" x="27"/>
        <item sd="0" x="30"/>
        <item sd="0" x="25"/>
        <item sd="0" x="29"/>
        <item sd="0" x="8"/>
        <item sd="0" x="9"/>
        <item sd="0" m="1" x="189"/>
        <item sd="0" m="1" x="159"/>
        <item sd="0" m="1" x="210"/>
        <item sd="0" m="1" x="154"/>
        <item sd="0" m="1" x="166"/>
        <item sd="0" m="1" x="195"/>
        <item sd="0" x="13"/>
        <item sd="0" m="1" x="264"/>
        <item sd="0" m="1" x="244"/>
        <item sd="0" m="1" x="236"/>
        <item sd="0" m="1" x="174"/>
        <item sd="0" m="1" x="171"/>
        <item sd="0" m="1" x="260"/>
        <item sd="0" m="1" x="238"/>
        <item sd="0" m="1" x="247"/>
        <item sd="0" m="1" x="232"/>
        <item sd="0" m="1" x="222"/>
        <item sd="0" m="1" x="157"/>
        <item sd="0" m="1" x="185"/>
        <item sd="0" x="17"/>
        <item sd="0" m="1" x="191"/>
        <item sd="0" m="1" x="205"/>
        <item sd="0" m="1" x="158"/>
        <item sd="0" x="14"/>
        <item sd="0" m="1" x="254"/>
        <item sd="0" x="86"/>
        <item sd="0" m="1" x="200"/>
        <item sd="0" m="1" x="257"/>
        <item sd="0" m="1" x="193"/>
        <item sd="0" m="1" x="214"/>
        <item sd="0" m="1" x="212"/>
        <item sd="0" m="1" x="165"/>
        <item sd="0" m="1" x="203"/>
        <item sd="0" m="1" x="169"/>
        <item sd="0" m="1" x="209"/>
        <item sd="0" m="1" x="246"/>
        <item sd="0" m="1" x="204"/>
        <item sd="0" m="1" x="217"/>
        <item sd="0" x="10"/>
        <item sd="0" m="1" x="220"/>
        <item sd="0" x="1"/>
        <item sd="0" m="1" x="167"/>
        <item sd="0" m="1" x="221"/>
        <item sd="0" m="1" x="190"/>
        <item sd="0" m="1" x="248"/>
        <item sd="0" m="1" x="251"/>
        <item sd="0" m="1" x="224"/>
        <item sd="0" m="1" x="152"/>
        <item sd="0" m="1" x="173"/>
        <item sd="0" m="1" x="215"/>
        <item sd="0" m="1" x="208"/>
        <item sd="0" m="1" x="162"/>
        <item sd="0" m="1" x="156"/>
        <item sd="0" m="1" x="242"/>
        <item sd="0" x="3"/>
        <item sd="0" m="1" x="181"/>
        <item sd="0" x="7"/>
        <item sd="0" m="1" x="196"/>
        <item sd="0" x="2"/>
        <item sd="0" m="1" x="245"/>
        <item sd="0" m="1" x="202"/>
        <item sd="0" x="12"/>
        <item sd="0" m="1" x="184"/>
        <item sd="0" x="4"/>
        <item sd="0" m="1" x="263"/>
        <item sd="0" m="1" x="170"/>
        <item sd="0" m="1" x="178"/>
        <item sd="0" m="1" x="230"/>
        <item sd="0" x="118"/>
        <item sd="0" m="1" x="241"/>
        <item sd="0" m="1" x="161"/>
        <item sd="0" m="1" x="255"/>
        <item sd="0" m="1" x="172"/>
        <item sd="0" m="1" x="177"/>
        <item sd="0" x="6"/>
        <item sd="0" m="1" x="233"/>
        <item sd="0" m="1" x="237"/>
        <item sd="0" m="1" x="252"/>
        <item sd="0" m="1" x="258"/>
        <item sd="0" m="1" x="253"/>
        <item sd="0" x="16"/>
        <item sd="0" m="1" x="151"/>
        <item sd="0" m="1" x="226"/>
        <item sd="0" m="1" x="219"/>
        <item sd="0" m="1" x="235"/>
        <item sd="0" m="1" x="197"/>
        <item m="1" x="211"/>
        <item sd="0" m="1" x="175"/>
        <item sd="0" m="1" x="239"/>
        <item sd="0" m="1" x="198"/>
        <item sd="0" m="1" x="225"/>
        <item sd="0" m="1" x="250"/>
        <item sd="0" x="28"/>
        <item sd="0" m="1" x="213"/>
        <item sd="0" m="1" x="240"/>
        <item sd="0" m="1" x="266"/>
        <item sd="0" m="1" x="188"/>
        <item m="1" x="228"/>
        <item sd="0" m="1" x="227"/>
        <item sd="0" m="1" x="261"/>
        <item sd="0" m="1" x="183"/>
        <item m="1" x="249"/>
        <item sd="0" m="1" x="160"/>
        <item sd="0" m="1" x="206"/>
        <item sd="0" x="41"/>
        <item sd="0" m="1" x="216"/>
        <item sd="0" x="20"/>
        <item sd="0" x="36"/>
        <item sd="0" x="32"/>
        <item sd="0" x="31"/>
        <item sd="0" m="1" x="243"/>
        <item m="1" x="176"/>
        <item sd="0" x="51"/>
        <item sd="0" m="1" x="234"/>
        <item sd="0" m="1" x="199"/>
        <item sd="0" m="1" x="192"/>
        <item sd="0" m="1" x="164"/>
        <item sd="0" x="0"/>
        <item sd="0" x="26"/>
        <item sd="0" x="19"/>
        <item sd="0" m="1" x="186"/>
        <item sd="0" x="21"/>
        <item sd="0" m="1" x="256"/>
        <item sd="0" x="63"/>
        <item sd="0" x="64"/>
        <item sd="0" m="1" x="132"/>
        <item m="1" x="201"/>
        <item sd="0" x="70"/>
        <item m="1" x="231"/>
        <item m="1" x="163"/>
        <item m="1" x="168"/>
        <item sd="0" m="1" x="153"/>
        <item sd="0" m="1" x="223"/>
        <item sd="0" m="1" x="155"/>
        <item sd="0" m="1" x="150"/>
        <item m="1" x="218"/>
        <item sd="0" m="1" x="259"/>
        <item sd="0" x="82"/>
        <item sd="0" m="1" x="262"/>
        <item sd="0" m="1" x="207"/>
        <item sd="0" m="1" x="179"/>
        <item sd="0" x="123"/>
        <item sd="0" m="1" x="182"/>
        <item sd="0" m="1" x="229"/>
        <item sd="0" m="1" x="187"/>
        <item sd="0" m="1" x="145"/>
        <item sd="0" x="93"/>
        <item sd="0" m="1" x="148"/>
        <item sd="0" m="1" x="147"/>
        <item sd="0" m="1" x="146"/>
        <item m="1" x="149"/>
        <item sd="0" m="1" x="140"/>
        <item sd="0" x="96"/>
        <item m="1" x="144"/>
        <item m="1" x="134"/>
        <item sd="0" m="1" x="141"/>
        <item sd="0" x="101"/>
        <item sd="0" m="1" x="139"/>
        <item sd="0" x="108"/>
        <item sd="0" x="112"/>
        <item sd="0" x="120"/>
        <item m="1" x="137"/>
        <item sd="0" x="122"/>
        <item sd="0" x="125"/>
        <item m="1" x="136"/>
        <item sd="0" m="1" x="133"/>
        <item m="1" x="131"/>
        <item sd="0" x="128"/>
        <item sd="0" x="129"/>
        <item t="default"/>
      </items>
    </pivotField>
    <pivotField axis="axisRow" showAll="0">
      <items count="1151">
        <item sd="0" x="60"/>
        <item sd="0" x="149"/>
        <item sd="0" m="1" x="994"/>
        <item sd="0" m="1" x="1091"/>
        <item sd="0" m="1" x="957"/>
        <item sd="0" x="18"/>
        <item sd="0" x="288"/>
        <item sd="0" m="1" x="1132"/>
        <item sd="0" x="146"/>
        <item sd="0" x="179"/>
        <item sd="0" m="1" x="1129"/>
        <item sd="0" x="623"/>
        <item sd="0" x="100"/>
        <item sd="0" m="1" x="942"/>
        <item sd="0" m="1" x="1095"/>
        <item sd="0" x="137"/>
        <item sd="0" m="1" x="1077"/>
        <item sd="0" x="231"/>
        <item sd="0" m="1" x="913"/>
        <item sd="0" m="1" x="1082"/>
        <item sd="0" x="363"/>
        <item sd="0" x="375"/>
        <item sd="0" m="1" x="971"/>
        <item sd="0" x="208"/>
        <item sd="0" x="159"/>
        <item sd="0" x="258"/>
        <item sd="0" x="282"/>
        <item sd="0" x="144"/>
        <item sd="0" x="191"/>
        <item sd="0" x="217"/>
        <item sd="0" x="322"/>
        <item sd="0" x="256"/>
        <item sd="0" x="189"/>
        <item sd="0" m="1" x="1032"/>
        <item sd="0" x="325"/>
        <item sd="0" m="1" x="1133"/>
        <item sd="0" m="1" x="1030"/>
        <item sd="0" x="630"/>
        <item sd="0" x="223"/>
        <item sd="0" m="1" x="925"/>
        <item sd="0" x="239"/>
        <item sd="0" x="135"/>
        <item sd="0" x="140"/>
        <item sd="0" m="1" x="1106"/>
        <item sd="0" m="1" x="1036"/>
        <item sd="0" x="219"/>
        <item sd="0" x="562"/>
        <item sd="0" x="93"/>
        <item sd="0" m="1" x="1103"/>
        <item sd="0" x="222"/>
        <item sd="0" m="1" x="938"/>
        <item sd="0" x="337"/>
        <item sd="0" x="207"/>
        <item sd="0" x="184"/>
        <item sd="0" x="152"/>
        <item sd="0" m="1" x="1116"/>
        <item sd="0" x="40"/>
        <item sd="0" x="281"/>
        <item sd="0" x="170"/>
        <item sd="0" x="317"/>
        <item sd="0" x="358"/>
        <item sd="0" x="214"/>
        <item sd="0" x="370"/>
        <item sd="0" x="279"/>
        <item sd="0" x="156"/>
        <item sd="0" x="700"/>
        <item sd="0" x="253"/>
        <item sd="0" m="1" x="1092"/>
        <item sd="0" m="1" x="904"/>
        <item sd="0" x="365"/>
        <item sd="0" m="1" x="956"/>
        <item sd="0" m="1" x="921"/>
        <item sd="0" x="259"/>
        <item sd="0" x="252"/>
        <item sd="0" m="1" x="1035"/>
        <item sd="0" x="12"/>
        <item sd="0" x="352"/>
        <item sd="0" x="218"/>
        <item sd="0" x="224"/>
        <item sd="0" x="63"/>
        <item sd="0" x="8"/>
        <item sd="0" x="102"/>
        <item sd="0" m="1" x="943"/>
        <item sd="0" m="1" x="1135"/>
        <item sd="0" x="319"/>
        <item sd="0" m="1" x="948"/>
        <item sd="0" m="1" x="1146"/>
        <item sd="0" x="386"/>
        <item sd="0" x="31"/>
        <item sd="0" x="55"/>
        <item sd="0" x="227"/>
        <item sd="0" x="356"/>
        <item sd="0" x="161"/>
        <item sd="0" x="153"/>
        <item sd="0" x="861"/>
        <item sd="0" x="133"/>
        <item sd="0" m="1" x="929"/>
        <item sd="0" m="1" x="922"/>
        <item sd="0" m="1" x="1121"/>
        <item sd="0" x="46"/>
        <item sd="0" x="374"/>
        <item sd="0" m="1" x="931"/>
        <item sd="0" x="270"/>
        <item sd="0" m="1" x="1011"/>
        <item sd="0" m="1" x="976"/>
        <item sd="0" m="1" x="1012"/>
        <item sd="0" m="1" x="992"/>
        <item sd="0" m="1" x="1102"/>
        <item sd="0" m="1" x="1045"/>
        <item sd="0" m="1" x="1008"/>
        <item sd="0" x="366"/>
        <item sd="0" x="318"/>
        <item sd="0" m="1" x="970"/>
        <item sd="0" x="273"/>
        <item sd="0" m="1" x="1067"/>
        <item sd="0" x="201"/>
        <item sd="0" m="1" x="996"/>
        <item sd="0" x="160"/>
        <item sd="0" m="1" x="1099"/>
        <item sd="0" m="1" x="1059"/>
        <item sd="0" m="1" x="955"/>
        <item sd="0" x="277"/>
        <item sd="0" m="1" x="1053"/>
        <item sd="0" x="225"/>
        <item sd="0" m="1" x="927"/>
        <item sd="0" m="1" x="930"/>
        <item sd="0" m="1" x="941"/>
        <item sd="0" x="292"/>
        <item sd="0" x="15"/>
        <item sd="0" m="1" x="968"/>
        <item sd="0" m="1" x="982"/>
        <item sd="0" x="0"/>
        <item sd="0" x="232"/>
        <item sd="0" x="213"/>
        <item sd="0" m="1" x="1101"/>
        <item sd="0" x="316"/>
        <item sd="0" m="1" x="912"/>
        <item sd="0" x="291"/>
        <item sd="0" x="333"/>
        <item sd="0" x="339"/>
        <item sd="0" x="275"/>
        <item sd="0" m="1" x="944"/>
        <item sd="0" x="174"/>
        <item sd="0" x="171"/>
        <item sd="0" x="233"/>
        <item sd="0" x="78"/>
        <item sd="0" m="1" x="1002"/>
        <item sd="0" x="236"/>
        <item sd="0" x="58"/>
        <item sd="0" x="240"/>
        <item sd="0" m="1" x="937"/>
        <item sd="0" x="182"/>
        <item sd="0" x="307"/>
        <item sd="0" x="780"/>
        <item sd="0" x="290"/>
        <item sd="0" m="1" x="1027"/>
        <item sd="0" m="1" x="1088"/>
        <item sd="0" x="132"/>
        <item sd="0" x="56"/>
        <item sd="0" x="126"/>
        <item sd="0" x="22"/>
        <item sd="0" x="187"/>
        <item sd="0" m="1" x="918"/>
        <item sd="0" m="1" x="1119"/>
        <item sd="0" m="1" x="924"/>
        <item sd="0" x="11"/>
        <item sd="0" x="353"/>
        <item sd="0" m="1" x="1007"/>
        <item sd="0" x="124"/>
        <item sd="0" m="1" x="1149"/>
        <item sd="0" x="77"/>
        <item sd="0" m="1" x="1031"/>
        <item sd="0" x="92"/>
        <item sd="0" x="35"/>
        <item sd="0" x="196"/>
        <item sd="0" m="1" x="1128"/>
        <item sd="0" x="1"/>
        <item sd="0" x="180"/>
        <item sd="0" x="285"/>
        <item sd="0" m="1" x="1048"/>
        <item sd="0" x="42"/>
        <item sd="0" m="1" x="1069"/>
        <item sd="0" m="1" x="1039"/>
        <item sd="0" m="1" x="1056"/>
        <item sd="0" m="1" x="990"/>
        <item sd="0" x="84"/>
        <item sd="0" x="106"/>
        <item sd="0" m="1" x="903"/>
        <item sd="0" x="336"/>
        <item sd="0" m="1" x="1062"/>
        <item sd="0" m="1" x="905"/>
        <item sd="0" m="1" x="900"/>
        <item sd="0" m="1" x="1049"/>
        <item sd="0" m="1" x="933"/>
        <item sd="0" m="1" x="1079"/>
        <item sd="0" m="1" x="934"/>
        <item sd="0" x="16"/>
        <item sd="0" m="1" x="1058"/>
        <item sd="0" m="1" x="973"/>
        <item sd="0" x="280"/>
        <item sd="0" x="104"/>
        <item sd="0" x="332"/>
        <item sd="0" m="1" x="995"/>
        <item sd="0" x="348"/>
        <item sd="0" x="23"/>
        <item sd="0" x="362"/>
        <item sd="0" x="237"/>
        <item sd="0" x="91"/>
        <item sd="0" x="13"/>
        <item sd="0" x="175"/>
        <item sd="0" x="343"/>
        <item sd="0" m="1" x="1139"/>
        <item sd="0" m="1" x="1114"/>
        <item sd="0" x="87"/>
        <item sd="0" x="690"/>
        <item sd="0" x="33"/>
        <item sd="0" x="19"/>
        <item sd="0" m="1" x="907"/>
        <item sd="0" x="20"/>
        <item sd="0" m="1" x="919"/>
        <item sd="0" x="96"/>
        <item sd="0" m="1" x="1131"/>
        <item sd="0" m="1" x="1108"/>
        <item sd="0" m="1" x="983"/>
        <item sd="0" x="120"/>
        <item sd="0" x="131"/>
        <item sd="0" x="119"/>
        <item sd="0" m="1" x="1060"/>
        <item sd="0" m="1" x="1051"/>
        <item sd="0" m="1" x="917"/>
        <item sd="0" m="1" x="1037"/>
        <item sd="0" x="228"/>
        <item sd="0" x="39"/>
        <item sd="0" x="108"/>
        <item sd="0" x="24"/>
        <item sd="0" x="139"/>
        <item sd="0" m="1" x="1118"/>
        <item sd="0" x="17"/>
        <item sd="0" x="248"/>
        <item sd="0" x="48"/>
        <item sd="0" m="1" x="1033"/>
        <item sd="0" m="1" x="1093"/>
        <item sd="0" x="134"/>
        <item sd="0" x="596"/>
        <item sd="0" m="1" x="1004"/>
        <item sd="0" x="69"/>
        <item sd="0" x="34"/>
        <item sd="0" x="206"/>
        <item sd="0" m="1" x="1134"/>
        <item sd="0" m="1" x="1010"/>
        <item sd="0" m="1" x="1028"/>
        <item sd="0" m="1" x="972"/>
        <item sd="0" x="268"/>
        <item sd="0" x="376"/>
        <item sd="0" x="331"/>
        <item sd="0" m="1" x="964"/>
        <item sd="0" x="360"/>
        <item sd="0" m="1" x="1109"/>
        <item sd="0" x="89"/>
        <item sd="0" x="355"/>
        <item sd="0" m="1" x="1009"/>
        <item sd="0" x="168"/>
        <item sd="0" m="1" x="908"/>
        <item sd="0" m="1" x="901"/>
        <item sd="0" x="272"/>
        <item sd="0" x="51"/>
        <item sd="0" x="190"/>
        <item sd="0" x="50"/>
        <item sd="0" x="79"/>
        <item sd="0" x="32"/>
        <item sd="0" m="1" x="1096"/>
        <item sd="0" x="188"/>
        <item sd="0" x="110"/>
        <item sd="0" m="1" x="1115"/>
        <item sd="0" m="1" x="1112"/>
        <item sd="0" m="1" x="1019"/>
        <item sd="0" m="1" x="966"/>
        <item sd="0" m="1" x="1014"/>
        <item sd="0" m="1" x="986"/>
        <item sd="0" x="226"/>
        <item sd="0" x="57"/>
        <item sd="0" m="1" x="1017"/>
        <item sd="0" x="340"/>
        <item sd="0" x="265"/>
        <item sd="0" x="294"/>
        <item sd="0" m="1" x="1043"/>
        <item sd="0" x="62"/>
        <item sd="0" x="295"/>
        <item sd="0" x="3"/>
        <item sd="0" x="151"/>
        <item sd="0" x="210"/>
        <item sd="0" x="54"/>
        <item sd="0" m="1" x="1074"/>
        <item sd="0" m="1" x="1057"/>
        <item sd="0" x="323"/>
        <item sd="0" m="1" x="953"/>
        <item sd="0" x="75"/>
        <item sd="0" m="1" x="981"/>
        <item sd="0" x="186"/>
        <item sd="0" x="361"/>
        <item sd="0" x="368"/>
        <item sd="0" x="327"/>
        <item sd="0" x="195"/>
        <item sd="0" m="1" x="1047"/>
        <item sd="0" m="1" x="1087"/>
        <item sd="0" x="123"/>
        <item sd="0" m="1" x="978"/>
        <item sd="0" x="194"/>
        <item sd="0" x="121"/>
        <item sd="0" x="53"/>
        <item sd="0" m="1" x="1104"/>
        <item sd="0" x="278"/>
        <item sd="0" x="212"/>
        <item sd="0" m="1" x="1089"/>
        <item sd="0" m="1" x="1080"/>
        <item sd="0" m="1" x="1147"/>
        <item sd="0" m="1" x="935"/>
        <item sd="0" m="1" x="1141"/>
        <item sd="0" x="117"/>
        <item sd="0" x="111"/>
        <item sd="0" x="81"/>
        <item sd="0" x="7"/>
        <item sd="0" x="235"/>
        <item sd="0" x="287"/>
        <item sd="0" m="1" x="1078"/>
        <item sd="0" m="1" x="1125"/>
        <item sd="0" x="2"/>
        <item sd="0" m="1" x="1140"/>
        <item sd="0" m="1" x="1000"/>
        <item sd="0" x="163"/>
        <item sd="0" m="1" x="1072"/>
        <item sd="0" m="1" x="947"/>
        <item sd="0" m="1" x="1148"/>
        <item sd="0" m="1" x="914"/>
        <item sd="0" m="1" x="911"/>
        <item sd="0" x="130"/>
        <item sd="0" x="88"/>
        <item sd="0" m="1" x="1143"/>
        <item sd="0" x="204"/>
        <item sd="0" x="72"/>
        <item sd="0" x="73"/>
        <item sd="0" x="28"/>
        <item sd="0" x="47"/>
        <item sd="0" x="181"/>
        <item sd="0" x="26"/>
        <item sd="0" x="86"/>
        <item sd="0" x="230"/>
        <item sd="0" m="1" x="1016"/>
        <item sd="0" m="1" x="999"/>
        <item sd="0" m="1" x="1034"/>
        <item sd="0" x="94"/>
        <item sd="0" x="107"/>
        <item sd="0" x="309"/>
        <item sd="0" x="38"/>
        <item sd="0" x="145"/>
        <item sd="0" x="101"/>
        <item sd="0" x="369"/>
        <item sd="0" x="10"/>
        <item sd="0" x="74"/>
        <item sd="0" x="264"/>
        <item sd="0" m="1" x="985"/>
        <item sd="0" x="178"/>
        <item sd="0" x="266"/>
        <item sd="0" x="364"/>
        <item sd="0" x="98"/>
        <item sd="0" x="165"/>
        <item sd="0" x="66"/>
        <item sd="0" x="5"/>
        <item sd="0" m="1" x="960"/>
        <item sd="0" x="359"/>
        <item sd="0" m="1" x="1138"/>
        <item sd="0" x="269"/>
        <item sd="0" x="215"/>
        <item sd="0" x="349"/>
        <item sd="0" x="283"/>
        <item sd="0" x="185"/>
        <item sd="0" x="220"/>
        <item sd="0" m="1" x="1126"/>
        <item sd="0" m="1" x="906"/>
        <item sd="0" x="4"/>
        <item sd="0" x="377"/>
        <item sd="0" x="262"/>
        <item sd="0" x="326"/>
        <item sd="0" x="173"/>
        <item sd="0" x="200"/>
        <item sd="0" m="1" x="945"/>
        <item sd="0" x="345"/>
        <item sd="0" x="30"/>
        <item sd="0" m="1" x="1075"/>
        <item sd="0" x="242"/>
        <item sd="0" m="1" x="1006"/>
        <item sd="0" m="1" x="915"/>
        <item sd="0" x="243"/>
        <item sd="0" m="1" x="1120"/>
        <item sd="0" m="1" x="1123"/>
        <item sd="0" x="303"/>
        <item sd="0" x="37"/>
        <item sd="0" x="357"/>
        <item sd="0" m="1" x="1018"/>
        <item sd="0" m="1" x="1068"/>
        <item sd="0" x="115"/>
        <item sd="0" m="1" x="1117"/>
        <item sd="0" m="1" x="926"/>
        <item sd="0" m="1" x="988"/>
        <item sd="0" x="128"/>
        <item sd="0" m="1" x="1124"/>
        <item sd="0" m="1" x="1100"/>
        <item sd="0" x="255"/>
        <item sd="0" x="199"/>
        <item sd="0" x="329"/>
        <item sd="0" x="297"/>
        <item sd="0" x="310"/>
        <item sd="0" x="83"/>
        <item sd="0" m="1" x="1024"/>
        <item sd="0" m="1" x="909"/>
        <item sd="0" x="80"/>
        <item sd="0" m="1" x="977"/>
        <item sd="0" m="1" x="1113"/>
        <item sd="0" x="97"/>
        <item sd="0" x="289"/>
        <item sd="0" m="1" x="1063"/>
        <item sd="0" x="116"/>
        <item sd="0" x="209"/>
        <item sd="0" x="198"/>
        <item sd="0" x="150"/>
        <item sd="0" x="136"/>
        <item sd="0" m="1" x="1005"/>
        <item sd="0" x="109"/>
        <item sd="0" x="524"/>
        <item sd="0" m="1" x="984"/>
        <item sd="0" m="1" x="1084"/>
        <item sd="0" x="284"/>
        <item sd="0" x="296"/>
        <item sd="0" x="211"/>
        <item sd="0" x="45"/>
        <item sd="0" m="1" x="1064"/>
        <item sd="0" m="1" x="1055"/>
        <item sd="0" x="155"/>
        <item sd="0" m="1" x="1085"/>
        <item sd="0" x="61"/>
        <item sd="0" x="129"/>
        <item sd="0" x="105"/>
        <item sd="0" m="1" x="932"/>
        <item sd="0" x="157"/>
        <item sd="0" x="14"/>
        <item sd="0" x="43"/>
        <item sd="0" x="250"/>
        <item sd="0" x="238"/>
        <item sd="0" x="103"/>
        <item sd="0" x="70"/>
        <item sd="0" x="299"/>
        <item sd="0" x="127"/>
        <item sd="0" m="1" x="902"/>
        <item sd="0" x="193"/>
        <item sd="0" x="147"/>
        <item sd="0" m="1" x="1020"/>
        <item sd="0" x="99"/>
        <item sd="0" x="344"/>
        <item sd="0" x="221"/>
        <item sd="0" m="1" x="1137"/>
        <item sd="0" m="1" x="1142"/>
        <item sd="0" x="271"/>
        <item sd="0" x="166"/>
        <item sd="0" x="286"/>
        <item sd="0" x="304"/>
        <item sd="0" m="1" x="1013"/>
        <item sd="0" x="138"/>
        <item sd="0" x="41"/>
        <item sd="0" x="229"/>
        <item sd="0" m="1" x="1071"/>
        <item sd="0" x="71"/>
        <item sd="0" x="64"/>
        <item sd="0" m="1" x="997"/>
        <item sd="0" m="1" x="991"/>
        <item sd="0" x="540"/>
        <item sd="0" x="44"/>
        <item sd="0" x="114"/>
        <item sd="0" x="52"/>
        <item sd="0" x="142"/>
        <item sd="0" x="82"/>
        <item sd="0" x="245"/>
        <item sd="0" x="314"/>
        <item sd="0" m="1" x="1110"/>
        <item sd="0" m="1" x="1081"/>
        <item sd="0" x="308"/>
        <item sd="0" m="1" x="1041"/>
        <item sd="0" m="1" x="1107"/>
        <item sd="0" x="122"/>
        <item sd="0" x="118"/>
        <item sd="0" m="1" x="1061"/>
        <item sd="0" x="169"/>
        <item sd="0" x="197"/>
        <item sd="0" x="125"/>
        <item sd="0" x="203"/>
        <item sd="0" x="267"/>
        <item sd="0" x="301"/>
        <item sd="0" x="85"/>
        <item sd="0" x="25"/>
        <item sd="0" x="244"/>
        <item sd="0" x="112"/>
        <item sd="0" x="192"/>
        <item sd="0" x="302"/>
        <item sd="0" x="260"/>
        <item sd="0" x="261"/>
        <item sd="0" m="1" x="1046"/>
        <item sd="0" x="328"/>
        <item sd="0" x="350"/>
        <item sd="0" x="254"/>
        <item sd="0" x="320"/>
        <item sd="0" x="241"/>
        <item sd="0" x="158"/>
        <item sd="0" m="1" x="1038"/>
        <item sd="0" m="1" x="1003"/>
        <item sd="0" m="1" x="1094"/>
        <item sd="0" m="1" x="910"/>
        <item sd="0" m="1" x="962"/>
        <item sd="0" x="143"/>
        <item sd="0" m="1" x="1098"/>
        <item sd="0" x="276"/>
        <item sd="0" x="298"/>
        <item sd="0" x="424"/>
        <item sd="0" x="346"/>
        <item sd="0" x="306"/>
        <item sd="0" m="1" x="1122"/>
        <item sd="0" x="321"/>
        <item sd="0" x="313"/>
        <item sd="0" x="49"/>
        <item sd="0" x="315"/>
        <item sd="0" x="59"/>
        <item sd="0" x="183"/>
        <item sd="0" x="330"/>
        <item sd="0" x="274"/>
        <item sd="0" x="311"/>
        <item sd="0" x="249"/>
        <item sd="0" m="1" x="940"/>
        <item sd="0" m="1" x="1042"/>
        <item sd="0" m="1" x="1144"/>
        <item sd="0" m="1" x="998"/>
        <item sd="0" m="1" x="980"/>
        <item sd="0" m="1" x="979"/>
        <item sd="0" x="90"/>
        <item sd="0" x="202"/>
        <item sd="0" x="67"/>
        <item sd="0" m="1" x="1073"/>
        <item sd="0" x="65"/>
        <item sd="0" x="247"/>
        <item sd="0" m="1" x="951"/>
        <item sd="0" x="216"/>
        <item sd="0" m="1" x="963"/>
        <item sd="0" x="141"/>
        <item sd="0" x="177"/>
        <item sd="0" x="305"/>
        <item sd="0" m="1" x="959"/>
        <item sd="0" x="347"/>
        <item sd="0" m="1" x="1136"/>
        <item sd="0" m="1" x="1022"/>
        <item sd="0" x="293"/>
        <item sd="0" x="148"/>
        <item sd="0" x="354"/>
        <item sd="0" m="1" x="1076"/>
        <item sd="0" x="27"/>
        <item sd="0" m="1" x="1086"/>
        <item sd="0" x="68"/>
        <item sd="0" x="6"/>
        <item sd="0" x="263"/>
        <item sd="0" x="154"/>
        <item sd="0" x="164"/>
        <item sd="0" x="172"/>
        <item sd="0" x="205"/>
        <item sd="0" x="351"/>
        <item sd="0" m="1" x="965"/>
        <item sd="0" x="29"/>
        <item sd="0" m="1" x="1130"/>
        <item sd="0" x="9"/>
        <item sd="0" x="335"/>
        <item sd="0" m="1" x="1026"/>
        <item sd="0" m="1" x="1052"/>
        <item sd="0" m="1" x="993"/>
        <item sd="0" x="234"/>
        <item sd="0" x="162"/>
        <item sd="0" m="1" x="967"/>
        <item sd="0" m="1" x="1097"/>
        <item sd="0" m="1" x="1127"/>
        <item sd="0" m="1" x="1111"/>
        <item sd="0" x="300"/>
        <item sd="0" x="167"/>
        <item sd="0" x="76"/>
        <item sd="0" m="1" x="1090"/>
        <item sd="0" x="342"/>
        <item sd="0" x="341"/>
        <item sd="0" m="1" x="928"/>
        <item sd="0" m="1" x="989"/>
        <item sd="0" m="1" x="1065"/>
        <item sd="0" m="1" x="1044"/>
        <item sd="0" x="113"/>
        <item sd="0" x="251"/>
        <item sd="0" x="176"/>
        <item sd="0" x="372"/>
        <item sd="0" x="246"/>
        <item sd="0" m="1" x="916"/>
        <item sd="0" x="257"/>
        <item sd="0" x="95"/>
        <item sd="0" x="338"/>
        <item sd="0" x="36"/>
        <item sd="0" m="1" x="969"/>
        <item sd="0" x="21"/>
        <item sd="0" x="378"/>
        <item sd="0" x="381"/>
        <item sd="0" x="382"/>
        <item sd="0" x="379"/>
        <item sd="0" x="383"/>
        <item sd="0" x="380"/>
        <item sd="0" x="384"/>
        <item sd="0" x="385"/>
        <item sd="0" x="387"/>
        <item sd="0" m="1" x="949"/>
        <item sd="0" m="1" x="987"/>
        <item sd="0" x="388"/>
        <item sd="0" m="1" x="920"/>
        <item sd="0" x="389"/>
        <item sd="0" x="390"/>
        <item sd="0" x="391"/>
        <item sd="0" x="392"/>
        <item sd="0" x="393"/>
        <item sd="0" x="394"/>
        <item sd="0" x="396"/>
        <item sd="0" x="397"/>
        <item sd="0" x="398"/>
        <item sd="0" x="395"/>
        <item sd="0" x="373"/>
        <item sd="0" x="399"/>
        <item sd="0" m="1" x="936"/>
        <item sd="0" x="401"/>
        <item sd="0" x="400"/>
        <item sd="0" m="1" x="954"/>
        <item sd="0" x="402"/>
        <item sd="0" x="403"/>
        <item sd="0" x="404"/>
        <item sd="0" x="405"/>
        <item sd="0" x="406"/>
        <item sd="0" x="411"/>
        <item sd="0" m="1" x="101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7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54"/>
        <item sd="0" x="465"/>
        <item sd="0" x="469"/>
        <item sd="0" x="466"/>
        <item sd="0" x="467"/>
        <item sd="0" m="1" x="946"/>
        <item sd="0" x="470"/>
        <item sd="0" m="1" x="923"/>
        <item sd="0" x="472"/>
        <item sd="0" x="475"/>
        <item sd="0" x="476"/>
        <item sd="0" x="371"/>
        <item sd="0" m="1" x="1025"/>
        <item sd="0" x="477"/>
        <item sd="0" x="478"/>
        <item sd="0" x="479"/>
        <item sd="0" x="473"/>
        <item sd="0" x="474"/>
        <item sd="0" x="480"/>
        <item sd="0" x="481"/>
        <item sd="0" x="482"/>
        <item sd="0" x="483"/>
        <item sd="0" x="484"/>
        <item sd="0" x="485"/>
        <item sd="0" x="486"/>
        <item sd="0" m="1" x="1083"/>
        <item sd="0" x="488"/>
        <item sd="0" x="489"/>
        <item sd="0" x="487"/>
        <item sd="0" x="492"/>
        <item sd="0" x="491"/>
        <item sd="0" x="312"/>
        <item sd="0" m="1" x="1066"/>
        <item sd="0" x="490"/>
        <item sd="0" x="493"/>
        <item sd="0" x="471"/>
        <item sd="0" x="494"/>
        <item sd="0" x="495"/>
        <item sd="0" m="1" x="1050"/>
        <item sd="0" x="497"/>
        <item sd="0" x="499"/>
        <item sd="0" x="500"/>
        <item sd="0" x="503"/>
        <item sd="0" m="1" x="1023"/>
        <item sd="0" m="1" x="96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95"/>
        <item sd="0" x="528"/>
        <item sd="0" x="531"/>
        <item sd="0" x="532"/>
        <item sd="0" x="529"/>
        <item sd="0" x="530"/>
        <item sd="0" x="533"/>
        <item sd="0" x="534"/>
        <item sd="0" x="538"/>
        <item sd="0" x="535"/>
        <item sd="0" x="536"/>
        <item sd="0" x="537"/>
        <item sd="0" x="542"/>
        <item sd="0" x="539"/>
        <item sd="0" x="541"/>
        <item sd="0" m="1" x="952"/>
        <item sd="0" x="547"/>
        <item sd="0" x="548"/>
        <item sd="0" x="549"/>
        <item sd="0" x="543"/>
        <item sd="0" x="544"/>
        <item sd="0" x="546"/>
        <item sd="0" x="550"/>
        <item sd="0" x="551"/>
        <item sd="0" x="545"/>
        <item sd="0" x="556"/>
        <item sd="0" x="557"/>
        <item sd="0" x="558"/>
        <item sd="0" x="559"/>
        <item sd="0" x="552"/>
        <item sd="0" x="553"/>
        <item sd="0" x="554"/>
        <item sd="0" m="1" x="1001"/>
        <item sd="0" x="431"/>
        <item sd="0" x="555"/>
        <item sd="0" x="560"/>
        <item sd="0" x="561"/>
        <item sd="0" x="563"/>
        <item sd="0" x="564"/>
        <item sd="0" x="565"/>
        <item sd="0" m="1" x="1105"/>
        <item sd="0" x="566"/>
        <item sd="0" x="567"/>
        <item sd="0" x="571"/>
        <item sd="0" x="572"/>
        <item sd="0" x="573"/>
        <item sd="0" x="574"/>
        <item sd="0" x="568"/>
        <item sd="0" x="569"/>
        <item sd="0" x="575"/>
        <item sd="0" x="570"/>
        <item sd="0" m="1" x="102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40"/>
        <item sd="0" x="635"/>
        <item sd="0" x="636"/>
        <item sd="0" x="641"/>
        <item sd="0" m="1" x="89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97"/>
        <item x="683"/>
        <item x="687"/>
        <item x="689"/>
        <item x="685"/>
        <item x="686"/>
        <item x="691"/>
        <item x="684"/>
        <item x="692"/>
        <item x="693"/>
        <item x="694"/>
        <item x="695"/>
        <item x="696"/>
        <item m="1" x="950"/>
        <item x="698"/>
        <item x="699"/>
        <item x="697"/>
        <item x="701"/>
        <item x="702"/>
        <item m="1" x="1070"/>
        <item x="705"/>
        <item m="1" x="898"/>
        <item x="703"/>
        <item x="704"/>
        <item x="706"/>
        <item x="707"/>
        <item x="720"/>
        <item x="708"/>
        <item x="709"/>
        <item x="710"/>
        <item x="711"/>
        <item x="712"/>
        <item x="713"/>
        <item x="714"/>
        <item x="715"/>
        <item x="716"/>
        <item x="717"/>
        <item x="718"/>
        <item x="719"/>
        <item x="721"/>
        <item x="722"/>
        <item x="723"/>
        <item x="724"/>
        <item x="725"/>
        <item m="1" x="975"/>
        <item x="726"/>
        <item x="727"/>
        <item x="730"/>
        <item m="1" x="1145"/>
        <item m="1" x="939"/>
        <item x="638"/>
        <item x="728"/>
        <item x="334"/>
        <item x="729"/>
        <item x="731"/>
        <item x="732"/>
        <item x="733"/>
        <item x="734"/>
        <item x="735"/>
        <item x="736"/>
        <item x="737"/>
        <item x="789"/>
        <item x="738"/>
        <item x="739"/>
        <item x="740"/>
        <item x="741"/>
        <item x="742"/>
        <item x="743"/>
        <item x="744"/>
        <item x="745"/>
        <item x="746"/>
        <item x="747"/>
        <item x="748"/>
        <item m="1" x="958"/>
        <item x="749"/>
        <item x="756"/>
        <item x="750"/>
        <item x="751"/>
        <item m="1" x="1029"/>
        <item x="752"/>
        <item x="753"/>
        <item x="754"/>
        <item x="755"/>
        <item x="757"/>
        <item x="594"/>
        <item x="758"/>
        <item x="759"/>
        <item x="760"/>
        <item x="761"/>
        <item x="762"/>
        <item x="763"/>
        <item x="764"/>
        <item x="765"/>
        <item x="766"/>
        <item x="767"/>
        <item x="768"/>
        <item m="1" x="899"/>
        <item m="1" x="894"/>
        <item x="770"/>
        <item x="771"/>
        <item x="772"/>
        <item x="769"/>
        <item x="773"/>
        <item x="774"/>
        <item x="775"/>
        <item x="776"/>
        <item x="777"/>
        <item x="778"/>
        <item x="779"/>
        <item m="1" x="893"/>
        <item x="781"/>
        <item x="782"/>
        <item x="783"/>
        <item x="784"/>
        <item x="527"/>
        <item m="1" x="888"/>
        <item x="785"/>
        <item x="786"/>
        <item x="787"/>
        <item x="788"/>
        <item x="790"/>
        <item x="791"/>
        <item x="792"/>
        <item x="793"/>
        <item x="794"/>
        <item x="795"/>
        <item x="796"/>
        <item x="797"/>
        <item x="803"/>
        <item x="798"/>
        <item x="799"/>
        <item x="800"/>
        <item x="801"/>
        <item x="802"/>
        <item x="804"/>
        <item x="805"/>
        <item x="806"/>
        <item x="807"/>
        <item x="813"/>
        <item x="808"/>
        <item x="809"/>
        <item m="1" x="890"/>
        <item x="810"/>
        <item x="811"/>
        <item m="1" x="896"/>
        <item x="812"/>
        <item m="1" x="889"/>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891"/>
        <item x="873"/>
        <item x="874"/>
        <item x="875"/>
        <item x="877"/>
        <item x="878"/>
        <item x="814"/>
        <item x="879"/>
        <item x="880"/>
        <item x="881"/>
        <item x="882"/>
        <item x="883"/>
        <item x="884"/>
        <item x="885"/>
        <item x="886"/>
        <item x="887"/>
        <item t="default" sd="0"/>
      </items>
    </pivotField>
    <pivotField axis="axisPage" showAll="0">
      <items count="108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62"/>
        <item x="10863"/>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64"/>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1">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45">
        <item x="0"/>
        <item x="1"/>
        <item x="2"/>
        <item x="4"/>
        <item x="5"/>
        <item x="7"/>
        <item x="8"/>
        <item x="9"/>
        <item m="1" x="1296"/>
        <item x="10"/>
        <item x="11"/>
        <item m="1" x="1300"/>
        <item x="12"/>
        <item x="13"/>
        <item x="14"/>
        <item x="16"/>
        <item x="18"/>
        <item x="3"/>
        <item x="6"/>
        <item x="17"/>
        <item x="15"/>
        <item m="1" x="1302"/>
        <item m="1" x="1301"/>
        <item x="21"/>
        <item x="19"/>
        <item x="23"/>
        <item m="1" x="1303"/>
        <item x="24"/>
        <item x="20"/>
        <item x="28"/>
        <item m="1" x="1304"/>
        <item x="22"/>
        <item x="39"/>
        <item x="25"/>
        <item x="29"/>
        <item x="35"/>
        <item x="26"/>
        <item x="27"/>
        <item x="38"/>
        <item x="30"/>
        <item x="31"/>
        <item x="32"/>
        <item m="1" x="1305"/>
        <item x="37"/>
        <item m="1" x="1306"/>
        <item m="1" x="1307"/>
        <item x="44"/>
        <item x="34"/>
        <item x="40"/>
        <item x="33"/>
        <item x="36"/>
        <item x="60"/>
        <item x="42"/>
        <item m="1" x="1309"/>
        <item x="41"/>
        <item x="47"/>
        <item x="43"/>
        <item m="1" x="1308"/>
        <item x="50"/>
        <item x="45"/>
        <item x="46"/>
        <item x="52"/>
        <item m="1" x="1310"/>
        <item x="53"/>
        <item x="56"/>
        <item x="49"/>
        <item x="48"/>
        <item m="1" x="1311"/>
        <item x="51"/>
        <item m="1" x="1312"/>
        <item x="54"/>
        <item x="55"/>
        <item x="62"/>
        <item x="57"/>
        <item x="58"/>
        <item x="59"/>
        <item x="61"/>
        <item x="63"/>
        <item x="64"/>
        <item x="65"/>
        <item x="66"/>
        <item x="67"/>
        <item x="68"/>
        <item m="1" x="1313"/>
        <item m="1" x="1314"/>
        <item x="69"/>
        <item x="70"/>
        <item x="76"/>
        <item m="1" x="1315"/>
        <item m="1" x="1316"/>
        <item m="1" x="1317"/>
        <item x="71"/>
        <item x="72"/>
        <item x="73"/>
        <item x="74"/>
        <item x="75"/>
        <item x="77"/>
        <item x="78"/>
        <item x="79"/>
        <item m="1" x="1318"/>
        <item x="87"/>
        <item x="80"/>
        <item m="1" x="1319"/>
        <item x="81"/>
        <item x="82"/>
        <item x="83"/>
        <item x="84"/>
        <item x="85"/>
        <item x="86"/>
        <item x="88"/>
        <item x="89"/>
        <item x="90"/>
        <item x="91"/>
        <item m="1" x="1320"/>
        <item x="92"/>
        <item x="93"/>
        <item x="94"/>
        <item x="95"/>
        <item m="1" x="1321"/>
        <item x="96"/>
        <item m="1" x="1322"/>
        <item x="97"/>
        <item x="104"/>
        <item x="98"/>
        <item x="109"/>
        <item x="99"/>
        <item x="100"/>
        <item x="101"/>
        <item x="102"/>
        <item x="103"/>
        <item x="105"/>
        <item x="106"/>
        <item x="107"/>
        <item x="108"/>
        <item x="110"/>
        <item x="111"/>
        <item m="1" x="132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4"/>
        <item m="1" x="1325"/>
        <item x="140"/>
        <item x="166"/>
        <item x="145"/>
        <item x="142"/>
        <item x="190"/>
        <item x="143"/>
        <item m="1" x="132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7"/>
        <item x="178"/>
        <item x="179"/>
        <item x="180"/>
        <item x="181"/>
        <item x="141"/>
        <item x="154"/>
        <item x="168"/>
        <item x="182"/>
        <item x="184"/>
        <item x="216"/>
        <item m="1" x="1328"/>
        <item x="186"/>
        <item x="185"/>
        <item x="187"/>
        <item x="188"/>
        <item x="191"/>
        <item x="192"/>
        <item x="193"/>
        <item x="194"/>
        <item x="195"/>
        <item x="196"/>
        <item x="197"/>
        <item x="199"/>
        <item x="200"/>
        <item x="201"/>
        <item m="1" x="1408"/>
        <item m="1" x="1409"/>
        <item m="1" x="1433"/>
        <item m="1" x="1362"/>
        <item x="204"/>
        <item x="202"/>
        <item x="203"/>
        <item x="205"/>
        <item x="206"/>
        <item x="183"/>
        <item x="207"/>
        <item x="208"/>
        <item x="209"/>
        <item x="210"/>
        <item x="211"/>
        <item m="1" x="1363"/>
        <item m="1" x="1364"/>
        <item m="1" x="1365"/>
        <item m="1" x="1366"/>
        <item x="222"/>
        <item x="212"/>
        <item x="213"/>
        <item x="214"/>
        <item x="215"/>
        <item x="217"/>
        <item m="1" x="1434"/>
        <item x="218"/>
        <item x="219"/>
        <item x="220"/>
        <item m="1" x="1329"/>
        <item m="1" x="1330"/>
        <item x="221"/>
        <item x="223"/>
        <item x="224"/>
        <item x="228"/>
        <item x="229"/>
        <item x="230"/>
        <item x="231"/>
        <item x="232"/>
        <item x="233"/>
        <item x="234"/>
        <item x="235"/>
        <item x="241"/>
        <item x="236"/>
        <item x="237"/>
        <item x="238"/>
        <item x="239"/>
        <item x="240"/>
        <item x="242"/>
        <item x="243"/>
        <item m="1" x="1331"/>
        <item x="244"/>
        <item x="245"/>
        <item m="1" x="14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7"/>
        <item x="373"/>
        <item x="114"/>
        <item x="279"/>
        <item x="280"/>
        <item x="226"/>
        <item m="1" x="1332"/>
        <item x="281"/>
        <item x="282"/>
        <item m="1" x="1422"/>
        <item x="283"/>
        <item x="284"/>
        <item x="285"/>
        <item x="286"/>
        <item x="287"/>
        <item x="288"/>
        <item x="135"/>
        <item x="289"/>
        <item x="290"/>
        <item x="291"/>
        <item x="292"/>
        <item x="293"/>
        <item x="294"/>
        <item x="295"/>
        <item x="296"/>
        <item x="370"/>
        <item x="297"/>
        <item x="298"/>
        <item x="299"/>
        <item x="300"/>
        <item x="301"/>
        <item m="1" x="1427"/>
        <item x="303"/>
        <item x="302"/>
        <item x="304"/>
        <item m="1" x="1418"/>
        <item x="312"/>
        <item x="309"/>
        <item x="308"/>
        <item m="1" x="1440"/>
        <item x="305"/>
        <item x="311"/>
        <item x="306"/>
        <item x="307"/>
        <item x="227"/>
        <item x="310"/>
        <item x="313"/>
        <item x="314"/>
        <item x="315"/>
        <item x="316"/>
        <item x="321"/>
        <item x="317"/>
        <item x="318"/>
        <item x="320"/>
        <item x="319"/>
        <item x="322"/>
        <item x="323"/>
        <item x="324"/>
        <item x="325"/>
        <item x="326"/>
        <item x="327"/>
        <item x="328"/>
        <item m="1" x="1368"/>
        <item x="329"/>
        <item x="330"/>
        <item x="331"/>
        <item x="332"/>
        <item x="333"/>
        <item x="334"/>
        <item m="1" x="1358"/>
        <item m="1" x="1359"/>
        <item m="1" x="1360"/>
        <item m="1" x="1361"/>
        <item m="1" x="1421"/>
        <item x="336"/>
        <item x="335"/>
        <item x="337"/>
        <item x="338"/>
        <item x="339"/>
        <item x="351"/>
        <item x="340"/>
        <item x="341"/>
        <item x="342"/>
        <item m="1" x="1333"/>
        <item x="343"/>
        <item x="344"/>
        <item x="345"/>
        <item x="346"/>
        <item x="361"/>
        <item x="347"/>
        <item x="348"/>
        <item x="349"/>
        <item x="350"/>
        <item x="355"/>
        <item x="352"/>
        <item x="354"/>
        <item x="353"/>
        <item x="371"/>
        <item x="362"/>
        <item x="356"/>
        <item x="357"/>
        <item x="358"/>
        <item x="359"/>
        <item x="360"/>
        <item m="1" x="1334"/>
        <item x="363"/>
        <item x="364"/>
        <item x="365"/>
        <item x="366"/>
        <item x="367"/>
        <item x="368"/>
        <item x="369"/>
        <item m="1" x="1335"/>
        <item m="1" x="1428"/>
        <item m="1" x="1429"/>
        <item x="372"/>
        <item x="374"/>
        <item m="1" x="1336"/>
        <item x="378"/>
        <item x="381"/>
        <item x="375"/>
        <item x="376"/>
        <item x="377"/>
        <item m="1" x="1337"/>
        <item x="379"/>
        <item x="380"/>
        <item x="382"/>
        <item x="383"/>
        <item x="384"/>
        <item x="385"/>
        <item m="1" x="1435"/>
        <item m="1" x="1430"/>
        <item x="386"/>
        <item x="387"/>
        <item x="388"/>
        <item m="1" x="1338"/>
        <item m="1" x="1339"/>
        <item x="389"/>
        <item x="390"/>
        <item x="393"/>
        <item x="391"/>
        <item x="392"/>
        <item x="394"/>
        <item x="395"/>
        <item x="396"/>
        <item x="397"/>
        <item x="398"/>
        <item x="399"/>
        <item m="1" x="1340"/>
        <item x="400"/>
        <item x="401"/>
        <item x="402"/>
        <item x="403"/>
        <item x="404"/>
        <item x="405"/>
        <item m="1" x="1341"/>
        <item x="406"/>
        <item x="407"/>
        <item x="409"/>
        <item x="410"/>
        <item x="411"/>
        <item x="412"/>
        <item m="1" x="1369"/>
        <item x="413"/>
        <item x="414"/>
        <item x="415"/>
        <item x="408"/>
        <item x="416"/>
        <item m="1" x="1442"/>
        <item x="421"/>
        <item m="1" x="1413"/>
        <item x="417"/>
        <item x="418"/>
        <item x="420"/>
        <item m="1" x="1436"/>
        <item x="419"/>
        <item m="1" x="1370"/>
        <item x="422"/>
        <item x="423"/>
        <item x="424"/>
        <item x="425"/>
        <item x="426"/>
        <item x="427"/>
        <item x="428"/>
        <item x="429"/>
        <item x="430"/>
        <item x="431"/>
        <item x="432"/>
        <item x="433"/>
        <item x="434"/>
        <item x="435"/>
        <item x="436"/>
        <item x="437"/>
        <item x="438"/>
        <item x="439"/>
        <item x="440"/>
        <item x="441"/>
        <item x="442"/>
        <item x="443"/>
        <item m="1" x="1424"/>
        <item x="444"/>
        <item x="445"/>
        <item x="446"/>
        <item m="1" x="1423"/>
        <item x="447"/>
        <item m="1" x="1426"/>
        <item x="448"/>
        <item m="1" x="1438"/>
        <item x="449"/>
        <item x="450"/>
        <item m="1" x="1342"/>
        <item x="451"/>
        <item x="452"/>
        <item x="453"/>
        <item x="454"/>
        <item x="455"/>
        <item m="1" x="1371"/>
        <item x="456"/>
        <item x="457"/>
        <item x="458"/>
        <item x="459"/>
        <item x="460"/>
        <item x="461"/>
        <item x="462"/>
        <item m="1" x="1343"/>
        <item x="463"/>
        <item x="464"/>
        <item x="465"/>
        <item x="466"/>
        <item x="467"/>
        <item x="468"/>
        <item x="469"/>
        <item x="470"/>
        <item x="471"/>
        <item x="472"/>
        <item m="1" x="1392"/>
        <item x="473"/>
        <item x="474"/>
        <item x="475"/>
        <item x="476"/>
        <item x="477"/>
        <item m="1" x="1393"/>
        <item x="478"/>
        <item x="479"/>
        <item x="480"/>
        <item x="481"/>
        <item m="1" x="1372"/>
        <item x="482"/>
        <item x="483"/>
        <item x="484"/>
        <item x="485"/>
        <item x="486"/>
        <item x="487"/>
        <item x="488"/>
        <item x="489"/>
        <item x="490"/>
        <item x="491"/>
        <item x="492"/>
        <item x="493"/>
        <item x="494"/>
        <item x="495"/>
        <item x="496"/>
        <item m="1" x="1353"/>
        <item x="498"/>
        <item x="497"/>
        <item x="499"/>
        <item x="500"/>
        <item x="501"/>
        <item x="502"/>
        <item x="503"/>
        <item m="1" x="1354"/>
        <item x="505"/>
        <item x="506"/>
        <item x="507"/>
        <item x="508"/>
        <item x="509"/>
        <item x="510"/>
        <item x="511"/>
        <item m="1" x="1373"/>
        <item m="1" x="1374"/>
        <item m="1" x="1375"/>
        <item m="1" x="1376"/>
        <item m="1" x="1377"/>
        <item x="512"/>
        <item x="513"/>
        <item x="514"/>
        <item x="515"/>
        <item x="516"/>
        <item x="517"/>
        <item x="518"/>
        <item x="519"/>
        <item x="520"/>
        <item x="521"/>
        <item x="522"/>
        <item x="523"/>
        <item x="524"/>
        <item x="525"/>
        <item x="526"/>
        <item x="527"/>
        <item x="528"/>
        <item x="529"/>
        <item x="530"/>
        <item x="531"/>
        <item x="532"/>
        <item m="1" x="1378"/>
        <item x="538"/>
        <item x="533"/>
        <item x="534"/>
        <item x="535"/>
        <item x="536"/>
        <item x="537"/>
        <item x="542"/>
        <item x="539"/>
        <item x="540"/>
        <item x="541"/>
        <item x="543"/>
        <item x="544"/>
        <item x="545"/>
        <item x="546"/>
        <item x="547"/>
        <item x="549"/>
        <item x="550"/>
        <item x="551"/>
        <item x="552"/>
        <item x="553"/>
        <item x="554"/>
        <item x="555"/>
        <item m="1" x="139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5"/>
        <item x="607"/>
        <item x="611"/>
        <item x="612"/>
        <item x="613"/>
        <item x="614"/>
        <item x="608"/>
        <item x="609"/>
        <item x="610"/>
        <item x="615"/>
        <item x="616"/>
        <item m="1" x="1396"/>
        <item x="617"/>
        <item x="618"/>
        <item m="1" x="1397"/>
        <item x="619"/>
        <item x="620"/>
        <item x="621"/>
        <item m="1" x="1398"/>
        <item x="622"/>
        <item m="1" x="1399"/>
        <item x="624"/>
        <item x="623"/>
        <item x="625"/>
        <item x="627"/>
        <item x="629"/>
        <item x="630"/>
        <item x="631"/>
        <item x="632"/>
        <item x="633"/>
        <item x="634"/>
        <item m="1" x="1379"/>
        <item x="648"/>
        <item x="635"/>
        <item m="1" x="1355"/>
        <item m="1" x="1380"/>
        <item x="636"/>
        <item x="637"/>
        <item x="626"/>
        <item x="641"/>
        <item x="642"/>
        <item x="643"/>
        <item m="1" x="1381"/>
        <item x="628"/>
        <item x="644"/>
        <item x="645"/>
        <item x="646"/>
        <item m="1" x="1344"/>
        <item x="647"/>
        <item x="649"/>
        <item x="650"/>
        <item x="640"/>
        <item x="651"/>
        <item x="652"/>
        <item m="1" x="1432"/>
        <item x="653"/>
        <item m="1" x="1400"/>
        <item m="1" x="1401"/>
        <item m="1" x="1382"/>
        <item x="654"/>
        <item m="1" x="1383"/>
        <item x="655"/>
        <item x="656"/>
        <item x="657"/>
        <item x="658"/>
        <item x="659"/>
        <item x="639"/>
        <item x="660"/>
        <item x="662"/>
        <item x="665"/>
        <item x="663"/>
        <item x="664"/>
        <item x="638"/>
        <item x="661"/>
        <item x="666"/>
        <item x="667"/>
        <item x="668"/>
        <item x="669"/>
        <item x="670"/>
        <item x="671"/>
        <item x="672"/>
        <item x="673"/>
        <item x="674"/>
        <item m="1" x="1345"/>
        <item x="675"/>
        <item m="1" x="1346"/>
        <item x="679"/>
        <item x="676"/>
        <item x="677"/>
        <item x="678"/>
        <item x="680"/>
        <item m="1" x="1415"/>
        <item x="682"/>
        <item x="681"/>
        <item x="683"/>
        <item x="684"/>
        <item x="685"/>
        <item x="686"/>
        <item x="687"/>
        <item x="688"/>
        <item x="697"/>
        <item x="689"/>
        <item x="690"/>
        <item x="691"/>
        <item x="705"/>
        <item x="700"/>
        <item x="692"/>
        <item x="693"/>
        <item x="694"/>
        <item m="1" x="1417"/>
        <item x="695"/>
        <item x="696"/>
        <item x="698"/>
        <item x="699"/>
        <item x="701"/>
        <item m="1" x="1349"/>
        <item x="702"/>
        <item x="706"/>
        <item x="703"/>
        <item x="704"/>
        <item x="707"/>
        <item x="717"/>
        <item x="709"/>
        <item x="710"/>
        <item x="711"/>
        <item x="712"/>
        <item x="713"/>
        <item x="714"/>
        <item x="715"/>
        <item x="716"/>
        <item m="1" x="1384"/>
        <item x="718"/>
        <item x="719"/>
        <item x="720"/>
        <item m="1" x="1347"/>
        <item m="1" x="1348"/>
        <item m="1" x="1350"/>
        <item x="726"/>
        <item x="721"/>
        <item x="722"/>
        <item x="723"/>
        <item x="724"/>
        <item x="725"/>
        <item x="727"/>
        <item x="758"/>
        <item x="728"/>
        <item x="729"/>
        <item x="730"/>
        <item m="1" x="1431"/>
        <item m="1" x="1411"/>
        <item x="731"/>
        <item x="732"/>
        <item x="733"/>
        <item m="1" x="1420"/>
        <item x="734"/>
        <item x="735"/>
        <item x="736"/>
        <item x="737"/>
        <item x="738"/>
        <item x="739"/>
        <item x="740"/>
        <item x="741"/>
        <item x="742"/>
        <item x="765"/>
        <item x="743"/>
        <item x="744"/>
        <item x="745"/>
        <item x="746"/>
        <item x="753"/>
        <item x="747"/>
        <item m="1" x="1351"/>
        <item x="748"/>
        <item x="749"/>
        <item x="750"/>
        <item x="751"/>
        <item x="767"/>
        <item x="752"/>
        <item x="754"/>
        <item x="755"/>
        <item x="756"/>
        <item x="757"/>
        <item m="1" x="1385"/>
        <item x="759"/>
        <item m="1" x="1402"/>
        <item x="760"/>
        <item m="1" x="1386"/>
        <item x="761"/>
        <item x="762"/>
        <item m="1" x="1412"/>
        <item x="763"/>
        <item m="1" x="1410"/>
        <item x="764"/>
        <item x="766"/>
        <item x="768"/>
        <item m="1" x="1407"/>
        <item x="769"/>
        <item x="770"/>
        <item x="771"/>
        <item x="772"/>
        <item x="773"/>
        <item x="774"/>
        <item x="775"/>
        <item x="776"/>
        <item x="777"/>
        <item x="778"/>
        <item x="779"/>
        <item x="780"/>
        <item x="781"/>
        <item x="782"/>
        <item x="783"/>
        <item x="784"/>
        <item x="785"/>
        <item x="786"/>
        <item x="787"/>
        <item x="788"/>
        <item x="789"/>
        <item x="790"/>
        <item x="791"/>
        <item m="1" x="1387"/>
        <item x="792"/>
        <item m="1" x="1388"/>
        <item x="793"/>
        <item x="799"/>
        <item x="794"/>
        <item x="795"/>
        <item x="796"/>
        <item x="797"/>
        <item x="798"/>
        <item x="800"/>
        <item x="802"/>
        <item x="801"/>
        <item m="1" x="1389"/>
        <item x="803"/>
        <item x="804"/>
        <item x="805"/>
        <item x="809"/>
        <item x="811"/>
        <item x="810"/>
        <item m="1" x="1416"/>
        <item x="813"/>
        <item x="808"/>
        <item m="1" x="1414"/>
        <item x="820"/>
        <item m="1" x="1439"/>
        <item x="812"/>
        <item x="814"/>
        <item x="816"/>
        <item x="817"/>
        <item x="806"/>
        <item x="815"/>
        <item x="818"/>
        <item m="1" x="1356"/>
        <item x="822"/>
        <item x="823"/>
        <item m="1" x="1403"/>
        <item x="825"/>
        <item x="830"/>
        <item x="828"/>
        <item x="824"/>
        <item x="829"/>
        <item x="834"/>
        <item x="832"/>
        <item x="833"/>
        <item x="831"/>
        <item x="708"/>
        <item x="838"/>
        <item x="839"/>
        <item x="836"/>
        <item x="841"/>
        <item x="842"/>
        <item x="843"/>
        <item m="1" x="1437"/>
        <item x="835"/>
        <item m="1" x="1425"/>
        <item m="1" x="1357"/>
        <item x="821"/>
        <item x="837"/>
        <item x="840"/>
        <item x="847"/>
        <item x="846"/>
        <item x="848"/>
        <item x="845"/>
        <item m="1" x="1404"/>
        <item x="850"/>
        <item x="849"/>
        <item x="844"/>
        <item m="1" x="1441"/>
        <item x="851"/>
        <item x="853"/>
        <item x="854"/>
        <item x="855"/>
        <item x="857"/>
        <item x="858"/>
        <item x="852"/>
        <item x="859"/>
        <item x="860"/>
        <item x="807"/>
        <item x="819"/>
        <item x="856"/>
        <item x="827"/>
        <item x="861"/>
        <item x="863"/>
        <item x="862"/>
        <item x="864"/>
        <item x="865"/>
        <item x="866"/>
        <item x="869"/>
        <item x="867"/>
        <item x="868"/>
        <item x="871"/>
        <item x="872"/>
        <item x="873"/>
        <item x="875"/>
        <item m="1" x="1405"/>
        <item x="874"/>
        <item x="878"/>
        <item x="880"/>
        <item x="879"/>
        <item x="877"/>
        <item x="881"/>
        <item x="882"/>
        <item x="884"/>
        <item m="1" x="1406"/>
        <item x="876"/>
        <item x="883"/>
        <item x="885"/>
        <item x="887"/>
        <item x="888"/>
        <item x="886"/>
        <item x="826"/>
        <item x="889"/>
        <item x="890"/>
        <item x="891"/>
        <item x="892"/>
        <item m="1" x="1352"/>
        <item x="893"/>
        <item x="894"/>
        <item x="895"/>
        <item x="899"/>
        <item x="897"/>
        <item x="901"/>
        <item x="896"/>
        <item x="898"/>
        <item x="903"/>
        <item x="904"/>
        <item x="905"/>
        <item x="906"/>
        <item x="902"/>
        <item x="900"/>
        <item x="907"/>
        <item x="870"/>
        <item m="1" x="1390"/>
        <item x="909"/>
        <item x="908"/>
        <item x="910"/>
        <item m="1" x="1391"/>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3"/>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1"/>
        <item x="1154"/>
        <item x="1152"/>
        <item x="1157"/>
        <item x="1156"/>
        <item x="1160"/>
        <item m="1" x="1297"/>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8"/>
        <item m="1" x="1295"/>
        <item m="1" x="1299"/>
        <item m="1" x="1292"/>
        <item m="1" x="1293"/>
        <item x="1209"/>
        <item x="1212"/>
        <item x="1204"/>
        <item x="1208"/>
        <item x="1210"/>
        <item x="1207"/>
        <item x="1203"/>
        <item x="1205"/>
        <item x="1213"/>
        <item x="1214"/>
        <item x="1206"/>
        <item x="1211"/>
        <item x="1216"/>
        <item x="1217"/>
        <item x="1221"/>
        <item x="1222"/>
        <item x="1224"/>
        <item m="1" x="1294"/>
        <item x="1219"/>
        <item x="1220"/>
        <item x="1223"/>
        <item x="1218"/>
        <item x="1227"/>
        <item x="1226"/>
        <item x="1228"/>
        <item x="1225"/>
        <item m="1" x="1289"/>
        <item x="1215"/>
        <item x="1230"/>
        <item x="1229"/>
        <item x="1231"/>
        <item x="1232"/>
        <item x="1234"/>
        <item x="1235"/>
        <item x="1237"/>
        <item x="1241"/>
        <item x="1242"/>
        <item x="1243"/>
        <item x="1245"/>
        <item x="1246"/>
        <item x="1240"/>
        <item m="1" x="1290"/>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8"/>
        <item x="1236"/>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3"/>
        <item m="1" x="142"/>
        <item x="132"/>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52"/>
    </i>
    <i>
      <x v="13"/>
    </i>
    <i>
      <x v="66"/>
    </i>
    <i>
      <x v="4"/>
    </i>
    <i>
      <x v="78"/>
    </i>
    <i>
      <x v="45"/>
    </i>
    <i>
      <x v="22"/>
    </i>
    <i>
      <x v="33"/>
    </i>
    <i>
      <x v="7"/>
    </i>
    <i>
      <x v="79"/>
    </i>
    <i>
      <x v="76"/>
    </i>
    <i>
      <x v="14"/>
    </i>
    <i>
      <x v="20"/>
    </i>
    <i>
      <x v="11"/>
    </i>
    <i>
      <x v="10"/>
    </i>
    <i>
      <x v="19"/>
    </i>
    <i>
      <x v="74"/>
    </i>
    <i>
      <x v="12"/>
    </i>
    <i>
      <x v="5"/>
    </i>
    <i>
      <x v="18"/>
    </i>
    <i>
      <x v="63"/>
    </i>
    <i>
      <x v="8"/>
    </i>
    <i>
      <x v="64"/>
    </i>
    <i>
      <x v="65"/>
    </i>
    <i>
      <x v="53"/>
    </i>
    <i>
      <x v="71"/>
    </i>
    <i>
      <x v="6"/>
    </i>
    <i>
      <x v="23"/>
    </i>
    <i>
      <x v="75"/>
    </i>
    <i>
      <x v="59"/>
    </i>
    <i>
      <x v="60"/>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35">
        <item x="249"/>
        <item m="1" x="2432"/>
        <item m="1" x="2387"/>
        <item m="1" x="2386"/>
        <item m="1" x="2400"/>
        <item m="1" x="2390"/>
        <item m="1" x="2352"/>
        <item m="1" x="2371"/>
        <item m="1" x="2378"/>
        <item m="1" x="2398"/>
        <item m="1" x="2377"/>
        <item m="1" x="2406"/>
        <item m="1" x="2414"/>
        <item m="1" x="2375"/>
        <item m="1" x="2421"/>
        <item m="1" x="2368"/>
        <item m="1" x="2426"/>
        <item m="1" x="2381"/>
        <item m="1" x="2341"/>
        <item m="1" x="2430"/>
        <item m="1" x="2433"/>
        <item m="1" x="2348"/>
        <item m="1" x="2389"/>
        <item m="1" x="2343"/>
        <item m="1" x="2344"/>
        <item m="1" x="2346"/>
        <item m="1" x="2360"/>
        <item m="1" x="2361"/>
        <item m="1" x="2407"/>
        <item m="1" x="2395"/>
        <item m="1" x="2396"/>
        <item m="1" x="2401"/>
        <item m="1" x="2412"/>
        <item m="1" x="2391"/>
        <item m="1" x="2353"/>
        <item m="1" x="2358"/>
        <item m="1" x="2365"/>
        <item m="1" x="2415"/>
        <item x="0"/>
        <item m="1" x="2402"/>
        <item m="1" x="2408"/>
        <item m="1" x="2366"/>
        <item x="1"/>
        <item m="1" x="2409"/>
        <item m="1" x="2428"/>
        <item x="2"/>
        <item x="3"/>
        <item m="1" x="2372"/>
        <item m="1" x="2423"/>
        <item m="1" x="2369"/>
        <item m="1" x="2419"/>
        <item m="1" x="2427"/>
        <item m="1" x="2431"/>
        <item x="4"/>
        <item m="1" x="2342"/>
        <item x="5"/>
        <item x="6"/>
        <item m="1" x="238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4"/>
        <item x="157"/>
        <item x="158"/>
        <item x="159"/>
        <item x="160"/>
        <item x="161"/>
        <item x="162"/>
        <item x="163"/>
        <item x="164"/>
        <item x="165"/>
        <item x="166"/>
        <item x="167"/>
        <item x="168"/>
        <item x="169"/>
        <item m="1" x="237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2"/>
        <item x="276"/>
        <item x="277"/>
        <item x="278"/>
        <item x="275"/>
        <item m="1" x="2379"/>
        <item x="279"/>
        <item x="280"/>
        <item x="281"/>
        <item x="282"/>
        <item x="283"/>
        <item x="284"/>
        <item x="285"/>
        <item x="286"/>
        <item x="287"/>
        <item x="288"/>
        <item x="289"/>
        <item x="290"/>
        <item x="291"/>
        <item x="292"/>
        <item x="293"/>
        <item x="294"/>
        <item x="295"/>
        <item x="296"/>
        <item m="1" x="2383"/>
        <item x="297"/>
        <item x="298"/>
        <item x="299"/>
        <item m="1" x="2385"/>
        <item x="300"/>
        <item x="302"/>
        <item x="303"/>
        <item x="301"/>
        <item x="304"/>
        <item x="305"/>
        <item x="306"/>
        <item x="307"/>
        <item x="308"/>
        <item x="309"/>
        <item x="310"/>
        <item x="311"/>
        <item x="312"/>
        <item m="1" x="2349"/>
        <item x="313"/>
        <item m="1" x="2351"/>
        <item x="314"/>
        <item x="315"/>
        <item x="316"/>
        <item x="317"/>
        <item x="318"/>
        <item x="319"/>
        <item x="320"/>
        <item x="321"/>
        <item m="1" x="2397"/>
        <item x="323"/>
        <item x="324"/>
        <item x="325"/>
        <item x="326"/>
        <item x="322"/>
        <item x="327"/>
        <item x="328"/>
        <item x="329"/>
        <item x="330"/>
        <item x="331"/>
        <item m="1" x="2388"/>
        <item x="332"/>
        <item m="1" x="2350"/>
        <item x="333"/>
        <item x="334"/>
        <item x="335"/>
        <item x="336"/>
        <item x="337"/>
        <item x="338"/>
        <item x="344"/>
        <item m="1" x="235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7"/>
        <item x="375"/>
        <item x="376"/>
        <item x="373"/>
        <item x="377"/>
        <item x="378"/>
        <item x="379"/>
        <item x="380"/>
        <item m="1" x="2392"/>
        <item x="381"/>
        <item x="382"/>
        <item x="383"/>
        <item x="384"/>
        <item x="385"/>
        <item x="386"/>
        <item x="387"/>
        <item x="388"/>
        <item x="389"/>
        <item x="390"/>
        <item x="391"/>
        <item x="392"/>
        <item x="393"/>
        <item x="394"/>
        <item x="395"/>
        <item x="396"/>
        <item x="397"/>
        <item x="399"/>
        <item x="400"/>
        <item x="401"/>
        <item x="398"/>
        <item x="402"/>
        <item m="1" x="2393"/>
        <item x="403"/>
        <item x="404"/>
        <item x="405"/>
        <item x="406"/>
        <item x="407"/>
        <item x="408"/>
        <item x="409"/>
        <item m="1" x="2359"/>
        <item x="410"/>
        <item x="411"/>
        <item x="421"/>
        <item x="412"/>
        <item x="413"/>
        <item x="414"/>
        <item x="415"/>
        <item x="416"/>
        <item x="417"/>
        <item m="1" x="2413"/>
        <item x="418"/>
        <item x="419"/>
        <item x="420"/>
        <item x="423"/>
        <item x="443"/>
        <item x="424"/>
        <item x="422"/>
        <item x="425"/>
        <item x="426"/>
        <item x="427"/>
        <item x="428"/>
        <item x="429"/>
        <item x="430"/>
        <item x="431"/>
        <item x="432"/>
        <item m="1" x="2405"/>
        <item x="433"/>
        <item x="434"/>
        <item x="435"/>
        <item x="436"/>
        <item x="438"/>
        <item x="437"/>
        <item x="439"/>
        <item x="440"/>
        <item x="442"/>
        <item x="441"/>
        <item x="445"/>
        <item x="446"/>
        <item x="447"/>
        <item x="444"/>
        <item x="448"/>
        <item x="449"/>
        <item x="450"/>
        <item x="451"/>
        <item x="452"/>
        <item x="453"/>
        <item x="454"/>
        <item x="455"/>
        <item x="456"/>
        <item x="457"/>
        <item m="1" x="2367"/>
        <item x="458"/>
        <item x="459"/>
        <item m="1" x="2416"/>
        <item x="460"/>
        <item x="461"/>
        <item x="462"/>
        <item x="463"/>
        <item m="1" x="2425"/>
        <item x="464"/>
        <item x="465"/>
        <item x="466"/>
        <item x="467"/>
        <item x="468"/>
        <item x="469"/>
        <item x="470"/>
        <item m="1" x="2404"/>
        <item x="471"/>
        <item x="472"/>
        <item x="473"/>
        <item x="474"/>
        <item x="475"/>
        <item x="476"/>
        <item x="477"/>
        <item x="478"/>
        <item x="479"/>
        <item x="480"/>
        <item x="481"/>
        <item x="482"/>
        <item x="483"/>
        <item x="484"/>
        <item m="1" x="2380"/>
        <item x="490"/>
        <item x="485"/>
        <item x="486"/>
        <item x="487"/>
        <item x="488"/>
        <item x="489"/>
        <item x="491"/>
        <item x="492"/>
        <item m="1" x="2373"/>
        <item m="1" x="2417"/>
        <item x="503"/>
        <item m="1" x="2420"/>
        <item x="493"/>
        <item x="494"/>
        <item x="504"/>
        <item x="495"/>
        <item x="496"/>
        <item x="497"/>
        <item x="498"/>
        <item x="499"/>
        <item x="500"/>
        <item x="501"/>
        <item x="502"/>
        <item x="505"/>
        <item x="506"/>
        <item x="507"/>
        <item x="508"/>
        <item m="1" x="237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9"/>
        <item x="564"/>
        <item x="565"/>
        <item x="566"/>
        <item x="567"/>
        <item x="568"/>
        <item x="569"/>
        <item x="570"/>
        <item x="571"/>
        <item x="572"/>
        <item x="573"/>
        <item x="574"/>
        <item m="1" x="234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6"/>
        <item x="698"/>
        <item x="708"/>
        <item x="709"/>
        <item x="710"/>
        <item x="699"/>
        <item x="700"/>
        <item x="701"/>
        <item x="702"/>
        <item x="703"/>
        <item x="704"/>
        <item x="705"/>
        <item x="706"/>
        <item x="707"/>
        <item x="711"/>
        <item x="726"/>
        <item x="727"/>
        <item x="734"/>
        <item x="712"/>
        <item x="728"/>
        <item x="729"/>
        <item m="1" x="240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2"/>
        <item x="753"/>
        <item m="1" x="2364"/>
        <item x="740"/>
        <item x="754"/>
        <item x="741"/>
        <item x="742"/>
        <item x="743"/>
        <item x="744"/>
        <item x="745"/>
        <item x="746"/>
        <item x="747"/>
        <item x="755"/>
        <item x="748"/>
        <item x="757"/>
        <item x="758"/>
        <item x="769"/>
        <item x="759"/>
        <item m="1" x="2411"/>
        <item x="760"/>
        <item x="761"/>
        <item x="770"/>
        <item m="1" x="2418"/>
        <item x="762"/>
        <item x="771"/>
        <item x="763"/>
        <item x="764"/>
        <item x="765"/>
        <item x="766"/>
        <item x="772"/>
        <item x="773"/>
        <item x="767"/>
        <item x="768"/>
        <item x="774"/>
        <item x="775"/>
        <item x="790"/>
        <item x="776"/>
        <item x="791"/>
        <item x="777"/>
        <item x="778"/>
        <item x="792"/>
        <item x="779"/>
        <item x="780"/>
        <item x="781"/>
        <item x="782"/>
        <item x="793"/>
        <item x="783"/>
        <item x="794"/>
        <item x="795"/>
        <item x="233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9"/>
        <item x="944"/>
        <item m="1" x="236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0"/>
        <item x="1583"/>
        <item x="1577"/>
        <item x="1578"/>
        <item x="1576"/>
        <item x="1579"/>
        <item x="1580"/>
        <item x="1586"/>
        <item x="1587"/>
        <item x="1581"/>
        <item x="1582"/>
        <item x="1588"/>
        <item x="1589"/>
        <item x="1590"/>
        <item x="1602"/>
        <item x="1612"/>
        <item m="1" x="235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t="default"/>
      </items>
    </pivotField>
    <pivotField axis="axisRow" showAll="0">
      <items count="268">
        <item sd="0" x="43"/>
        <item sd="0" x="46"/>
        <item sd="0" x="45"/>
        <item sd="0" x="35"/>
        <item sd="0" m="1" x="180"/>
        <item sd="0" x="44"/>
        <item sd="0" m="1" x="194"/>
        <item sd="0" m="1" x="216"/>
        <item sd="0" x="42"/>
        <item sd="0" x="41"/>
        <item sd="0" x="40"/>
        <item sd="0" x="39"/>
        <item sd="0" x="38"/>
        <item sd="0" x="37"/>
        <item sd="0" x="20"/>
        <item sd="0" x="36"/>
        <item sd="0" m="1" x="186"/>
        <item sd="0" x="15"/>
        <item sd="0" x="18"/>
        <item n="JPMC (Main Project)" sd="0" x="11"/>
        <item sd="0" x="32"/>
        <item sd="0" x="31"/>
        <item sd="0" x="33"/>
        <item sd="0" x="34"/>
        <item sd="0" x="27"/>
        <item sd="0" x="30"/>
        <item sd="0" x="29"/>
        <item sd="0" x="26"/>
        <item sd="0" x="24"/>
        <item sd="0" x="25"/>
        <item sd="0" x="0"/>
        <item sd="0" x="19"/>
        <item sd="0" x="22"/>
        <item sd="0" x="23"/>
        <item sd="0" m="1" x="164"/>
        <item sd="0" x="21"/>
        <item sd="0" m="1" x="234"/>
        <item sd="0" m="1" x="192"/>
        <item sd="0" m="1" x="199"/>
        <item sd="0" x="8"/>
        <item sd="0" x="9"/>
        <item sd="0" m="1" x="189"/>
        <item sd="0" m="1" x="159"/>
        <item sd="0" m="1" x="210"/>
        <item sd="0" m="1" x="154"/>
        <item sd="0" m="1" x="166"/>
        <item sd="0" m="1" x="195"/>
        <item sd="0" x="13"/>
        <item sd="0" m="1" x="264"/>
        <item sd="0" m="1" x="244"/>
        <item sd="0" m="1" x="236"/>
        <item sd="0" m="1" x="174"/>
        <item sd="0" m="1" x="171"/>
        <item sd="0" m="1" x="260"/>
        <item sd="0" m="1" x="238"/>
        <item sd="0" m="1" x="247"/>
        <item sd="0" m="1" x="232"/>
        <item sd="0" m="1" x="222"/>
        <item sd="0" m="1" x="157"/>
        <item sd="0" m="1" x="185"/>
        <item sd="0" x="17"/>
        <item sd="0" m="1" x="191"/>
        <item sd="0" m="1" x="205"/>
        <item sd="0" m="1" x="158"/>
        <item sd="0" x="14"/>
        <item sd="0" m="1" x="254"/>
        <item sd="0" x="86"/>
        <item sd="0" m="1" x="200"/>
        <item sd="0" m="1" x="257"/>
        <item sd="0" m="1" x="193"/>
        <item sd="0" m="1" x="214"/>
        <item sd="0" m="1" x="212"/>
        <item sd="0" m="1" x="165"/>
        <item sd="0" m="1" x="203"/>
        <item sd="0" m="1" x="169"/>
        <item sd="0" m="1" x="209"/>
        <item sd="0" m="1" x="246"/>
        <item sd="0" m="1" x="204"/>
        <item sd="0" m="1" x="217"/>
        <item sd="0" x="10"/>
        <item sd="0" m="1" x="220"/>
        <item sd="0" x="1"/>
        <item sd="0" m="1" x="167"/>
        <item sd="0" m="1" x="221"/>
        <item sd="0" m="1" x="190"/>
        <item sd="0" m="1" x="248"/>
        <item sd="0" m="1" x="251"/>
        <item sd="0" m="1" x="224"/>
        <item sd="0" m="1" x="152"/>
        <item sd="0" m="1" x="173"/>
        <item sd="0" m="1" x="215"/>
        <item sd="0" m="1" x="208"/>
        <item sd="0" m="1" x="162"/>
        <item sd="0" m="1" x="156"/>
        <item sd="0" m="1" x="242"/>
        <item sd="0" x="3"/>
        <item sd="0" m="1" x="181"/>
        <item sd="0" x="7"/>
        <item sd="0" m="1" x="196"/>
        <item sd="0" x="2"/>
        <item sd="0" m="1" x="245"/>
        <item sd="0" m="1" x="202"/>
        <item sd="0" x="12"/>
        <item sd="0" x="5"/>
        <item sd="0" m="1" x="184"/>
        <item sd="0" x="4"/>
        <item sd="0" m="1" x="263"/>
        <item sd="0" m="1" x="170"/>
        <item sd="0" m="1" x="178"/>
        <item sd="0" m="1" x="230"/>
        <item sd="0" x="118"/>
        <item sd="0" m="1" x="241"/>
        <item sd="0" m="1" x="161"/>
        <item sd="0" m="1" x="255"/>
        <item sd="0" m="1" x="172"/>
        <item sd="0" m="1" x="177"/>
        <item sd="0" x="6"/>
        <item sd="0" m="1" x="233"/>
        <item sd="0" m="1" x="237"/>
        <item sd="0" m="1" x="252"/>
        <item sd="0" m="1" x="258"/>
        <item sd="0" m="1" x="253"/>
        <item sd="0" x="16"/>
        <item sd="0" m="1" x="151"/>
        <item sd="0" m="1" x="226"/>
        <item sd="0" m="1" x="219"/>
        <item sd="0" m="1" x="235"/>
        <item sd="0" m="1" x="197"/>
        <item m="1" x="211"/>
        <item sd="0" m="1" x="175"/>
        <item sd="0" m="1" x="239"/>
        <item sd="0" m="1" x="198"/>
        <item sd="0" m="1" x="225"/>
        <item sd="0" m="1" x="250"/>
        <item sd="0" x="28"/>
        <item sd="0" m="1" x="213"/>
        <item sd="0" m="1" x="240"/>
        <item sd="0" m="1" x="266"/>
        <item sd="0" m="1" x="188"/>
        <item m="1" x="228"/>
        <item sd="0" m="1" x="227"/>
        <item sd="0" m="1" x="261"/>
        <item sd="0" m="1" x="183"/>
        <item m="1" x="249"/>
        <item sd="0" m="1" x="160"/>
        <item m="1" x="206"/>
        <item m="1" x="243"/>
        <item m="1" x="176"/>
        <item x="47"/>
        <item x="48"/>
        <item x="49"/>
        <item m="1" x="265"/>
        <item x="51"/>
        <item x="52"/>
        <item x="50"/>
        <item x="53"/>
        <item x="54"/>
        <item x="55"/>
        <item x="56"/>
        <item x="57"/>
        <item m="1" x="256"/>
        <item x="59"/>
        <item x="58"/>
        <item x="60"/>
        <item x="63"/>
        <item x="61"/>
        <item x="62"/>
        <item x="64"/>
        <item m="1" x="132"/>
        <item m="1" x="201"/>
        <item x="65"/>
        <item x="67"/>
        <item x="66"/>
        <item x="68"/>
        <item x="69"/>
        <item x="70"/>
        <item x="71"/>
        <item m="1" x="231"/>
        <item m="1" x="163"/>
        <item x="72"/>
        <item x="75"/>
        <item x="73"/>
        <item x="76"/>
        <item m="1" x="168"/>
        <item m="1" x="153"/>
        <item x="78"/>
        <item x="74"/>
        <item m="1" x="223"/>
        <item m="1" x="142"/>
        <item x="80"/>
        <item m="1" x="155"/>
        <item m="1" x="150"/>
        <item m="1" x="218"/>
        <item x="77"/>
        <item m="1" x="259"/>
        <item x="81"/>
        <item x="82"/>
        <item x="83"/>
        <item m="1" x="262"/>
        <item m="1" x="207"/>
        <item x="84"/>
        <item m="1" x="179"/>
        <item x="79"/>
        <item x="123"/>
        <item m="1" x="182"/>
        <item x="85"/>
        <item m="1" x="229"/>
        <item x="87"/>
        <item x="88"/>
        <item x="89"/>
        <item x="90"/>
        <item x="91"/>
        <item m="1" x="187"/>
        <item m="1" x="145"/>
        <item x="92"/>
        <item x="93"/>
        <item m="1" x="148"/>
        <item m="1" x="147"/>
        <item m="1" x="146"/>
        <item x="94"/>
        <item m="1" x="149"/>
        <item m="1" x="143"/>
        <item x="97"/>
        <item m="1" x="140"/>
        <item x="96"/>
        <item m="1" x="144"/>
        <item m="1" x="134"/>
        <item x="99"/>
        <item x="100"/>
        <item m="1" x="141"/>
        <item x="101"/>
        <item m="1" x="139"/>
        <item x="102"/>
        <item x="98"/>
        <item x="95"/>
        <item x="105"/>
        <item x="103"/>
        <item x="108"/>
        <item m="1" x="135"/>
        <item x="106"/>
        <item x="107"/>
        <item x="109"/>
        <item x="112"/>
        <item x="113"/>
        <item m="1" x="138"/>
        <item x="114"/>
        <item x="115"/>
        <item x="117"/>
        <item x="116"/>
        <item x="104"/>
        <item m="1" x="130"/>
        <item x="120"/>
        <item m="1" x="137"/>
        <item x="121"/>
        <item x="122"/>
        <item x="111"/>
        <item x="125"/>
        <item x="124"/>
        <item x="126"/>
        <item m="1" x="136"/>
        <item x="127"/>
        <item m="1" x="133"/>
        <item x="110"/>
        <item x="119"/>
        <item m="1" x="131"/>
        <item x="128"/>
        <item x="129"/>
        <item t="default"/>
      </items>
    </pivotField>
    <pivotField axis="axisRow" showAll="0" sortType="ascending">
      <items count="1151">
        <item h="1" sd="0" x="60"/>
        <item h="1" sd="0" x="149"/>
        <item h="1" x="755"/>
        <item h="1" sd="0" m="1" x="923"/>
        <item h="1" sd="0" x="724"/>
        <item h="1" sd="0" m="1" x="994"/>
        <item h="1" sd="0" x="572"/>
        <item h="1" sd="0" m="1" x="1091"/>
        <item h="1" sd="0" m="1" x="936"/>
        <item h="1" sd="0" x="464"/>
        <item h="1" sd="0" m="1" x="957"/>
        <item h="1" x="756"/>
        <item h="1" sd="0" x="18"/>
        <item h="1" sd="0" x="288"/>
        <item h="1" sd="0" m="1" x="1132"/>
        <item h="1" sd="0" x="146"/>
        <item h="1" sd="0" x="179"/>
        <item h="1" sd="0" x="490"/>
        <item h="1" sd="0" x="673"/>
        <item h="1" sd="0" m="1" x="1129"/>
        <item h="1" sd="0" x="641"/>
        <item h="1" sd="0" x="623"/>
        <item h="1" x="806"/>
        <item h="1" sd="0" x="100"/>
        <item h="1" sd="0" x="606"/>
        <item h="1" sd="0" m="1" x="942"/>
        <item h="1" sd="0" m="1" x="1095"/>
        <item h="1" x="872"/>
        <item h="1" sd="0" x="137"/>
        <item h="1" sd="0" m="1" x="1077"/>
        <item h="1" sd="0" x="231"/>
        <item h="1" sd="0" m="1" x="913"/>
        <item sd="0" x="758"/>
        <item h="1" x="831"/>
        <item h="1" sd="0" m="1" x="1082"/>
        <item h="1" sd="0" m="1" x="974"/>
        <item h="1" sd="0" x="363"/>
        <item h="1" sd="0" x="510"/>
        <item h="1" x="879"/>
        <item sd="0" x="563"/>
        <item h="1" sd="0" x="651"/>
        <item h="1" x="735"/>
        <item h="1" sd="0" x="375"/>
        <item h="1" sd="0" x="379"/>
        <item h="1" sd="0" m="1" x="971"/>
        <item h="1" sd="0" x="718"/>
        <item h="1" sd="0" m="1" x="949"/>
        <item h="1" sd="0" m="1" x="1001"/>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32"/>
        <item h="1" sd="0" x="325"/>
        <item h="1" sd="0" x="481"/>
        <item h="1" sd="0" m="1" x="1133"/>
        <item h="1" sd="0" m="1" x="1030"/>
        <item h="1" sd="0" x="528"/>
        <item h="1" sd="0" x="630"/>
        <item h="1" sd="0" x="223"/>
        <item h="1" sd="0" m="1" x="925"/>
        <item h="1" x="857"/>
        <item h="1" sd="0" x="239"/>
        <item h="1" sd="0" x="521"/>
        <item h="1" sd="0" x="135"/>
        <item h="1" sd="0" x="140"/>
        <item h="1" sd="0" x="479"/>
        <item h="1" sd="0" m="1" x="1106"/>
        <item h="1" sd="0" m="1" x="1036"/>
        <item h="1" sd="0" x="219"/>
        <item h="1" sd="0" m="1" x="1145"/>
        <item h="1" x="860"/>
        <item h="1" sd="0" x="562"/>
        <item h="1" x="743"/>
        <item h="1" x="760"/>
        <item h="1" sd="0" x="711"/>
        <item h="1" sd="0" x="683"/>
        <item h="1" x="800"/>
        <item h="1" sd="0" x="93"/>
        <item h="1" sd="0" m="1" x="1103"/>
        <item h="1" sd="0" x="399"/>
        <item h="1" sd="0" x="222"/>
        <item h="1" sd="0" m="1" x="938"/>
        <item h="1" sd="0" x="337"/>
        <item h="1" sd="0" x="207"/>
        <item h="1" sd="0" x="517"/>
        <item h="1" sd="0" x="489"/>
        <item h="1" sd="0" x="184"/>
        <item h="1" sd="0" x="152"/>
        <item h="1" sd="0" m="1" x="1116"/>
        <item h="1" sd="0" x="40"/>
        <item h="1" sd="0" x="281"/>
        <item h="1" sd="0" x="170"/>
        <item h="1" x="798"/>
        <item h="1" sd="0" x="317"/>
        <item h="1" sd="0" x="358"/>
        <item h="1" sd="0" x="214"/>
        <item h="1" sd="0" x="370"/>
        <item h="1" sd="0" x="378"/>
        <item h="1" sd="0" x="279"/>
        <item h="1" sd="0" m="1" x="975"/>
        <item h="1" sd="0" x="156"/>
        <item h="1" sd="0" x="700"/>
        <item h="1" sd="0" x="639"/>
        <item h="1" sd="0" x="253"/>
        <item h="1" sd="0" m="1" x="1092"/>
        <item h="1" sd="0" x="442"/>
        <item h="1" sd="0" m="1" x="904"/>
        <item h="1" sd="0" x="409"/>
        <item h="1" sd="0" x="365"/>
        <item h="1" sd="0" m="1" x="956"/>
        <item h="1" sd="0" m="1" x="921"/>
        <item sd="0" x="666"/>
        <item h="1" sd="0" x="556"/>
        <item h="1" sd="0" x="383"/>
        <item h="1" sd="0" x="259"/>
        <item h="1" sd="0" x="463"/>
        <item h="1" sd="0" x="252"/>
        <item h="1" sd="0" x="643"/>
        <item h="1" sd="0" x="537"/>
        <item h="1" sd="0" m="1" x="1035"/>
        <item h="1" sd="0" x="577"/>
        <item h="1" x="870"/>
        <item h="1" sd="0" x="597"/>
        <item h="1" sd="0" x="12"/>
        <item h="1" sd="0" x="571"/>
        <item h="1" sd="0" m="1" x="1105"/>
        <item h="1" sd="0" x="569"/>
        <item h="1" sd="0" x="352"/>
        <item h="1" sd="0" x="218"/>
        <item h="1" x="811"/>
        <item h="1" sd="0" x="371"/>
        <item h="1" sd="0" x="224"/>
        <item h="1" sd="0" x="63"/>
        <item h="1" sd="0" x="8"/>
        <item h="1" sd="0" x="102"/>
        <item h="1" sd="0" m="1" x="943"/>
        <item h="1" sd="0" m="1" x="1135"/>
        <item h="1" sd="0" x="550"/>
        <item h="1" sd="0" x="319"/>
        <item h="1" sd="0" m="1" x="948"/>
        <item h="1" sd="0" m="1" x="1146"/>
        <item h="1" m="1" x="890"/>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29"/>
        <item h="1" sd="0" m="1" x="922"/>
        <item h="1" sd="0" m="1" x="1121"/>
        <item h="1" sd="0" x="668"/>
        <item h="1" x="762"/>
        <item h="1" x="842"/>
        <item h="1" sd="0" x="681"/>
        <item h="1" sd="0" x="685"/>
        <item h="1" x="851"/>
        <item h="1" sd="0" x="46"/>
        <item h="1" sd="0" x="374"/>
        <item h="1" sd="0" m="1" x="931"/>
        <item h="1" sd="0" x="423"/>
        <item h="1" sd="0" x="574"/>
        <item h="1" sd="0" x="367"/>
        <item h="1" sd="0" x="270"/>
        <item h="1" sd="0" m="1" x="1011"/>
        <item h="1" sd="0" m="1" x="976"/>
        <item h="1" sd="0" x="427"/>
        <item h="1" sd="0" x="411"/>
        <item h="1" sd="0" x="465"/>
        <item h="1" sd="0" m="1" x="1012"/>
        <item h="1" sd="0" m="1" x="992"/>
        <item h="1" sd="0" m="1" x="1102"/>
        <item h="1" sd="0" m="1" x="1045"/>
        <item h="1" sd="0" m="1" x="1008"/>
        <item h="1" sd="0" x="366"/>
        <item h="1" x="874"/>
        <item h="1" sd="0" x="437"/>
        <item h="1" sd="0" x="506"/>
        <item h="1" sd="0" x="632"/>
        <item h="1" sd="0" m="1" x="1021"/>
        <item h="1" sd="0" x="567"/>
        <item h="1" sd="0" x="665"/>
        <item h="1" x="849"/>
        <item h="1" x="792"/>
        <item h="1" sd="0" x="534"/>
        <item h="1" sd="0" x="456"/>
        <item h="1" sd="0" x="318"/>
        <item h="1" x="852"/>
        <item h="1" sd="0" m="1" x="970"/>
        <item h="1" x="795"/>
        <item h="1" sd="0" x="697"/>
        <item h="1" sd="0" x="312"/>
        <item h="1" sd="0" x="273"/>
        <item h="1" sd="0" x="428"/>
        <item h="1" sd="0" x="519"/>
        <item h="1" sd="0" m="1" x="1067"/>
        <item h="1" sd="0" x="396"/>
        <item h="1" x="751"/>
        <item h="1" sd="0" x="605"/>
        <item h="1" x="877"/>
        <item h="1" sd="0" x="402"/>
        <item h="1" sd="0" x="710"/>
        <item h="1" x="878"/>
        <item h="1" x="871"/>
        <item h="1" sd="0" x="201"/>
        <item h="1" sd="0" m="1" x="996"/>
        <item h="1" x="778"/>
        <item h="1" sd="0" x="160"/>
        <item h="1" sd="0" x="443"/>
        <item h="1" sd="0" m="1" x="1099"/>
        <item h="1" x="863"/>
        <item h="1" sd="0" m="1" x="1059"/>
        <item h="1" sd="0" m="1" x="955"/>
        <item h="1" x="746"/>
        <item h="1" x="822"/>
        <item h="1" sd="0" x="451"/>
        <item h="1" sd="0" x="538"/>
        <item h="1" sd="0" x="414"/>
        <item h="1" sd="0" x="413"/>
        <item h="1" sd="0" x="277"/>
        <item h="1" sd="0" x="467"/>
        <item h="1" sd="0" m="1" x="1053"/>
        <item h="1" sd="0" x="225"/>
        <item h="1" sd="0" m="1" x="927"/>
        <item h="1" sd="0" m="1" x="930"/>
        <item h="1" sd="0" x="522"/>
        <item h="1" x="813"/>
        <item h="1" sd="0" x="468"/>
        <item h="1" sd="0" x="539"/>
        <item h="1" x="799"/>
        <item h="1" sd="0" x="633"/>
        <item h="1" sd="0" m="1" x="941"/>
        <item h="1" sd="0" x="292"/>
        <item h="1" sd="0" x="15"/>
        <item h="1" sd="0" m="1" x="968"/>
        <item h="1" sd="0" m="1" x="982"/>
        <item h="1" sd="0" x="662"/>
        <item h="1" sd="0" x="0"/>
        <item h="1" sd="0" x="232"/>
        <item h="1" sd="0" x="679"/>
        <item h="1" sd="0" x="213"/>
        <item h="1" sd="0" m="1" x="1101"/>
        <item h="1" sd="0" x="316"/>
        <item h="1" x="864"/>
        <item h="1" x="749"/>
        <item h="1" sd="0" x="702"/>
        <item h="1" x="846"/>
        <item h="1" sd="0" x="513"/>
        <item h="1" sd="0" x="436"/>
        <item h="1" sd="0" x="449"/>
        <item h="1" sd="0" m="1" x="912"/>
        <item h="1" sd="0" x="291"/>
        <item h="1" x="738"/>
        <item h="1" sd="0" x="391"/>
        <item h="1" sd="0" x="333"/>
        <item h="1" x="788"/>
        <item h="1" x="742"/>
        <item sd="0" x="339"/>
        <item h="1" x="883"/>
        <item h="1" sd="0" x="275"/>
        <item h="1" sd="0" m="1" x="944"/>
        <item sd="0" x="174"/>
        <item h="1" sd="0" x="171"/>
        <item h="1" sd="0" x="233"/>
        <item h="1" sd="0" x="78"/>
        <item h="1" sd="0" m="1" x="1002"/>
        <item h="1" sd="0" x="236"/>
        <item h="1" sd="0" x="58"/>
        <item h="1" sd="0" m="1" x="1070"/>
        <item h="1" sd="0" x="474"/>
        <item h="1" sd="0" x="511"/>
        <item h="1" sd="0" x="408"/>
        <item h="1" x="807"/>
        <item h="1" sd="0" x="587"/>
        <item h="1" sd="0" x="240"/>
        <item h="1" sd="0" m="1" x="937"/>
        <item h="1" sd="0" x="182"/>
        <item h="1" x="801"/>
        <item h="1" sd="0" x="307"/>
        <item h="1" sd="0" x="780"/>
        <item h="1" x="821"/>
        <item h="1" sd="0" x="648"/>
        <item h="1" x="775"/>
        <item h="1" sd="0" x="290"/>
        <item h="1" sd="0" m="1" x="1027"/>
        <item h="1" sd="0" m="1" x="1088"/>
        <item h="1" sd="0" x="636"/>
        <item h="1" sd="0" x="499"/>
        <item h="1" sd="0" x="447"/>
        <item h="1" sd="0" x="132"/>
        <item h="1" sd="0" x="56"/>
        <item h="1" sd="0" x="126"/>
        <item h="1" sd="0" x="22"/>
        <item h="1" sd="0" x="187"/>
        <item h="1" sd="0" m="1" x="918"/>
        <item h="1" sd="0" m="1" x="1119"/>
        <item h="1" sd="0" m="1" x="924"/>
        <item h="1" sd="0" x="11"/>
        <item h="1" sd="0" x="670"/>
        <item h="1" sd="0" x="353"/>
        <item h="1" sd="0" x="542"/>
        <item h="1" sd="0" m="1" x="1007"/>
        <item h="1" sd="0" x="124"/>
        <item h="1" sd="0" x="646"/>
        <item h="1" sd="0" m="1" x="1149"/>
        <item h="1" sd="0" x="77"/>
        <item h="1" sd="0" m="1" x="1031"/>
        <item h="1" sd="0" x="435"/>
        <item h="1" sd="0" x="92"/>
        <item h="1" sd="0" x="35"/>
        <item h="1" sd="0" x="196"/>
        <item h="1" sd="0" m="1" x="1128"/>
        <item h="1" sd="0" x="1"/>
        <item h="1" sd="0" x="180"/>
        <item h="1" sd="0" x="430"/>
        <item h="1" sd="0" x="285"/>
        <item h="1" x="747"/>
        <item h="1" sd="0" x="581"/>
        <item h="1" sd="0" m="1" x="1048"/>
        <item h="1" sd="0" x="42"/>
        <item h="1" sd="0" x="469"/>
        <item h="1" sd="0" x="440"/>
        <item h="1" sd="0" m="1" x="1069"/>
        <item h="1" sd="0" m="1" x="1039"/>
        <item h="1" sd="0" m="1" x="1056"/>
        <item h="1" sd="0" m="1" x="990"/>
        <item h="1" sd="0" x="84"/>
        <item h="1" sd="0" x="106"/>
        <item h="1" sd="0" x="727"/>
        <item h="1" sd="0" m="1" x="903"/>
        <item h="1" sd="0" x="526"/>
        <item h="1" sd="0" x="592"/>
        <item h="1" sd="0" x="484"/>
        <item h="1" sd="0" x="336"/>
        <item h="1" sd="0" x="659"/>
        <item h="1" x="880"/>
        <item h="1" sd="0" x="669"/>
        <item h="1" sd="0" m="1" x="1062"/>
        <item h="1" sd="0" x="560"/>
        <item h="1" sd="0" x="714"/>
        <item sd="0" x="709"/>
        <item h="1" x="790"/>
        <item sd="0" x="599"/>
        <item h="1" sd="0" m="1" x="905"/>
        <item h="1" sd="0" m="1" x="900"/>
        <item h="1" sd="0" m="1" x="1049"/>
        <item h="1" sd="0" m="1" x="933"/>
        <item h="1" sd="0" x="515"/>
        <item h="1" sd="0" x="715"/>
        <item h="1" sd="0" x="677"/>
        <item h="1" x="809"/>
        <item h="1" sd="0" x="698"/>
        <item h="1" sd="0" m="1" x="1079"/>
        <item h="1" x="781"/>
        <item h="1" x="797"/>
        <item h="1" sd="0" m="1" x="934"/>
        <item h="1" sd="0" x="16"/>
        <item h="1" sd="0" m="1" x="1015"/>
        <item h="1" sd="0" x="407"/>
        <item h="1" sd="0" x="603"/>
        <item h="1" sd="0" m="1" x="1058"/>
        <item h="1" sd="0" m="1" x="973"/>
        <item h="1" sd="0" x="280"/>
        <item h="1" sd="0" x="104"/>
        <item h="1" sd="0" x="332"/>
        <item h="1" sd="0" m="1" x="995"/>
        <item h="1" sd="0" x="348"/>
        <item h="1" sd="0" x="23"/>
        <item sd="0" x="693"/>
        <item h="1" sd="0" m="1" x="950"/>
        <item h="1" sd="0" x="570"/>
        <item h="1" sd="0" x="362"/>
        <item h="1" sd="0" x="237"/>
        <item h="1" sd="0" x="394"/>
        <item h="1" sd="0" x="392"/>
        <item h="1" x="850"/>
        <item h="1" sd="0" x="459"/>
        <item h="1" sd="0" x="509"/>
        <item h="1" sd="0" x="421"/>
        <item h="1" x="848"/>
        <item h="1" sd="0" x="535"/>
        <item h="1" sd="0" x="488"/>
        <item h="1" sd="0" x="91"/>
        <item h="1" sd="0" x="627"/>
        <item h="1" sd="0" x="13"/>
        <item h="1" sd="0" x="175"/>
        <item h="1" sd="0" x="343"/>
        <item h="1" sd="0" x="500"/>
        <item h="1" sd="0" m="1" x="1139"/>
        <item h="1" sd="0" m="1" x="1114"/>
        <item h="1" x="839"/>
        <item h="1" sd="0" x="87"/>
        <item h="1" sd="0" x="501"/>
        <item h="1" sd="0" x="690"/>
        <item h="1" sd="0" x="450"/>
        <item h="1" sd="0" x="33"/>
        <item h="1" x="815"/>
        <item h="1" sd="0" x="19"/>
        <item h="1" sd="0" x="389"/>
        <item h="1" x="832"/>
        <item h="1" sd="0" m="1" x="907"/>
        <item h="1" sd="0" x="403"/>
        <item h="1" sd="0" x="20"/>
        <item h="1" sd="0" m="1" x="919"/>
        <item h="1" sd="0" x="584"/>
        <item h="1" sd="0" x="96"/>
        <item h="1" sd="0" x="555"/>
        <item h="1" sd="0" x="438"/>
        <item h="1" sd="0" m="1" x="946"/>
        <item h="1" sd="0" m="1" x="1131"/>
        <item h="1" sd="0" m="1" x="1108"/>
        <item h="1" sd="0" m="1" x="983"/>
        <item h="1" sd="0" x="588"/>
        <item h="1" sd="0" x="120"/>
        <item h="1" sd="0" x="590"/>
        <item h="1" sd="0" x="131"/>
        <item h="1" sd="0" x="119"/>
        <item h="1" sd="0" m="1" x="1060"/>
        <item h="1" sd="0" m="1" x="1025"/>
        <item h="1" sd="0" m="1" x="1051"/>
        <item h="1" sd="0" m="1" x="917"/>
        <item h="1" sd="0" m="1" x="1037"/>
        <item h="1" sd="0" x="228"/>
        <item h="1" sd="0" x="39"/>
        <item h="1" sd="0" x="619"/>
        <item h="1" sd="0" x="108"/>
        <item h="1" sd="0" x="24"/>
        <item h="1" x="729"/>
        <item h="1" sd="0" x="139"/>
        <item h="1" sd="0" x="393"/>
        <item h="1" sd="0" m="1" x="1118"/>
        <item h="1" sd="0" x="613"/>
        <item h="1" sd="0" x="17"/>
        <item h="1" x="886"/>
        <item h="1" sd="0" x="461"/>
        <item h="1" x="741"/>
        <item h="1" x="794"/>
        <item h="1" x="768"/>
        <item h="1" sd="0" x="441"/>
        <item h="1" sd="0" x="248"/>
        <item h="1" sd="0" x="48"/>
        <item h="1" sd="0" m="1" x="1033"/>
        <item h="1" sd="0" m="1" x="1093"/>
        <item h="1" x="875"/>
        <item h="1" sd="0" x="134"/>
        <item h="1" sd="0" x="596"/>
        <item h="1" sd="0" m="1" x="1004"/>
        <item h="1" sd="0" x="69"/>
        <item h="1" x="527"/>
        <item h="1" x="828"/>
        <item h="1" x="884"/>
        <item h="1" sd="0" x="654"/>
        <item h="1" sd="0" m="1" x="1066"/>
        <item h="1" sd="0" x="34"/>
        <item h="1" sd="0" x="206"/>
        <item h="1" sd="0" m="1" x="1134"/>
        <item h="1" sd="0" m="1" x="1010"/>
        <item h="1" sd="0" m="1" x="1028"/>
        <item h="1" sd="0" m="1" x="972"/>
        <item h="1" x="784"/>
        <item h="1" sd="0" x="268"/>
        <item h="1" sd="0" x="376"/>
        <item h="1" sd="0" x="331"/>
        <item h="1" sd="0" m="1" x="964"/>
        <item h="1" x="818"/>
        <item h="1" sd="0" x="360"/>
        <item h="1" sd="0" m="1" x="1109"/>
        <item h="1" sd="0" x="89"/>
        <item h="1" sd="0" x="355"/>
        <item sd="0" x="642"/>
        <item h="1" sd="0" m="1" x="1009"/>
        <item h="1" sd="0" x="168"/>
        <item h="1" sd="0" m="1" x="908"/>
        <item h="1" sd="0" m="1" x="901"/>
        <item h="1" sd="0" x="473"/>
        <item h="1" x="837"/>
        <item h="1" x="835"/>
        <item h="1" sd="0" x="272"/>
        <item h="1" sd="0" x="523"/>
        <item h="1" sd="0" x="51"/>
        <item h="1" sd="0" x="190"/>
        <item h="1" sd="0" x="625"/>
        <item h="1" sd="0" x="50"/>
        <item h="1" x="816"/>
        <item h="1" x="865"/>
        <item h="1" sd="0" x="79"/>
        <item h="1" sd="0" x="32"/>
        <item h="1" sd="0" m="1" x="1096"/>
        <item h="1" sd="0" x="667"/>
        <item h="1" sd="0" x="188"/>
        <item h="1" m="1" x="888"/>
        <item h="1" x="764"/>
        <item h="1" sd="0" x="110"/>
        <item h="1" sd="0" m="1" x="1115"/>
        <item h="1" x="774"/>
        <item h="1" sd="0" m="1" x="1112"/>
        <item h="1" sd="0" m="1" x="1019"/>
        <item h="1" sd="0" m="1" x="966"/>
        <item h="1" sd="0" m="1" x="1014"/>
        <item h="1" sd="0" m="1" x="986"/>
        <item h="1" sd="0" x="226"/>
        <item h="1" sd="0" x="57"/>
        <item h="1" sd="0" m="1" x="1017"/>
        <item h="1" sd="0" x="530"/>
        <item h="1" sd="0" x="554"/>
        <item h="1" x="733"/>
        <item h="1" sd="0" x="340"/>
        <item h="1" sd="0" x="604"/>
        <item h="1" sd="0" x="265"/>
        <item h="1" sd="0" x="448"/>
        <item h="1" sd="0" x="628"/>
        <item h="1" m="1" x="894"/>
        <item h="1" sd="0" m="1" x="1054"/>
        <item h="1" sd="0" x="294"/>
        <item h="1" sd="0" m="1" x="1043"/>
        <item h="1" sd="0" x="585"/>
        <item h="1" sd="0" x="583"/>
        <item h="1" sd="0" x="62"/>
        <item h="1" sd="0" x="295"/>
        <item h="1" sd="0" x="3"/>
        <item h="1" sd="0" x="151"/>
        <item h="1" sd="0" x="415"/>
        <item h="1" sd="0" x="503"/>
        <item h="1" sd="0" x="210"/>
        <item h="1" x="853"/>
        <item h="1" sd="0" x="54"/>
        <item h="1" sd="0" m="1" x="1074"/>
        <item h="1" sd="0" m="1" x="1057"/>
        <item h="1" sd="0" x="387"/>
        <item h="1" sd="0" m="1" x="920"/>
        <item h="1" sd="0" x="323"/>
        <item h="1" sd="0" x="713"/>
        <item h="1" x="847"/>
        <item h="1" sd="0" x="678"/>
        <item h="1" sd="0" m="1" x="953"/>
        <item h="1" sd="0" x="75"/>
        <item h="1" sd="0" x="476"/>
        <item h="1" sd="0" m="1" x="895"/>
        <item h="1" sd="0" m="1" x="981"/>
        <item h="1" sd="0" x="186"/>
        <item h="1" x="862"/>
        <item h="1" sd="0" x="486"/>
        <item h="1" sd="0" x="674"/>
        <item h="1" sd="0" x="429"/>
        <item h="1" sd="0" x="361"/>
        <item h="1" sd="0" x="368"/>
        <item h="1" x="827"/>
        <item h="1" m="1" x="889"/>
        <item h="1" x="814"/>
        <item sd="0" x="721"/>
        <item sd="0" x="766"/>
        <item h="1" sd="0" x="327"/>
        <item h="1" sd="0" x="195"/>
        <item h="1" sd="0" x="687"/>
        <item h="1" x="773"/>
        <item h="1" sd="0" x="566"/>
        <item h="1" sd="0" m="1" x="1047"/>
        <item h="1" sd="0" m="1" x="1087"/>
        <item h="1" sd="0" x="123"/>
        <item h="1" sd="0" x="497"/>
        <item h="1" x="836"/>
        <item sd="0" x="719"/>
        <item h="1" sd="0" m="1" x="978"/>
        <item h="1" sd="0" x="194"/>
        <item h="1" sd="0" x="557"/>
        <item h="1" sd="0" x="663"/>
        <item h="1" sd="0" x="121"/>
        <item h="1" x="771"/>
        <item h="1" sd="0" x="53"/>
        <item h="1" x="843"/>
        <item h="1" sd="0" x="472"/>
        <item h="1" sd="0" x="549"/>
        <item h="1" sd="0" x="565"/>
        <item h="1" sd="0" m="1" x="1104"/>
        <item h="1" m="1" x="1029"/>
        <item h="1" sd="0" x="278"/>
        <item h="1" x="750"/>
        <item h="1" x="841"/>
        <item h="1" sd="0" x="212"/>
        <item h="1" sd="0" m="1" x="987"/>
        <item h="1" sd="0" m="1" x="1089"/>
        <item h="1" sd="0" m="1" x="1080"/>
        <item h="1" sd="0" x="631"/>
        <item h="1" x="868"/>
        <item h="1" x="858"/>
        <item h="1" sd="0" m="1" x="1147"/>
        <item h="1" sd="0" m="1" x="935"/>
        <item h="1" sd="0" x="675"/>
        <item h="1" sd="0" m="1" x="1141"/>
        <item h="1" sd="0" x="691"/>
        <item h="1" sd="0" x="117"/>
        <item h="1" sd="0" x="111"/>
        <item h="1" x="791"/>
        <item h="1" sd="0" x="671"/>
        <item h="1" sd="0" x="502"/>
        <item h="1" sd="0" x="417"/>
        <item h="1" sd="0" x="81"/>
        <item h="1" sd="0" x="7"/>
        <item h="1" sd="0" x="235"/>
        <item h="1" x="873"/>
        <item h="1" sd="0" x="434"/>
        <item h="1" sd="0" x="287"/>
        <item h="1" sd="0" m="1" x="1078"/>
        <item h="1" sd="0" m="1" x="1125"/>
        <item h="1" sd="0" x="491"/>
        <item h="1" sd="0" x="722"/>
        <item h="1" sd="0" x="2"/>
        <item h="1" sd="0" x="637"/>
        <item h="1" sd="0" m="1" x="1140"/>
        <item h="1" sd="0" m="1" x="1000"/>
        <item h="1" sd="0" x="692"/>
        <item h="1" x="824"/>
        <item h="1" sd="0" x="536"/>
        <item h="1" x="840"/>
        <item h="1" x="812"/>
        <item h="1" sd="0" x="163"/>
        <item h="1" sd="0" x="431"/>
        <item h="1" sd="0" m="1" x="1072"/>
        <item h="1" sd="0" x="650"/>
        <item h="1" sd="0" x="680"/>
        <item h="1" sd="0" x="478"/>
        <item h="1" sd="0" x="602"/>
        <item h="1" x="838"/>
        <item h="1" sd="0" m="1" x="961"/>
        <item h="1" sd="0" x="445"/>
        <item h="1" sd="0" m="1" x="947"/>
        <item h="1" sd="0" m="1" x="1148"/>
        <item h="1" sd="0" m="1" x="914"/>
        <item h="1" sd="0" m="1" x="911"/>
        <item h="1" sd="0" x="130"/>
        <item h="1" sd="0" x="88"/>
        <item h="1" sd="0" m="1" x="1143"/>
        <item h="1" sd="0" x="204"/>
        <item h="1" sd="0" x="72"/>
        <item h="1" sd="0" x="73"/>
        <item h="1" sd="0" x="28"/>
        <item h="1" sd="0" x="47"/>
        <item h="1" sd="0" x="181"/>
        <item h="1" sd="0" x="26"/>
        <item h="1" sd="0" x="86"/>
        <item h="1" sd="0" x="230"/>
        <item h="1" x="820"/>
        <item h="1" sd="0" m="1" x="1016"/>
        <item h="1" sd="0" m="1" x="999"/>
        <item h="1" x="736"/>
        <item h="1" sd="0" m="1" x="103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85"/>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60"/>
        <item h="1" sd="0" x="359"/>
        <item h="1" sd="0" m="1" x="1138"/>
        <item h="1" sd="0" x="425"/>
        <item h="1" sd="0" x="269"/>
        <item h="1" sd="0" x="215"/>
        <item h="1" sd="0" x="349"/>
        <item h="1" x="844"/>
        <item h="1" sd="0" x="283"/>
        <item h="1" sd="0" x="185"/>
        <item h="1" sd="0" x="460"/>
        <item h="1" sd="0" x="220"/>
        <item h="1" x="802"/>
        <item h="1" sd="0" x="703"/>
        <item h="1" sd="0" x="598"/>
        <item h="1" sd="0" x="644"/>
        <item h="1" x="753"/>
        <item h="1" sd="0" x="624"/>
        <item h="1" sd="0" x="547"/>
        <item h="1" sd="0" m="1" x="1126"/>
        <item h="1" sd="0" m="1" x="906"/>
        <item h="1" sd="0" x="4"/>
        <item h="1" sd="0" x="377"/>
        <item h="1" x="803"/>
        <item h="1" sd="0" x="262"/>
        <item h="1" sd="0" x="454"/>
        <item h="1" sd="0" x="326"/>
        <item h="1" sd="0" x="173"/>
        <item h="1" sd="0" x="200"/>
        <item h="1" x="804"/>
        <item h="1" x="783"/>
        <item h="1" sd="0" m="1" x="945"/>
        <item h="1" sd="0" x="725"/>
        <item h="1" x="793"/>
        <item h="1" sd="0" x="495"/>
        <item h="1" x="866"/>
        <item h="1" sd="0" x="345"/>
        <item h="1" sd="0" x="717"/>
        <item h="1" sd="0" x="568"/>
        <item h="1" sd="0" x="640"/>
        <item h="1" sd="0" x="482"/>
        <item h="1" sd="0" x="726"/>
        <item h="1" sd="0" x="30"/>
        <item h="1" sd="0" m="1" x="1075"/>
        <item h="1" sd="0" x="242"/>
        <item h="1" sd="0" x="591"/>
        <item h="1" sd="0" x="645"/>
        <item h="1" sd="0" m="1" x="1006"/>
        <item h="1" sd="0" m="1" x="915"/>
        <item h="1" sd="0" x="694"/>
        <item h="1" sd="0" x="470"/>
        <item h="1" x="845"/>
        <item h="1" x="869"/>
        <item h="1" x="887"/>
        <item h="1" sd="0" x="243"/>
        <item h="1" sd="0" m="1" x="1120"/>
        <item h="1" sd="0" x="622"/>
        <item h="1" sd="0" x="398"/>
        <item h="1" sd="0" m="1" x="954"/>
        <item h="1" sd="0" m="1" x="1123"/>
        <item h="1" sd="0" m="1" x="1023"/>
        <item h="1" sd="0" x="551"/>
        <item h="1" m="1" x="891"/>
        <item h="1" sd="0" x="303"/>
        <item h="1" sd="0" x="532"/>
        <item h="1" sd="0" x="37"/>
        <item h="1" sd="0" x="357"/>
        <item h="1" x="819"/>
        <item h="1" sd="0" x="487"/>
        <item h="1" sd="0" x="658"/>
        <item h="1" sd="0" x="686"/>
        <item h="1" sd="0" x="512"/>
        <item h="1" x="779"/>
        <item h="1" sd="0" m="1" x="1018"/>
        <item h="1" sd="0" m="1" x="1068"/>
        <item h="1" x="823"/>
        <item h="1" sd="0" x="115"/>
        <item h="1" sd="0" m="1" x="1117"/>
        <item h="1" sd="0" m="1" x="926"/>
        <item h="1" sd="0" x="324"/>
        <item sd="0" x="518"/>
        <item h="1" sd="0" m="1" x="988"/>
        <item h="1" sd="0" x="128"/>
        <item h="1" sd="0" x="520"/>
        <item h="1" sd="0" m="1" x="1124"/>
        <item h="1" sd="0" m="1" x="1100"/>
        <item h="1" sd="0" x="255"/>
        <item h="1" sd="0" x="199"/>
        <item h="1" sd="0" x="329"/>
        <item h="1" sd="0" x="297"/>
        <item h="1" sd="0" x="310"/>
        <item h="1" x="740"/>
        <item h="1" sd="0" x="83"/>
        <item h="1" sd="0" m="1" x="1024"/>
        <item h="1" sd="0" x="600"/>
        <item h="1" sd="0" m="1" x="909"/>
        <item h="1" sd="0" x="80"/>
        <item h="1" sd="0" m="1" x="977"/>
        <item h="1" sd="0" m="1" x="1113"/>
        <item h="1" sd="0" x="97"/>
        <item h="1" sd="0" x="564"/>
        <item h="1" sd="0" x="289"/>
        <item h="1" sd="0" m="1" x="1063"/>
        <item h="1" sd="0" x="116"/>
        <item h="1" sd="0" x="209"/>
        <item h="1" sd="0" x="452"/>
        <item h="1" sd="0" x="684"/>
        <item h="1" sd="0" x="198"/>
        <item h="1" sd="0" x="401"/>
        <item h="1" sd="0" x="656"/>
        <item h="1" sd="0" x="150"/>
        <item h="1" sd="0" x="136"/>
        <item h="1" sd="0" m="1" x="1005"/>
        <item h="1" sd="0" x="676"/>
        <item h="1" sd="0" m="1" x="939"/>
        <item h="1" sd="0" x="109"/>
        <item h="1" sd="0" x="397"/>
        <item sd="0" x="664"/>
        <item h="1" sd="0" x="498"/>
        <item h="1" sd="0" x="706"/>
        <item h="1" sd="0" x="649"/>
        <item h="1" sd="0" x="514"/>
        <item h="1" sd="0" x="558"/>
        <item h="1" sd="0" x="524"/>
        <item h="1" sd="0" m="1" x="984"/>
        <item h="1" x="855"/>
        <item h="1" x="833"/>
        <item h="1" sd="0" x="660"/>
        <item h="1" sd="0" m="1" x="1084"/>
        <item h="1" x="334"/>
        <item sd="0" x="757"/>
        <item h="1" sd="0" x="728"/>
        <item h="1" sd="0" x="284"/>
        <item h="1" sd="0" x="296"/>
        <item h="1" sd="0" x="211"/>
        <item h="1" sd="0" x="582"/>
        <item h="1" sd="0" x="45"/>
        <item h="1" sd="0" m="1" x="1064"/>
        <item h="1" x="854"/>
        <item h="1" sd="0" m="1" x="1055"/>
        <item h="1" sd="0" x="507"/>
        <item h="1" sd="0" x="155"/>
        <item h="1" sd="0" m="1" x="1085"/>
        <item h="1" sd="0" x="61"/>
        <item h="1" sd="0" x="129"/>
        <item h="1" sd="0" x="105"/>
        <item h="1" sd="0" x="614"/>
        <item h="1" x="881"/>
        <item sd="0" x="716"/>
        <item h="1" sd="0" m="1" x="932"/>
        <item h="1" sd="0" x="157"/>
        <item h="1" sd="0" x="14"/>
        <item h="1" sd="0" x="43"/>
        <item h="1" sd="0" x="250"/>
        <item h="1" sd="0" x="238"/>
        <item h="1" sd="0" x="103"/>
        <item h="1" sd="0" x="385"/>
        <item h="1" sd="0" x="70"/>
        <item h="1" sd="0" x="299"/>
        <item h="1" sd="0" x="127"/>
        <item h="1" sd="0" m="1" x="902"/>
        <item h="1" sd="0" x="193"/>
        <item h="1" x="825"/>
        <item h="1" sd="0" x="147"/>
        <item h="1" sd="0" m="1" x="1020"/>
        <item h="1" sd="0" x="548"/>
        <item h="1" sd="0" m="1" x="1040"/>
        <item h="1" sd="0" x="610"/>
        <item h="1" sd="0" x="405"/>
        <item sd="0" x="748"/>
        <item h="1" sd="0" x="876"/>
        <item h="1" m="1" x="958"/>
        <item h="1" x="594"/>
        <item h="1" sd="0" x="99"/>
        <item h="1" sd="0" x="344"/>
        <item h="1" sd="0" x="541"/>
        <item h="1" x="885"/>
        <item h="1" sd="0" x="689"/>
        <item h="1" m="1" x="893"/>
        <item h="1" sd="0" x="612"/>
        <item h="1" sd="0" x="221"/>
        <item h="1" sd="0" x="607"/>
        <item h="1" sd="0" m="1" x="1137"/>
        <item h="1" sd="0" m="1" x="1142"/>
        <item h="1" sd="0" x="271"/>
        <item h="1" sd="0" m="1" x="1050"/>
        <item h="1" sd="0" x="166"/>
        <item h="1" sd="0" x="286"/>
        <item sd="0" x="611"/>
        <item h="1" sd="0" x="531"/>
        <item h="1" sd="0" x="621"/>
        <item h="1" sd="0" x="304"/>
        <item h="1" sd="0" m="1" x="1013"/>
        <item h="1" sd="0" x="458"/>
        <item h="1" sd="0" x="439"/>
        <item h="1" sd="0" x="543"/>
        <item h="1" sd="0" x="609"/>
        <item h="1" sd="0" x="138"/>
        <item h="1" sd="0" x="41"/>
        <item h="1" sd="0" x="229"/>
        <item h="1" sd="0" x="420"/>
        <item h="1" sd="0" m="1" x="1071"/>
        <item h="1" sd="0" x="617"/>
        <item h="1" sd="0" x="71"/>
        <item h="1" sd="0" x="64"/>
        <item h="1" sd="0" x="492"/>
        <item h="1" sd="0" m="1" x="997"/>
        <item h="1" sd="0" m="1" x="991"/>
        <item h="1" x="867"/>
        <item h="1" x="731"/>
        <item h="1" sd="0" x="432"/>
        <item h="1" x="745"/>
        <item h="1" sd="0" x="540"/>
        <item h="1" sd="0" x="455"/>
        <item h="1" sd="0" x="44"/>
        <item h="1" sd="0" x="114"/>
        <item h="1" sd="0" x="52"/>
        <item h="1" sd="0" x="142"/>
        <item h="1" sd="0" x="579"/>
        <item h="1" sd="0" x="82"/>
        <item h="1" sd="0" x="245"/>
        <item h="1" sd="0" x="457"/>
        <item h="1" sd="0" x="314"/>
        <item h="1" sd="0" m="1" x="1110"/>
        <item h="1" sd="0" x="373"/>
        <item h="1" sd="0" m="1" x="1081"/>
        <item h="1" x="767"/>
        <item h="1" sd="0" x="720"/>
        <item h="1" sd="0" x="418"/>
        <item h="1" sd="0" x="308"/>
        <item h="1" sd="0" m="1" x="1041"/>
        <item h="1" sd="0" m="1" x="1107"/>
        <item h="1" sd="0" x="122"/>
        <item h="1" sd="0" x="118"/>
        <item h="1" sd="0" x="661"/>
        <item h="1" sd="0" m="1" x="1061"/>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46"/>
        <item h="1" sd="0" x="652"/>
        <item h="1" sd="0" x="647"/>
        <item h="1" sd="0" x="608"/>
        <item h="1" x="856"/>
        <item h="1" sd="0" x="328"/>
        <item h="1" sd="0" x="350"/>
        <item h="1" sd="0" x="254"/>
        <item h="1" sd="0" x="320"/>
        <item h="1" sd="0" x="620"/>
        <item h="1" x="817"/>
        <item h="1" sd="0" x="241"/>
        <item h="1" sd="0" x="158"/>
        <item h="1" sd="0" m="1" x="1038"/>
        <item h="1" sd="0" x="475"/>
        <item h="1" x="782"/>
        <item h="1" sd="0" x="416"/>
        <item h="1" sd="0" m="1" x="1003"/>
        <item h="1" sd="0" m="1" x="1094"/>
        <item h="1" sd="0" m="1" x="910"/>
        <item h="1" sd="0" x="529"/>
        <item h="1" sd="0" m="1" x="898"/>
        <item h="1" sd="0" x="657"/>
        <item h="1" x="739"/>
        <item h="1" sd="0" m="1" x="962"/>
        <item h="1" sd="0" x="143"/>
        <item h="1" sd="0" m="1" x="897"/>
        <item h="1" sd="0" m="1" x="1098"/>
        <item h="1" sd="0" x="276"/>
        <item h="1" sd="0" x="298"/>
        <item h="1" sd="0" x="424"/>
        <item h="1" sd="0" x="696"/>
        <item h="1" sd="0" x="346"/>
        <item h="1" sd="0" x="485"/>
        <item h="1" sd="0" x="306"/>
        <item h="1" sd="0" x="561"/>
        <item h="1" sd="0" m="1" x="1122"/>
        <item h="1" sd="0" x="321"/>
        <item h="1" sd="0" x="313"/>
        <item h="1" sd="0" x="49"/>
        <item h="1" sd="0" x="384"/>
        <item h="1" x="834"/>
        <item h="1" sd="0" x="315"/>
        <item h="1" sd="0" x="466"/>
        <item h="1" sd="0" x="59"/>
        <item h="1" sd="0" x="183"/>
        <item h="1" sd="0" x="707"/>
        <item h="1" sd="0" x="330"/>
        <item h="1" sd="0" x="573"/>
        <item h="1" sd="0" x="274"/>
        <item h="1" sd="0" x="730"/>
        <item h="1" sd="0" m="1" x="892"/>
        <item h="1" sd="0" x="638"/>
        <item h="1" sd="0" x="504"/>
        <item h="1" sd="0" x="311"/>
        <item h="1" sd="0" x="249"/>
        <item h="1" sd="0" m="1" x="940"/>
        <item h="1" sd="0" m="1" x="1042"/>
        <item h="1" sd="0" x="578"/>
        <item h="1" sd="0" m="1" x="1144"/>
        <item h="1" x="859"/>
        <item h="1" sd="0" x="552"/>
        <item h="1" sd="0" m="1" x="998"/>
        <item h="1" sd="0" m="1" x="980"/>
        <item h="1" sd="0" m="1" x="979"/>
        <item h="1" sd="0" x="382"/>
        <item h="1" sd="0" x="90"/>
        <item h="1" sd="0" x="390"/>
        <item h="1" sd="0" x="202"/>
        <item h="1" sd="0" x="67"/>
        <item h="1" sd="0" m="1" x="1073"/>
        <item h="1" sd="0" x="701"/>
        <item h="1" sd="0" x="65"/>
        <item h="1" sd="0" x="247"/>
        <item h="1" sd="0" m="1" x="951"/>
        <item h="1" sd="0" x="712"/>
        <item h="1" sd="0" x="216"/>
        <item h="1" sd="0" m="1" x="963"/>
        <item h="1" sd="0" x="141"/>
        <item h="1" sd="0" x="177"/>
        <item h="1" sd="0" x="305"/>
        <item h="1" sd="0" m="1" x="959"/>
        <item h="1" sd="0" x="426"/>
        <item h="1" sd="0" x="404"/>
        <item sd="0" x="655"/>
        <item h="1" x="737"/>
        <item h="1" sd="0" x="400"/>
        <item h="1" sd="0" x="347"/>
        <item h="1" sd="0" m="1" x="1136"/>
        <item h="1" sd="0" m="1" x="1022"/>
        <item h="1" sd="0" x="293"/>
        <item h="1" sd="0" x="148"/>
        <item h="1" sd="0" x="354"/>
        <item h="1" x="882"/>
        <item h="1" x="786"/>
        <item h="1" sd="0" m="1" x="1076"/>
        <item h="1" sd="0" x="27"/>
        <item h="1" sd="0" m="1" x="1086"/>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65"/>
        <item h="1" sd="0" x="586"/>
        <item h="1" sd="0" x="412"/>
        <item h="1" sd="0" x="516"/>
        <item h="1" x="830"/>
        <item h="1" sd="0" x="29"/>
        <item h="1" sd="0" m="1" x="1130"/>
        <item h="1" sd="0" x="9"/>
        <item h="1" x="761"/>
        <item h="1" sd="0" x="335"/>
        <item h="1" sd="0" m="1" x="1026"/>
        <item h="1" sd="0" m="1" x="1052"/>
        <item h="1" sd="0" m="1" x="993"/>
        <item h="1" sd="0" x="234"/>
        <item h="1" sd="0" x="162"/>
        <item h="1" sd="0" x="410"/>
        <item h="1" sd="0" m="1" x="967"/>
        <item h="1" sd="0" x="629"/>
        <item h="1" sd="0" m="1" x="1097"/>
        <item h="1" sd="0" m="1" x="1127"/>
        <item h="1" sd="0" x="477"/>
        <item h="1" sd="0" x="544"/>
        <item h="1" sd="0" x="546"/>
        <item h="1" sd="0" m="1" x="952"/>
        <item h="1" sd="0" x="615"/>
        <item h="1" sd="0" x="682"/>
        <item h="1" sd="0" m="1" x="1111"/>
        <item h="1" sd="0" x="300"/>
        <item h="1" sd="0" x="167"/>
        <item h="1" sd="0" x="76"/>
        <item h="1" sd="0" x="444"/>
        <item h="1" sd="0" m="1" x="1090"/>
        <item h="1" sd="0" x="342"/>
        <item sd="0" x="734"/>
        <item h="1" m="1" x="899"/>
        <item h="1" sd="0" x="341"/>
        <item h="1" x="769"/>
        <item h="1" sd="0" m="1" x="928"/>
        <item h="1" sd="0" m="1" x="989"/>
        <item h="1" sd="0" x="618"/>
        <item h="1" sd="0" m="1" x="1065"/>
        <item h="1" sd="0" m="1" x="1044"/>
        <item h="1" sd="0" x="380"/>
        <item h="1" m="1" x="896"/>
        <item h="1" sd="0" x="433"/>
        <item h="1" sd="0" m="1" x="1083"/>
        <item h="1" sd="0" x="113"/>
        <item h="1" x="770"/>
        <item h="1" sd="0" x="559"/>
        <item h="1" sd="0" x="251"/>
        <item h="1" sd="0" x="176"/>
        <item h="1" sd="0" x="446"/>
        <item h="1" sd="0" x="372"/>
        <item h="1" sd="0" x="246"/>
        <item h="1" x="732"/>
        <item h="1" sd="0" m="1" x="916"/>
        <item h="1" sd="0" x="257"/>
        <item h="1" sd="0" x="95"/>
        <item h="1" x="808"/>
        <item h="1" x="772"/>
        <item sd="0" x="338"/>
        <item h="1" sd="0" x="36"/>
        <item h="1" sd="0" m="1" x="969"/>
        <item h="1" sd="0" x="381"/>
        <item h="1" sd="0" x="21"/>
        <item t="default" sd="0"/>
      </items>
    </pivotField>
    <pivotField axis="axisPage" showAll="0">
      <items count="108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62"/>
        <item x="10863"/>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64"/>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39"/>
    </i>
    <i>
      <x v="127"/>
    </i>
    <i>
      <x v="283"/>
    </i>
    <i>
      <x v="287"/>
    </i>
    <i>
      <x v="366"/>
    </i>
    <i>
      <x v="368"/>
    </i>
    <i>
      <x v="394"/>
    </i>
    <i>
      <x v="495"/>
    </i>
    <i>
      <x v="575"/>
    </i>
    <i>
      <x v="576"/>
    </i>
    <i>
      <x v="587"/>
    </i>
    <i>
      <x v="702"/>
    </i>
    <i>
      <x v="708"/>
    </i>
    <i>
      <x v="789"/>
    </i>
    <i>
      <x v="826"/>
    </i>
    <i>
      <x v="839"/>
    </i>
    <i>
      <x v="857"/>
    </i>
    <i>
      <x v="878"/>
    </i>
    <i>
      <x v="897"/>
    </i>
    <i>
      <x v="1053"/>
    </i>
    <i>
      <x v="1077"/>
    </i>
    <i>
      <x v="1118"/>
    </i>
    <i>
      <x v="11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9"/>
          </reference>
        </references>
      </pivotArea>
    </format>
    <format dxfId="70">
      <pivotArea dataOnly="0" labelOnly="1" fieldPosition="0">
        <references count="2">
          <reference field="1" count="2">
            <x v="39"/>
            <x v="103"/>
          </reference>
          <reference field="2" count="1" selected="0">
            <x v="789"/>
          </reference>
        </references>
      </pivotArea>
    </format>
    <format dxfId="69">
      <pivotArea dataOnly="0" labelOnly="1" fieldPosition="0">
        <references count="2">
          <reference field="1" count="9">
            <x v="0"/>
            <x v="1"/>
            <x v="2"/>
            <x v="3"/>
            <x v="17"/>
            <x v="25"/>
            <x v="33"/>
            <x v="39"/>
            <x v="103"/>
          </reference>
          <reference field="2" count="1" selected="0">
            <x v="78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4" firstHeaderRow="0" firstDataRow="1" firstDataCol="1" rowPageCount="1" colPageCount="1"/>
  <pivotFields count="8">
    <pivotField axis="axisPage" showAll="0">
      <items count="1445">
        <item x="0"/>
        <item x="1"/>
        <item x="2"/>
        <item x="4"/>
        <item x="5"/>
        <item x="7"/>
        <item x="8"/>
        <item x="9"/>
        <item m="1" x="1296"/>
        <item x="10"/>
        <item x="11"/>
        <item m="1" x="1300"/>
        <item x="12"/>
        <item x="13"/>
        <item x="14"/>
        <item x="16"/>
        <item x="18"/>
        <item x="3"/>
        <item x="6"/>
        <item x="17"/>
        <item x="15"/>
        <item m="1" x="1302"/>
        <item m="1" x="1301"/>
        <item x="21"/>
        <item x="19"/>
        <item x="23"/>
        <item m="1" x="1303"/>
        <item x="24"/>
        <item x="20"/>
        <item x="28"/>
        <item m="1" x="1304"/>
        <item x="22"/>
        <item x="39"/>
        <item x="25"/>
        <item x="29"/>
        <item x="35"/>
        <item x="26"/>
        <item x="27"/>
        <item x="38"/>
        <item x="30"/>
        <item x="31"/>
        <item x="32"/>
        <item m="1" x="1305"/>
        <item x="37"/>
        <item m="1" x="1306"/>
        <item m="1" x="1307"/>
        <item x="44"/>
        <item x="34"/>
        <item x="40"/>
        <item x="33"/>
        <item x="36"/>
        <item x="60"/>
        <item x="42"/>
        <item m="1" x="1309"/>
        <item x="41"/>
        <item x="47"/>
        <item x="43"/>
        <item m="1" x="1308"/>
        <item x="50"/>
        <item x="45"/>
        <item x="46"/>
        <item x="52"/>
        <item m="1" x="1310"/>
        <item x="53"/>
        <item x="56"/>
        <item x="49"/>
        <item x="48"/>
        <item m="1" x="1311"/>
        <item x="51"/>
        <item m="1" x="1312"/>
        <item x="54"/>
        <item x="55"/>
        <item x="62"/>
        <item x="57"/>
        <item x="58"/>
        <item x="59"/>
        <item x="61"/>
        <item x="63"/>
        <item x="64"/>
        <item x="65"/>
        <item x="66"/>
        <item x="67"/>
        <item x="68"/>
        <item m="1" x="1313"/>
        <item m="1" x="1314"/>
        <item x="69"/>
        <item x="70"/>
        <item x="76"/>
        <item m="1" x="1315"/>
        <item m="1" x="1316"/>
        <item m="1" x="1317"/>
        <item x="71"/>
        <item x="72"/>
        <item x="73"/>
        <item x="74"/>
        <item x="75"/>
        <item x="77"/>
        <item x="78"/>
        <item x="79"/>
        <item m="1" x="1318"/>
        <item x="87"/>
        <item x="80"/>
        <item m="1" x="1319"/>
        <item x="81"/>
        <item x="82"/>
        <item x="83"/>
        <item x="84"/>
        <item x="85"/>
        <item x="86"/>
        <item x="88"/>
        <item x="89"/>
        <item x="90"/>
        <item x="91"/>
        <item m="1" x="1320"/>
        <item x="92"/>
        <item x="93"/>
        <item x="94"/>
        <item x="95"/>
        <item m="1" x="1321"/>
        <item x="96"/>
        <item m="1" x="1322"/>
        <item x="97"/>
        <item x="104"/>
        <item x="98"/>
        <item x="109"/>
        <item x="99"/>
        <item x="100"/>
        <item x="101"/>
        <item x="102"/>
        <item x="103"/>
        <item x="105"/>
        <item x="106"/>
        <item x="107"/>
        <item x="108"/>
        <item x="110"/>
        <item x="111"/>
        <item m="1" x="132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4"/>
        <item m="1" x="1325"/>
        <item x="140"/>
        <item x="166"/>
        <item x="145"/>
        <item x="142"/>
        <item x="190"/>
        <item x="143"/>
        <item m="1" x="132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7"/>
        <item x="178"/>
        <item x="179"/>
        <item x="180"/>
        <item x="181"/>
        <item x="141"/>
        <item x="154"/>
        <item x="168"/>
        <item x="182"/>
        <item x="184"/>
        <item x="216"/>
        <item m="1" x="1328"/>
        <item x="186"/>
        <item x="185"/>
        <item x="187"/>
        <item x="188"/>
        <item x="191"/>
        <item x="192"/>
        <item x="193"/>
        <item x="194"/>
        <item x="195"/>
        <item x="196"/>
        <item x="197"/>
        <item x="199"/>
        <item x="200"/>
        <item x="201"/>
        <item m="1" x="1408"/>
        <item m="1" x="1409"/>
        <item m="1" x="1433"/>
        <item m="1" x="1362"/>
        <item x="204"/>
        <item x="202"/>
        <item x="203"/>
        <item x="205"/>
        <item x="206"/>
        <item x="183"/>
        <item x="207"/>
        <item x="208"/>
        <item x="209"/>
        <item x="210"/>
        <item x="211"/>
        <item m="1" x="1363"/>
        <item m="1" x="1364"/>
        <item m="1" x="1365"/>
        <item m="1" x="1366"/>
        <item x="222"/>
        <item x="212"/>
        <item x="213"/>
        <item x="214"/>
        <item x="215"/>
        <item x="217"/>
        <item m="1" x="1434"/>
        <item x="218"/>
        <item x="219"/>
        <item x="220"/>
        <item m="1" x="1329"/>
        <item m="1" x="1330"/>
        <item x="221"/>
        <item x="223"/>
        <item x="224"/>
        <item x="228"/>
        <item x="229"/>
        <item x="230"/>
        <item x="231"/>
        <item x="232"/>
        <item x="233"/>
        <item x="234"/>
        <item x="235"/>
        <item x="241"/>
        <item x="236"/>
        <item x="237"/>
        <item x="238"/>
        <item x="239"/>
        <item x="240"/>
        <item x="242"/>
        <item x="243"/>
        <item m="1" x="1331"/>
        <item x="244"/>
        <item x="245"/>
        <item m="1" x="14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7"/>
        <item x="373"/>
        <item x="114"/>
        <item x="279"/>
        <item x="280"/>
        <item x="226"/>
        <item m="1" x="1332"/>
        <item x="281"/>
        <item x="282"/>
        <item m="1" x="1422"/>
        <item x="283"/>
        <item x="284"/>
        <item x="285"/>
        <item x="286"/>
        <item x="287"/>
        <item x="288"/>
        <item x="135"/>
        <item x="289"/>
        <item x="290"/>
        <item x="291"/>
        <item x="292"/>
        <item x="293"/>
        <item x="294"/>
        <item x="295"/>
        <item x="296"/>
        <item x="370"/>
        <item x="297"/>
        <item x="298"/>
        <item x="299"/>
        <item x="300"/>
        <item x="301"/>
        <item m="1" x="1427"/>
        <item x="303"/>
        <item x="302"/>
        <item x="304"/>
        <item m="1" x="1418"/>
        <item x="312"/>
        <item x="309"/>
        <item x="308"/>
        <item m="1" x="1440"/>
        <item x="305"/>
        <item x="311"/>
        <item x="306"/>
        <item x="307"/>
        <item x="227"/>
        <item x="310"/>
        <item x="313"/>
        <item x="314"/>
        <item x="315"/>
        <item x="316"/>
        <item x="321"/>
        <item x="317"/>
        <item x="318"/>
        <item x="320"/>
        <item x="319"/>
        <item x="322"/>
        <item x="323"/>
        <item x="324"/>
        <item x="325"/>
        <item x="326"/>
        <item x="327"/>
        <item x="328"/>
        <item m="1" x="1368"/>
        <item x="329"/>
        <item x="330"/>
        <item x="331"/>
        <item x="332"/>
        <item x="333"/>
        <item x="334"/>
        <item m="1" x="1358"/>
        <item m="1" x="1359"/>
        <item m="1" x="1360"/>
        <item m="1" x="1361"/>
        <item m="1" x="1421"/>
        <item x="336"/>
        <item x="335"/>
        <item x="337"/>
        <item x="338"/>
        <item x="339"/>
        <item x="351"/>
        <item x="340"/>
        <item x="341"/>
        <item x="342"/>
        <item m="1" x="1333"/>
        <item x="343"/>
        <item x="344"/>
        <item x="345"/>
        <item x="346"/>
        <item x="361"/>
        <item x="347"/>
        <item x="348"/>
        <item x="349"/>
        <item x="350"/>
        <item x="355"/>
        <item x="352"/>
        <item x="354"/>
        <item x="353"/>
        <item x="371"/>
        <item x="362"/>
        <item x="356"/>
        <item x="357"/>
        <item x="358"/>
        <item x="359"/>
        <item x="360"/>
        <item m="1" x="1334"/>
        <item x="363"/>
        <item x="364"/>
        <item x="365"/>
        <item x="366"/>
        <item x="367"/>
        <item x="368"/>
        <item x="369"/>
        <item m="1" x="1335"/>
        <item m="1" x="1428"/>
        <item m="1" x="1429"/>
        <item x="372"/>
        <item x="374"/>
        <item m="1" x="1336"/>
        <item x="378"/>
        <item x="381"/>
        <item x="375"/>
        <item x="376"/>
        <item x="377"/>
        <item m="1" x="1337"/>
        <item x="379"/>
        <item x="380"/>
        <item x="382"/>
        <item x="383"/>
        <item x="384"/>
        <item x="385"/>
        <item m="1" x="1435"/>
        <item m="1" x="1430"/>
        <item x="386"/>
        <item x="387"/>
        <item x="388"/>
        <item m="1" x="1338"/>
        <item m="1" x="1339"/>
        <item x="389"/>
        <item x="390"/>
        <item x="393"/>
        <item x="391"/>
        <item x="392"/>
        <item x="394"/>
        <item x="395"/>
        <item x="396"/>
        <item x="397"/>
        <item x="398"/>
        <item x="399"/>
        <item m="1" x="1340"/>
        <item x="400"/>
        <item x="401"/>
        <item x="402"/>
        <item x="403"/>
        <item x="404"/>
        <item x="405"/>
        <item m="1" x="1341"/>
        <item x="406"/>
        <item x="407"/>
        <item x="409"/>
        <item x="410"/>
        <item x="411"/>
        <item x="412"/>
        <item m="1" x="1369"/>
        <item x="413"/>
        <item x="414"/>
        <item x="415"/>
        <item x="408"/>
        <item x="416"/>
        <item m="1" x="1442"/>
        <item x="421"/>
        <item m="1" x="1413"/>
        <item x="417"/>
        <item x="418"/>
        <item x="420"/>
        <item m="1" x="1436"/>
        <item x="419"/>
        <item m="1" x="1370"/>
        <item x="422"/>
        <item x="423"/>
        <item x="424"/>
        <item x="425"/>
        <item x="426"/>
        <item x="427"/>
        <item x="428"/>
        <item x="429"/>
        <item x="430"/>
        <item x="431"/>
        <item x="432"/>
        <item x="433"/>
        <item x="434"/>
        <item x="435"/>
        <item x="436"/>
        <item x="437"/>
        <item x="438"/>
        <item x="439"/>
        <item x="440"/>
        <item x="441"/>
        <item x="442"/>
        <item x="443"/>
        <item m="1" x="1424"/>
        <item x="444"/>
        <item x="445"/>
        <item x="446"/>
        <item m="1" x="1423"/>
        <item x="447"/>
        <item m="1" x="1426"/>
        <item x="448"/>
        <item m="1" x="1438"/>
        <item x="449"/>
        <item x="450"/>
        <item m="1" x="1342"/>
        <item x="451"/>
        <item x="452"/>
        <item x="453"/>
        <item x="454"/>
        <item x="455"/>
        <item m="1" x="1371"/>
        <item x="456"/>
        <item x="457"/>
        <item x="458"/>
        <item x="459"/>
        <item x="460"/>
        <item x="461"/>
        <item x="462"/>
        <item m="1" x="1343"/>
        <item x="463"/>
        <item x="464"/>
        <item x="465"/>
        <item x="466"/>
        <item x="467"/>
        <item x="468"/>
        <item x="469"/>
        <item x="470"/>
        <item x="471"/>
        <item x="472"/>
        <item m="1" x="1392"/>
        <item x="473"/>
        <item x="474"/>
        <item x="475"/>
        <item x="476"/>
        <item x="477"/>
        <item m="1" x="1393"/>
        <item x="478"/>
        <item x="479"/>
        <item x="480"/>
        <item x="481"/>
        <item m="1" x="1372"/>
        <item x="482"/>
        <item x="483"/>
        <item x="484"/>
        <item x="485"/>
        <item x="486"/>
        <item x="487"/>
        <item x="488"/>
        <item x="489"/>
        <item x="490"/>
        <item x="491"/>
        <item x="492"/>
        <item x="493"/>
        <item x="494"/>
        <item x="495"/>
        <item x="496"/>
        <item m="1" x="1353"/>
        <item x="498"/>
        <item x="497"/>
        <item x="499"/>
        <item x="500"/>
        <item x="501"/>
        <item x="502"/>
        <item x="503"/>
        <item m="1" x="1354"/>
        <item x="505"/>
        <item x="506"/>
        <item x="507"/>
        <item x="508"/>
        <item x="509"/>
        <item x="510"/>
        <item x="511"/>
        <item m="1" x="1373"/>
        <item m="1" x="1374"/>
        <item m="1" x="1375"/>
        <item m="1" x="1376"/>
        <item m="1" x="1377"/>
        <item x="512"/>
        <item x="513"/>
        <item x="514"/>
        <item x="515"/>
        <item x="516"/>
        <item x="517"/>
        <item x="518"/>
        <item x="519"/>
        <item x="520"/>
        <item x="521"/>
        <item x="522"/>
        <item x="523"/>
        <item x="524"/>
        <item x="525"/>
        <item x="526"/>
        <item x="527"/>
        <item x="528"/>
        <item x="529"/>
        <item x="530"/>
        <item x="531"/>
        <item x="532"/>
        <item m="1" x="1378"/>
        <item x="538"/>
        <item x="533"/>
        <item x="534"/>
        <item x="535"/>
        <item x="536"/>
        <item x="537"/>
        <item x="542"/>
        <item x="539"/>
        <item x="540"/>
        <item x="541"/>
        <item x="543"/>
        <item x="544"/>
        <item x="545"/>
        <item x="546"/>
        <item x="547"/>
        <item x="549"/>
        <item x="550"/>
        <item x="551"/>
        <item x="552"/>
        <item x="553"/>
        <item x="554"/>
        <item x="555"/>
        <item m="1" x="139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5"/>
        <item x="607"/>
        <item x="611"/>
        <item x="612"/>
        <item x="613"/>
        <item x="614"/>
        <item x="608"/>
        <item x="609"/>
        <item x="610"/>
        <item x="615"/>
        <item x="616"/>
        <item m="1" x="1396"/>
        <item x="617"/>
        <item x="618"/>
        <item m="1" x="1397"/>
        <item x="619"/>
        <item x="620"/>
        <item x="621"/>
        <item m="1" x="1398"/>
        <item x="622"/>
        <item m="1" x="1399"/>
        <item x="624"/>
        <item x="623"/>
        <item x="625"/>
        <item x="627"/>
        <item x="629"/>
        <item x="630"/>
        <item x="631"/>
        <item x="632"/>
        <item x="633"/>
        <item x="634"/>
        <item m="1" x="1379"/>
        <item x="648"/>
        <item x="635"/>
        <item m="1" x="1355"/>
        <item m="1" x="1380"/>
        <item x="636"/>
        <item x="637"/>
        <item x="626"/>
        <item x="641"/>
        <item x="642"/>
        <item x="643"/>
        <item m="1" x="1381"/>
        <item x="628"/>
        <item x="644"/>
        <item x="645"/>
        <item x="646"/>
        <item m="1" x="1344"/>
        <item x="647"/>
        <item x="649"/>
        <item x="650"/>
        <item x="640"/>
        <item x="651"/>
        <item x="652"/>
        <item m="1" x="1432"/>
        <item x="653"/>
        <item m="1" x="1400"/>
        <item m="1" x="1401"/>
        <item m="1" x="1382"/>
        <item x="654"/>
        <item m="1" x="1383"/>
        <item x="655"/>
        <item x="656"/>
        <item x="657"/>
        <item x="658"/>
        <item x="659"/>
        <item x="639"/>
        <item x="660"/>
        <item x="662"/>
        <item x="665"/>
        <item x="663"/>
        <item x="664"/>
        <item x="638"/>
        <item x="661"/>
        <item x="666"/>
        <item x="667"/>
        <item x="668"/>
        <item x="669"/>
        <item x="670"/>
        <item x="671"/>
        <item x="672"/>
        <item x="673"/>
        <item x="674"/>
        <item m="1" x="1345"/>
        <item x="675"/>
        <item m="1" x="1346"/>
        <item x="679"/>
        <item x="676"/>
        <item x="677"/>
        <item x="678"/>
        <item x="680"/>
        <item m="1" x="1415"/>
        <item x="682"/>
        <item x="681"/>
        <item x="683"/>
        <item x="684"/>
        <item x="685"/>
        <item x="686"/>
        <item x="687"/>
        <item x="688"/>
        <item x="697"/>
        <item x="689"/>
        <item x="690"/>
        <item x="691"/>
        <item x="705"/>
        <item x="700"/>
        <item x="692"/>
        <item x="693"/>
        <item x="694"/>
        <item m="1" x="1417"/>
        <item x="695"/>
        <item x="696"/>
        <item x="698"/>
        <item x="699"/>
        <item x="701"/>
        <item m="1" x="1349"/>
        <item x="702"/>
        <item x="706"/>
        <item x="703"/>
        <item x="704"/>
        <item x="707"/>
        <item x="717"/>
        <item x="709"/>
        <item x="710"/>
        <item x="711"/>
        <item x="712"/>
        <item x="713"/>
        <item x="714"/>
        <item x="715"/>
        <item x="716"/>
        <item m="1" x="1384"/>
        <item x="718"/>
        <item x="719"/>
        <item x="720"/>
        <item m="1" x="1347"/>
        <item m="1" x="1348"/>
        <item m="1" x="1350"/>
        <item x="726"/>
        <item x="721"/>
        <item x="722"/>
        <item x="723"/>
        <item x="724"/>
        <item x="725"/>
        <item x="727"/>
        <item x="758"/>
        <item x="728"/>
        <item x="729"/>
        <item x="730"/>
        <item m="1" x="1431"/>
        <item m="1" x="1411"/>
        <item x="731"/>
        <item x="732"/>
        <item x="733"/>
        <item m="1" x="1420"/>
        <item x="734"/>
        <item x="735"/>
        <item x="736"/>
        <item x="737"/>
        <item x="738"/>
        <item x="739"/>
        <item x="740"/>
        <item x="741"/>
        <item x="742"/>
        <item x="765"/>
        <item x="743"/>
        <item x="744"/>
        <item x="745"/>
        <item x="746"/>
        <item x="753"/>
        <item x="747"/>
        <item m="1" x="1351"/>
        <item x="748"/>
        <item x="749"/>
        <item x="750"/>
        <item x="751"/>
        <item x="767"/>
        <item x="752"/>
        <item x="754"/>
        <item x="755"/>
        <item x="756"/>
        <item x="757"/>
        <item m="1" x="1385"/>
        <item x="759"/>
        <item m="1" x="1402"/>
        <item x="760"/>
        <item m="1" x="1386"/>
        <item x="761"/>
        <item x="762"/>
        <item m="1" x="1412"/>
        <item x="763"/>
        <item m="1" x="1410"/>
        <item x="764"/>
        <item x="766"/>
        <item x="768"/>
        <item m="1" x="1407"/>
        <item x="769"/>
        <item x="770"/>
        <item x="771"/>
        <item x="772"/>
        <item x="773"/>
        <item x="774"/>
        <item x="775"/>
        <item x="776"/>
        <item x="777"/>
        <item x="778"/>
        <item x="779"/>
        <item x="780"/>
        <item x="781"/>
        <item x="782"/>
        <item x="783"/>
        <item x="784"/>
        <item x="785"/>
        <item x="786"/>
        <item x="787"/>
        <item x="788"/>
        <item x="789"/>
        <item x="790"/>
        <item x="791"/>
        <item m="1" x="1387"/>
        <item x="792"/>
        <item m="1" x="1388"/>
        <item x="793"/>
        <item x="799"/>
        <item x="794"/>
        <item x="795"/>
        <item x="796"/>
        <item x="797"/>
        <item x="798"/>
        <item x="800"/>
        <item x="802"/>
        <item x="801"/>
        <item m="1" x="1389"/>
        <item x="803"/>
        <item x="804"/>
        <item x="805"/>
        <item x="809"/>
        <item x="811"/>
        <item x="810"/>
        <item m="1" x="1416"/>
        <item x="813"/>
        <item x="808"/>
        <item m="1" x="1414"/>
        <item x="820"/>
        <item m="1" x="1439"/>
        <item x="812"/>
        <item x="814"/>
        <item x="816"/>
        <item x="817"/>
        <item x="806"/>
        <item x="815"/>
        <item x="818"/>
        <item m="1" x="1356"/>
        <item x="822"/>
        <item x="823"/>
        <item m="1" x="1403"/>
        <item x="825"/>
        <item x="830"/>
        <item x="828"/>
        <item x="824"/>
        <item x="829"/>
        <item x="834"/>
        <item x="832"/>
        <item x="833"/>
        <item x="831"/>
        <item x="708"/>
        <item x="838"/>
        <item x="839"/>
        <item x="836"/>
        <item x="841"/>
        <item x="842"/>
        <item x="843"/>
        <item m="1" x="1437"/>
        <item x="835"/>
        <item m="1" x="1425"/>
        <item m="1" x="1357"/>
        <item x="821"/>
        <item x="837"/>
        <item x="840"/>
        <item x="847"/>
        <item x="846"/>
        <item x="848"/>
        <item x="845"/>
        <item m="1" x="1404"/>
        <item x="850"/>
        <item x="849"/>
        <item x="844"/>
        <item m="1" x="1441"/>
        <item x="851"/>
        <item x="853"/>
        <item x="854"/>
        <item x="855"/>
        <item x="857"/>
        <item x="858"/>
        <item x="852"/>
        <item x="859"/>
        <item x="860"/>
        <item x="807"/>
        <item x="819"/>
        <item x="856"/>
        <item x="827"/>
        <item x="861"/>
        <item x="863"/>
        <item x="862"/>
        <item x="864"/>
        <item x="865"/>
        <item x="866"/>
        <item x="869"/>
        <item x="867"/>
        <item x="868"/>
        <item x="871"/>
        <item x="872"/>
        <item x="873"/>
        <item x="875"/>
        <item m="1" x="1405"/>
        <item x="874"/>
        <item x="878"/>
        <item x="880"/>
        <item x="879"/>
        <item x="877"/>
        <item x="881"/>
        <item x="882"/>
        <item x="884"/>
        <item m="1" x="1406"/>
        <item x="876"/>
        <item x="883"/>
        <item x="885"/>
        <item x="887"/>
        <item x="888"/>
        <item x="886"/>
        <item x="826"/>
        <item x="889"/>
        <item x="890"/>
        <item x="891"/>
        <item x="892"/>
        <item m="1" x="1352"/>
        <item x="893"/>
        <item x="894"/>
        <item x="895"/>
        <item x="899"/>
        <item x="897"/>
        <item x="901"/>
        <item x="896"/>
        <item x="898"/>
        <item x="903"/>
        <item x="904"/>
        <item x="905"/>
        <item x="906"/>
        <item x="902"/>
        <item x="900"/>
        <item x="907"/>
        <item x="870"/>
        <item m="1" x="1390"/>
        <item x="909"/>
        <item x="908"/>
        <item x="910"/>
        <item m="1" x="1391"/>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3"/>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1"/>
        <item x="1154"/>
        <item x="1152"/>
        <item x="1157"/>
        <item x="1156"/>
        <item x="1160"/>
        <item m="1" x="1297"/>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8"/>
        <item m="1" x="1295"/>
        <item m="1" x="1299"/>
        <item m="1" x="1292"/>
        <item m="1" x="1293"/>
        <item x="1209"/>
        <item x="1212"/>
        <item x="1204"/>
        <item x="1208"/>
        <item x="1210"/>
        <item x="1207"/>
        <item x="1203"/>
        <item x="1205"/>
        <item x="1213"/>
        <item x="1214"/>
        <item x="1206"/>
        <item x="1211"/>
        <item x="1216"/>
        <item x="1217"/>
        <item x="1221"/>
        <item x="1222"/>
        <item x="1224"/>
        <item m="1" x="1294"/>
        <item x="1219"/>
        <item x="1220"/>
        <item x="1223"/>
        <item x="1218"/>
        <item x="1227"/>
        <item x="1226"/>
        <item x="1228"/>
        <item x="1225"/>
        <item m="1" x="1289"/>
        <item x="1215"/>
        <item x="1230"/>
        <item x="1229"/>
        <item x="1231"/>
        <item x="1232"/>
        <item x="1234"/>
        <item x="1235"/>
        <item x="1237"/>
        <item x="1241"/>
        <item x="1242"/>
        <item x="1243"/>
        <item x="1245"/>
        <item x="1246"/>
        <item x="1240"/>
        <item m="1" x="1290"/>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8"/>
        <item x="1236"/>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3"/>
        <item m="1" x="142"/>
        <item sd="0" x="132"/>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9">
    <i>
      <x v="150"/>
    </i>
    <i>
      <x v="154"/>
    </i>
    <i>
      <x v="149"/>
    </i>
    <i>
      <x v="156"/>
    </i>
    <i>
      <x v="146"/>
    </i>
    <i>
      <x v="117"/>
    </i>
    <i>
      <x v="153"/>
    </i>
    <i>
      <x v="129"/>
    </i>
    <i>
      <x v="138"/>
    </i>
    <i>
      <x v="132"/>
    </i>
    <i>
      <x v="161"/>
    </i>
    <i r="1">
      <x v="4"/>
    </i>
    <i r="1">
      <x v="13"/>
    </i>
    <i>
      <x v="144"/>
    </i>
    <i>
      <x v="157"/>
    </i>
    <i>
      <x v="80"/>
    </i>
    <i>
      <x v="145"/>
    </i>
    <i>
      <x v="122"/>
    </i>
    <i>
      <x v="160"/>
    </i>
    <i r="1">
      <x v="66"/>
    </i>
    <i r="1">
      <x v="9"/>
    </i>
    <i r="1">
      <x v="7"/>
    </i>
    <i r="1">
      <x v="4"/>
    </i>
    <i>
      <x v="151"/>
    </i>
    <i>
      <x v="159"/>
    </i>
    <i>
      <x v="158"/>
    </i>
    <i>
      <x v="118"/>
    </i>
    <i>
      <x v="22"/>
    </i>
    <i>
      <x v="137"/>
    </i>
    <i>
      <x v="142"/>
    </i>
    <i>
      <x v="105"/>
    </i>
    <i>
      <x v="115"/>
    </i>
    <i>
      <x v="99"/>
    </i>
    <i>
      <x v="19"/>
    </i>
    <i>
      <x v="128"/>
    </i>
    <i>
      <x v="28"/>
    </i>
    <i>
      <x v="89"/>
    </i>
    <i>
      <x v="29"/>
    </i>
    <i>
      <x v="110"/>
    </i>
    <i>
      <x v="30"/>
    </i>
    <i>
      <x v="23"/>
    </i>
    <i>
      <x v="31"/>
    </i>
    <i>
      <x v="85"/>
    </i>
    <i>
      <x v="32"/>
    </i>
    <i>
      <x v="95"/>
    </i>
    <i>
      <x v="33"/>
    </i>
    <i>
      <x v="103"/>
    </i>
    <i>
      <x v="34"/>
    </i>
    <i>
      <x v="124"/>
    </i>
    <i>
      <x v="35"/>
    </i>
    <i>
      <x v="6"/>
    </i>
    <i>
      <x v="36"/>
    </i>
    <i>
      <x v="9"/>
    </i>
    <i>
      <x v="37"/>
    </i>
    <i>
      <x v="16"/>
    </i>
    <i>
      <x v="38"/>
    </i>
    <i>
      <x v="87"/>
    </i>
    <i>
      <x v="39"/>
    </i>
    <i>
      <x v="92"/>
    </i>
    <i>
      <x v="40"/>
    </i>
    <i>
      <x v="97"/>
    </i>
    <i>
      <x v="41"/>
    </i>
    <i>
      <x v="101"/>
    </i>
    <i>
      <x v="42"/>
    </i>
    <i>
      <x v="26"/>
    </i>
    <i>
      <x v="43"/>
    </i>
    <i>
      <x v="113"/>
    </i>
    <i>
      <x v="44"/>
    </i>
    <i>
      <x v="126"/>
    </i>
    <i>
      <x v="45"/>
    </i>
    <i>
      <x v="130"/>
    </i>
    <i>
      <x v="47"/>
    </i>
    <i>
      <x v="135"/>
    </i>
    <i>
      <x v="48"/>
    </i>
    <i>
      <x v="24"/>
    </i>
    <i>
      <x v="50"/>
    </i>
    <i>
      <x v="11"/>
    </i>
    <i>
      <x v="51"/>
    </i>
    <i>
      <x v="15"/>
    </i>
    <i>
      <x v="52"/>
    </i>
    <i>
      <x v="25"/>
    </i>
    <i>
      <x v="54"/>
    </i>
    <i>
      <x v="86"/>
    </i>
    <i>
      <x v="55"/>
    </i>
    <i>
      <x v="88"/>
    </i>
    <i>
      <x v="56"/>
    </i>
    <i>
      <x v="91"/>
    </i>
    <i>
      <x v="57"/>
    </i>
    <i>
      <x v="94"/>
    </i>
    <i>
      <x v="58"/>
    </i>
    <i>
      <x v="96"/>
    </i>
    <i>
      <x v="59"/>
    </i>
    <i>
      <x v="98"/>
    </i>
    <i>
      <x v="60"/>
    </i>
    <i>
      <x v="100"/>
    </i>
    <i>
      <x v="61"/>
    </i>
    <i>
      <x v="102"/>
    </i>
    <i>
      <x v="62"/>
    </i>
    <i>
      <x v="104"/>
    </i>
    <i>
      <x v="114"/>
    </i>
    <i>
      <x v="106"/>
    </i>
    <i>
      <x v="116"/>
    </i>
    <i>
      <x v="111"/>
    </i>
    <i>
      <x v="21"/>
    </i>
    <i>
      <x v="27"/>
    </i>
    <i>
      <x v="121"/>
    </i>
    <i>
      <x v="63"/>
    </i>
    <i>
      <x v="3"/>
    </i>
    <i>
      <x v="64"/>
    </i>
    <i>
      <x v="119"/>
    </i>
    <i>
      <x v="65"/>
    </i>
    <i>
      <x v="4"/>
    </i>
    <i>
      <x v="66"/>
    </i>
    <i>
      <x v="125"/>
    </i>
    <i>
      <x v="67"/>
    </i>
    <i>
      <x v="127"/>
    </i>
    <i>
      <x v="68"/>
    </i>
    <i>
      <x v="5"/>
    </i>
    <i>
      <x v="69"/>
    </i>
    <i>
      <x v="131"/>
    </i>
    <i>
      <x v="70"/>
    </i>
    <i>
      <x v="133"/>
    </i>
    <i>
      <x v="71"/>
    </i>
    <i>
      <x v="136"/>
    </i>
    <i>
      <x v="7"/>
    </i>
    <i>
      <x v="20"/>
    </i>
    <i>
      <x v="139"/>
    </i>
    <i>
      <x v="140"/>
    </i>
    <i>
      <x v="1"/>
    </i>
    <i>
      <x v="8"/>
    </i>
    <i>
      <x/>
    </i>
    <i>
      <x v="10"/>
    </i>
    <i>
      <x v="77"/>
    </i>
    <i>
      <x v="12"/>
    </i>
    <i>
      <x v="78"/>
    </i>
    <i>
      <x v="14"/>
    </i>
    <i>
      <x v="2"/>
    </i>
    <i>
      <x v="155"/>
    </i>
    <i r="1">
      <x v="52"/>
    </i>
    <i>
      <x v="82"/>
    </i>
    <i>
      <x v="17"/>
    </i>
    <i>
      <x v="83"/>
    </i>
    <i>
      <x v="18"/>
    </i>
    <i>
      <x v="84"/>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45546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975"/>
  <sheetViews>
    <sheetView tabSelected="1" zoomScale="140" zoomScaleNormal="140" workbookViewId="0">
      <pane ySplit="1" topLeftCell="A20974" activePane="bottomLeft" state="frozen"/>
      <selection pane="bottomLeft" activeCell="E20990" sqref="E2099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1"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1"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70" t="s">
        <v>11874</v>
      </c>
      <c r="C19017" s="1048" t="s">
        <v>793</v>
      </c>
      <c r="D19017" s="1071" t="s">
        <v>12801</v>
      </c>
      <c r="E19017" s="1072">
        <v>50000</v>
      </c>
      <c r="F19017" s="57"/>
      <c r="G19017" s="57">
        <f t="shared" si="303"/>
        <v>-50000</v>
      </c>
      <c r="H19017" s="704" t="s">
        <v>12800</v>
      </c>
    </row>
    <row r="19018" spans="1:8" ht="15" x14ac:dyDescent="0.2">
      <c r="A19018" s="733">
        <v>45384</v>
      </c>
      <c r="B19018" s="1070" t="s">
        <v>10176</v>
      </c>
      <c r="C19018" s="1048" t="s">
        <v>793</v>
      </c>
      <c r="D19018" s="1071" t="s">
        <v>8428</v>
      </c>
      <c r="E19018" s="1072">
        <v>5000</v>
      </c>
      <c r="F19018" s="57"/>
      <c r="G19018" s="57">
        <f t="shared" si="303"/>
        <v>-5000</v>
      </c>
      <c r="H19018" s="704" t="s">
        <v>12800</v>
      </c>
    </row>
    <row r="19019" spans="1:8" ht="15" x14ac:dyDescent="0.2">
      <c r="A19019" s="733">
        <v>45384</v>
      </c>
      <c r="B19019" s="1070" t="s">
        <v>10898</v>
      </c>
      <c r="C19019" s="1048" t="s">
        <v>793</v>
      </c>
      <c r="D19019" s="1071" t="s">
        <v>12194</v>
      </c>
      <c r="E19019" s="1072">
        <v>50000</v>
      </c>
      <c r="F19019" s="57"/>
      <c r="G19019" s="57">
        <f t="shared" si="303"/>
        <v>-50000</v>
      </c>
      <c r="H19019" s="704" t="s">
        <v>12800</v>
      </c>
    </row>
    <row r="19020" spans="1:8" ht="15" x14ac:dyDescent="0.2">
      <c r="A19020" s="733">
        <v>45384</v>
      </c>
      <c r="B19020" s="1070" t="s">
        <v>103</v>
      </c>
      <c r="C19020" s="1048" t="s">
        <v>793</v>
      </c>
      <c r="D19020" s="1071" t="s">
        <v>12802</v>
      </c>
      <c r="E19020" s="1072">
        <v>105000</v>
      </c>
      <c r="F19020" s="57"/>
      <c r="G19020" s="57">
        <f t="shared" si="303"/>
        <v>-105000</v>
      </c>
      <c r="H19020" s="704" t="s">
        <v>12800</v>
      </c>
    </row>
    <row r="19021" spans="1:8" ht="15" x14ac:dyDescent="0.2">
      <c r="A19021" s="733">
        <v>45384</v>
      </c>
      <c r="B19021" s="1070" t="s">
        <v>11874</v>
      </c>
      <c r="C19021" s="1048" t="s">
        <v>793</v>
      </c>
      <c r="D19021" s="1071" t="s">
        <v>12793</v>
      </c>
      <c r="E19021" s="1072">
        <v>80160</v>
      </c>
      <c r="F19021" s="57"/>
      <c r="G19021" s="57">
        <f t="shared" si="303"/>
        <v>-80160</v>
      </c>
      <c r="H19021" s="704" t="s">
        <v>12800</v>
      </c>
    </row>
    <row r="19022" spans="1:8" ht="15" x14ac:dyDescent="0.2">
      <c r="A19022" s="733">
        <v>45384</v>
      </c>
      <c r="B19022" s="1070" t="s">
        <v>12786</v>
      </c>
      <c r="C19022" s="1048" t="s">
        <v>793</v>
      </c>
      <c r="D19022" s="1071" t="s">
        <v>11824</v>
      </c>
      <c r="E19022" s="1072">
        <v>23130</v>
      </c>
      <c r="F19022" s="57"/>
      <c r="G19022" s="57">
        <f t="shared" si="303"/>
        <v>-23130</v>
      </c>
      <c r="H19022" s="704" t="s">
        <v>12800</v>
      </c>
    </row>
    <row r="19023" spans="1:8" ht="15" x14ac:dyDescent="0.2">
      <c r="A19023" s="733">
        <v>45384</v>
      </c>
      <c r="B19023" s="1070" t="s">
        <v>103</v>
      </c>
      <c r="C19023" s="1048" t="s">
        <v>793</v>
      </c>
      <c r="D19023" s="1071" t="s">
        <v>10134</v>
      </c>
      <c r="E19023" s="1072">
        <v>219500</v>
      </c>
      <c r="F19023" s="57"/>
      <c r="G19023" s="57">
        <f t="shared" si="303"/>
        <v>-219500</v>
      </c>
      <c r="H19023" s="704" t="s">
        <v>12800</v>
      </c>
    </row>
    <row r="19024" spans="1:8" ht="15" x14ac:dyDescent="0.2">
      <c r="A19024" s="733">
        <v>45384</v>
      </c>
      <c r="B19024" s="1070" t="s">
        <v>11077</v>
      </c>
      <c r="C19024" s="1048" t="s">
        <v>793</v>
      </c>
      <c r="D19024" s="1071" t="s">
        <v>11825</v>
      </c>
      <c r="E19024" s="1072">
        <v>44050</v>
      </c>
      <c r="F19024" s="57"/>
      <c r="G19024" s="57">
        <f t="shared" si="303"/>
        <v>-44050</v>
      </c>
      <c r="H19024" s="704" t="s">
        <v>12800</v>
      </c>
    </row>
    <row r="19025" spans="1:8" ht="15" x14ac:dyDescent="0.2">
      <c r="A19025" s="733">
        <v>45385</v>
      </c>
      <c r="B19025" s="1070" t="s">
        <v>37</v>
      </c>
      <c r="C19025" s="1048" t="s">
        <v>793</v>
      </c>
      <c r="D19025" s="1071" t="s">
        <v>11823</v>
      </c>
      <c r="E19025" s="1072">
        <v>186200</v>
      </c>
      <c r="F19025" s="57"/>
      <c r="G19025" s="57">
        <f t="shared" si="303"/>
        <v>-186200</v>
      </c>
      <c r="H19025" s="704" t="s">
        <v>12800</v>
      </c>
    </row>
    <row r="19026" spans="1:8" ht="15" x14ac:dyDescent="0.2">
      <c r="A19026" s="733">
        <v>45385</v>
      </c>
      <c r="B19026" s="1070" t="s">
        <v>12606</v>
      </c>
      <c r="C19026" s="1048" t="s">
        <v>793</v>
      </c>
      <c r="D19026" s="1071" t="s">
        <v>12813</v>
      </c>
      <c r="E19026" s="1072">
        <f>266282+16370</f>
        <v>282652</v>
      </c>
      <c r="F19026" s="57"/>
      <c r="G19026" s="57">
        <f t="shared" si="303"/>
        <v>-282652</v>
      </c>
      <c r="H19026" s="704" t="s">
        <v>12800</v>
      </c>
    </row>
    <row r="19027" spans="1:8" ht="15" x14ac:dyDescent="0.2">
      <c r="A19027" s="733">
        <v>45385</v>
      </c>
      <c r="B19027" s="1070" t="s">
        <v>8556</v>
      </c>
      <c r="C19027" s="1048" t="s">
        <v>793</v>
      </c>
      <c r="D19027" s="1071" t="s">
        <v>12814</v>
      </c>
      <c r="E19027" s="1072">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3" t="s">
        <v>103</v>
      </c>
      <c r="C19040" s="1074" t="s">
        <v>9728</v>
      </c>
      <c r="D19040" s="1075" t="s">
        <v>12810</v>
      </c>
      <c r="E19040" s="1076">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14095</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0" t="s">
        <v>13540</v>
      </c>
      <c r="C19241" s="93" t="s">
        <v>558</v>
      </c>
      <c r="D19241" s="799" t="s">
        <v>14101</v>
      </c>
      <c r="E19241" s="91"/>
      <c r="F19241" s="91">
        <v>500000</v>
      </c>
      <c r="G19241" s="91">
        <f t="shared" si="306"/>
        <v>500000</v>
      </c>
      <c r="H19241" s="701" t="s">
        <v>12800</v>
      </c>
    </row>
    <row r="19242" spans="1:8" ht="15" x14ac:dyDescent="0.2">
      <c r="A19242" s="729">
        <v>45385</v>
      </c>
      <c r="B19242" s="90" t="s">
        <v>13540</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70" t="s">
        <v>11077</v>
      </c>
      <c r="C19309" s="1048" t="s">
        <v>793</v>
      </c>
      <c r="D19309" s="1071" t="s">
        <v>12801</v>
      </c>
      <c r="E19309" s="1072">
        <v>50000</v>
      </c>
      <c r="F19309" s="57"/>
      <c r="G19309" s="125">
        <f t="shared" si="307"/>
        <v>-50000</v>
      </c>
      <c r="H19309" s="704" t="s">
        <v>12935</v>
      </c>
    </row>
    <row r="19310" spans="1:8" ht="15" x14ac:dyDescent="0.2">
      <c r="A19310" s="733">
        <v>45415</v>
      </c>
      <c r="B19310" s="1070" t="s">
        <v>10176</v>
      </c>
      <c r="C19310" s="1048" t="s">
        <v>793</v>
      </c>
      <c r="D19310" s="1071" t="s">
        <v>8428</v>
      </c>
      <c r="E19310" s="1072">
        <v>5000</v>
      </c>
      <c r="F19310" s="57"/>
      <c r="G19310" s="125">
        <f t="shared" si="307"/>
        <v>-5000</v>
      </c>
      <c r="H19310" s="704" t="s">
        <v>12935</v>
      </c>
    </row>
    <row r="19311" spans="1:8" ht="15" x14ac:dyDescent="0.2">
      <c r="A19311" s="733">
        <v>45415</v>
      </c>
      <c r="B19311" s="1070" t="s">
        <v>10229</v>
      </c>
      <c r="C19311" s="1048" t="s">
        <v>793</v>
      </c>
      <c r="D19311" s="1071" t="s">
        <v>12194</v>
      </c>
      <c r="E19311" s="1072">
        <v>50000</v>
      </c>
      <c r="F19311" s="57"/>
      <c r="G19311" s="125">
        <f t="shared" si="307"/>
        <v>-50000</v>
      </c>
      <c r="H19311" s="704" t="s">
        <v>12935</v>
      </c>
    </row>
    <row r="19312" spans="1:8" ht="15" x14ac:dyDescent="0.2">
      <c r="A19312" s="733">
        <v>45415</v>
      </c>
      <c r="B19312" s="1070" t="s">
        <v>103</v>
      </c>
      <c r="C19312" s="1048" t="s">
        <v>793</v>
      </c>
      <c r="D19312" s="1071" t="s">
        <v>12802</v>
      </c>
      <c r="E19312" s="1072">
        <v>105000</v>
      </c>
      <c r="F19312" s="57"/>
      <c r="G19312" s="125">
        <f t="shared" si="307"/>
        <v>-105000</v>
      </c>
      <c r="H19312" s="704" t="s">
        <v>12935</v>
      </c>
    </row>
    <row r="19313" spans="1:8" ht="15" x14ac:dyDescent="0.2">
      <c r="A19313" s="733">
        <v>45416</v>
      </c>
      <c r="B19313" s="1070" t="s">
        <v>103</v>
      </c>
      <c r="C19313" s="1048" t="s">
        <v>793</v>
      </c>
      <c r="D19313" s="1071" t="s">
        <v>12761</v>
      </c>
      <c r="E19313" s="1072">
        <v>6000</v>
      </c>
      <c r="F19313" s="57"/>
      <c r="G19313" s="125">
        <f t="shared" si="307"/>
        <v>-6000</v>
      </c>
      <c r="H19313" s="704" t="s">
        <v>12935</v>
      </c>
    </row>
    <row r="19314" spans="1:8" ht="15" x14ac:dyDescent="0.2">
      <c r="A19314" s="733">
        <v>45418</v>
      </c>
      <c r="B19314" s="1070" t="s">
        <v>103</v>
      </c>
      <c r="C19314" s="1048" t="s">
        <v>793</v>
      </c>
      <c r="D19314" s="1071" t="s">
        <v>10134</v>
      </c>
      <c r="E19314" s="1072">
        <v>264700</v>
      </c>
      <c r="F19314" s="57"/>
      <c r="G19314" s="125">
        <f t="shared" si="307"/>
        <v>-264700</v>
      </c>
      <c r="H19314" s="704" t="s">
        <v>12935</v>
      </c>
    </row>
    <row r="19315" spans="1:8" ht="15" x14ac:dyDescent="0.2">
      <c r="A19315" s="733">
        <v>45418</v>
      </c>
      <c r="B19315" s="1070" t="s">
        <v>11874</v>
      </c>
      <c r="C19315" s="1048" t="s">
        <v>793</v>
      </c>
      <c r="D19315" s="1071" t="s">
        <v>12982</v>
      </c>
      <c r="E19315" s="1072">
        <v>249550</v>
      </c>
      <c r="F19315" s="57"/>
      <c r="G19315" s="125">
        <f t="shared" si="307"/>
        <v>-249550</v>
      </c>
      <c r="H19315" s="704" t="s">
        <v>12935</v>
      </c>
    </row>
    <row r="19316" spans="1:8" ht="15" x14ac:dyDescent="0.2">
      <c r="A19316" s="733">
        <v>45418</v>
      </c>
      <c r="B19316" s="1070" t="s">
        <v>11077</v>
      </c>
      <c r="C19316" s="1048" t="s">
        <v>793</v>
      </c>
      <c r="D19316" s="1071" t="s">
        <v>12983</v>
      </c>
      <c r="E19316" s="1072">
        <v>65210</v>
      </c>
      <c r="F19316" s="57"/>
      <c r="G19316" s="125">
        <f t="shared" si="307"/>
        <v>-65210</v>
      </c>
      <c r="H19316" s="704" t="s">
        <v>12935</v>
      </c>
    </row>
    <row r="19317" spans="1:8" ht="15" x14ac:dyDescent="0.2">
      <c r="A19317" s="733">
        <v>45418</v>
      </c>
      <c r="B19317" s="1070" t="s">
        <v>11123</v>
      </c>
      <c r="C19317" s="1048" t="s">
        <v>793</v>
      </c>
      <c r="D19317" s="1071" t="s">
        <v>12818</v>
      </c>
      <c r="E19317" s="1072">
        <v>42250</v>
      </c>
      <c r="F19317" s="57"/>
      <c r="G19317" s="125">
        <f t="shared" si="307"/>
        <v>-42250</v>
      </c>
      <c r="H19317" s="704" t="s">
        <v>12935</v>
      </c>
    </row>
    <row r="19318" spans="1:8" ht="15" x14ac:dyDescent="0.2">
      <c r="A19318" s="733">
        <v>45418</v>
      </c>
      <c r="B19318" s="1070" t="s">
        <v>10229</v>
      </c>
      <c r="C19318" s="1048" t="s">
        <v>793</v>
      </c>
      <c r="D19318" s="1071" t="s">
        <v>12819</v>
      </c>
      <c r="E19318" s="1072">
        <v>65000</v>
      </c>
      <c r="F19318" s="57"/>
      <c r="G19318" s="125">
        <f t="shared" si="307"/>
        <v>-65000</v>
      </c>
      <c r="H19318" s="704" t="s">
        <v>12935</v>
      </c>
    </row>
    <row r="19319" spans="1:8" ht="15" x14ac:dyDescent="0.2">
      <c r="A19319" s="733">
        <v>45419</v>
      </c>
      <c r="B19319" s="1070" t="s">
        <v>37</v>
      </c>
      <c r="C19319" s="1048" t="s">
        <v>793</v>
      </c>
      <c r="D19319" s="1071" t="s">
        <v>11823</v>
      </c>
      <c r="E19319" s="1072">
        <v>194300</v>
      </c>
      <c r="F19319" s="57"/>
      <c r="G19319" s="125">
        <f t="shared" si="307"/>
        <v>-194300</v>
      </c>
      <c r="H19319" s="704" t="s">
        <v>12935</v>
      </c>
    </row>
    <row r="19320" spans="1:8" ht="15" x14ac:dyDescent="0.2">
      <c r="A19320" s="733">
        <v>45419</v>
      </c>
      <c r="B19320" s="1070" t="s">
        <v>11717</v>
      </c>
      <c r="C19320" s="1048" t="s">
        <v>793</v>
      </c>
      <c r="D19320" s="1071" t="s">
        <v>12384</v>
      </c>
      <c r="E19320" s="1072">
        <v>490650</v>
      </c>
      <c r="F19320" s="57"/>
      <c r="G19320" s="125">
        <f t="shared" si="307"/>
        <v>-490650</v>
      </c>
      <c r="H19320" s="704" t="s">
        <v>12935</v>
      </c>
    </row>
    <row r="19321" spans="1:8" ht="15" x14ac:dyDescent="0.2">
      <c r="A19321" s="733">
        <v>45420</v>
      </c>
      <c r="B19321" s="1070" t="s">
        <v>11123</v>
      </c>
      <c r="C19321" s="1048" t="s">
        <v>793</v>
      </c>
      <c r="D19321" s="1071" t="s">
        <v>11828</v>
      </c>
      <c r="E19321" s="1072">
        <v>51670</v>
      </c>
      <c r="F19321" s="57"/>
      <c r="G19321" s="125">
        <f t="shared" si="307"/>
        <v>-51670</v>
      </c>
      <c r="H19321" s="704" t="s">
        <v>12935</v>
      </c>
    </row>
    <row r="19322" spans="1:8" ht="15" x14ac:dyDescent="0.2">
      <c r="A19322" s="733">
        <v>45420</v>
      </c>
      <c r="B19322" s="1070" t="s">
        <v>12399</v>
      </c>
      <c r="C19322" s="1048" t="s">
        <v>793</v>
      </c>
      <c r="D19322" s="1071" t="s">
        <v>13004</v>
      </c>
      <c r="E19322" s="1072">
        <v>56000</v>
      </c>
      <c r="F19322" s="57"/>
      <c r="G19322" s="125">
        <f t="shared" si="307"/>
        <v>-56000</v>
      </c>
      <c r="H19322" s="704" t="s">
        <v>12935</v>
      </c>
    </row>
    <row r="19323" spans="1:8" ht="15" x14ac:dyDescent="0.2">
      <c r="A19323" s="733">
        <v>45420</v>
      </c>
      <c r="B19323" s="1070" t="s">
        <v>12399</v>
      </c>
      <c r="C19323" s="1048" t="s">
        <v>793</v>
      </c>
      <c r="D19323" s="1071" t="s">
        <v>11576</v>
      </c>
      <c r="E19323" s="1072">
        <v>43500</v>
      </c>
      <c r="F19323" s="57"/>
      <c r="G19323" s="125">
        <f t="shared" si="307"/>
        <v>-43500</v>
      </c>
      <c r="H19323" s="704" t="s">
        <v>12935</v>
      </c>
    </row>
    <row r="19324" spans="1:8" ht="15" x14ac:dyDescent="0.2">
      <c r="A19324" s="733">
        <v>45420</v>
      </c>
      <c r="B19324" s="1070" t="s">
        <v>12606</v>
      </c>
      <c r="C19324" s="1048" t="s">
        <v>793</v>
      </c>
      <c r="D19324" s="1071" t="s">
        <v>13005</v>
      </c>
      <c r="E19324" s="1072">
        <v>215020</v>
      </c>
      <c r="F19324" s="57"/>
      <c r="G19324" s="125">
        <f t="shared" si="307"/>
        <v>-215020</v>
      </c>
      <c r="H19324" s="704" t="s">
        <v>12935</v>
      </c>
    </row>
    <row r="19325" spans="1:8" ht="15" x14ac:dyDescent="0.2">
      <c r="A19325" s="733">
        <v>45420</v>
      </c>
      <c r="B19325" s="1070" t="s">
        <v>9353</v>
      </c>
      <c r="C19325" s="1048" t="s">
        <v>793</v>
      </c>
      <c r="D19325" s="1071" t="s">
        <v>13006</v>
      </c>
      <c r="E19325" s="1072">
        <v>68190</v>
      </c>
      <c r="F19325" s="57"/>
      <c r="G19325" s="125">
        <f t="shared" si="307"/>
        <v>-68190</v>
      </c>
      <c r="H19325" s="704" t="s">
        <v>12935</v>
      </c>
    </row>
    <row r="19326" spans="1:8" ht="15" x14ac:dyDescent="0.2">
      <c r="A19326" s="733">
        <v>45420</v>
      </c>
      <c r="B19326" s="1070" t="s">
        <v>11717</v>
      </c>
      <c r="C19326" s="1048" t="s">
        <v>793</v>
      </c>
      <c r="D19326" s="1071" t="s">
        <v>13007</v>
      </c>
      <c r="E19326" s="1072">
        <v>125300</v>
      </c>
      <c r="F19326" s="57"/>
      <c r="G19326" s="125">
        <f t="shared" si="307"/>
        <v>-125300</v>
      </c>
      <c r="H19326" s="704" t="s">
        <v>12935</v>
      </c>
    </row>
    <row r="19327" spans="1:8" ht="15" x14ac:dyDescent="0.2">
      <c r="A19327" s="733">
        <v>45420</v>
      </c>
      <c r="B19327" s="1070" t="s">
        <v>3945</v>
      </c>
      <c r="C19327" s="1070" t="s">
        <v>793</v>
      </c>
      <c r="D19327" s="1071" t="s">
        <v>12082</v>
      </c>
      <c r="E19327" s="1077">
        <v>148780</v>
      </c>
      <c r="G19327" s="125">
        <f t="shared" si="307"/>
        <v>-148780</v>
      </c>
      <c r="H19327" s="704" t="s">
        <v>12935</v>
      </c>
    </row>
    <row r="19328" spans="1:8" ht="15" x14ac:dyDescent="0.2">
      <c r="A19328" s="733">
        <v>45420</v>
      </c>
      <c r="B19328" s="1070" t="s">
        <v>3944</v>
      </c>
      <c r="C19328" s="1048" t="s">
        <v>793</v>
      </c>
      <c r="D19328" s="1071" t="s">
        <v>12388</v>
      </c>
      <c r="E19328" s="1072">
        <v>154872.91666666669</v>
      </c>
      <c r="F19328" s="57"/>
      <c r="G19328" s="125">
        <f t="shared" si="307"/>
        <v>-154872.91666666669</v>
      </c>
      <c r="H19328" s="704" t="s">
        <v>12935</v>
      </c>
    </row>
    <row r="19329" spans="1:8" ht="15" customHeight="1" x14ac:dyDescent="0.2">
      <c r="A19329" s="733">
        <v>45422</v>
      </c>
      <c r="B19329" s="1070" t="s">
        <v>3945</v>
      </c>
      <c r="C19329" s="1048" t="s">
        <v>793</v>
      </c>
      <c r="D19329" s="1071" t="s">
        <v>13038</v>
      </c>
      <c r="E19329" s="1072">
        <v>1250</v>
      </c>
      <c r="F19329" s="57"/>
      <c r="G19329" s="125">
        <f t="shared" ref="G19329:G19392" si="308">F19329-E19329</f>
        <v>-1250</v>
      </c>
      <c r="H19329" s="704" t="s">
        <v>12935</v>
      </c>
    </row>
    <row r="19330" spans="1:8" ht="15" x14ac:dyDescent="0.2">
      <c r="A19330" s="733">
        <v>45420</v>
      </c>
      <c r="B19330" s="1070" t="s">
        <v>11717</v>
      </c>
      <c r="C19330" s="1048" t="s">
        <v>793</v>
      </c>
      <c r="D19330" s="1071" t="s">
        <v>13032</v>
      </c>
      <c r="E19330" s="1072">
        <v>170000</v>
      </c>
      <c r="F19330" s="57"/>
      <c r="G19330" s="125">
        <f t="shared" si="308"/>
        <v>-170000</v>
      </c>
      <c r="H19330" s="704" t="s">
        <v>12935</v>
      </c>
    </row>
    <row r="19331" spans="1:8" ht="15" customHeight="1" x14ac:dyDescent="0.2">
      <c r="A19331" s="733">
        <v>45422</v>
      </c>
      <c r="B19331" s="1070" t="s">
        <v>3945</v>
      </c>
      <c r="C19331" s="1048" t="s">
        <v>793</v>
      </c>
      <c r="D19331" s="1071" t="s">
        <v>13040</v>
      </c>
      <c r="E19331" s="1072">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8" t="s">
        <v>12935</v>
      </c>
    </row>
    <row r="19447" spans="1:8" ht="24" x14ac:dyDescent="0.2">
      <c r="A19447" s="733">
        <v>45427</v>
      </c>
      <c r="B19447" s="62" t="s">
        <v>11874</v>
      </c>
      <c r="C19447" s="550" t="s">
        <v>10981</v>
      </c>
      <c r="D19447" s="739" t="s">
        <v>13066</v>
      </c>
      <c r="E19447" s="551">
        <v>15000</v>
      </c>
      <c r="F19447" s="551"/>
      <c r="G19447" s="551">
        <f t="shared" si="309"/>
        <v>-15000</v>
      </c>
      <c r="H19447" s="1078" t="s">
        <v>12935</v>
      </c>
    </row>
    <row r="19448" spans="1:8" ht="24" x14ac:dyDescent="0.2">
      <c r="A19448" s="733">
        <v>45427</v>
      </c>
      <c r="B19448" s="62" t="s">
        <v>11717</v>
      </c>
      <c r="C19448" s="550" t="s">
        <v>10981</v>
      </c>
      <c r="D19448" s="739" t="s">
        <v>13066</v>
      </c>
      <c r="E19448" s="551">
        <v>15000</v>
      </c>
      <c r="F19448" s="551"/>
      <c r="G19448" s="551">
        <f t="shared" si="309"/>
        <v>-15000</v>
      </c>
      <c r="H19448" s="1078" t="s">
        <v>12935</v>
      </c>
    </row>
    <row r="19449" spans="1:8" ht="24" x14ac:dyDescent="0.2">
      <c r="A19449" s="733">
        <v>45427</v>
      </c>
      <c r="B19449" s="62" t="s">
        <v>11874</v>
      </c>
      <c r="C19449" s="550" t="s">
        <v>10981</v>
      </c>
      <c r="D19449" s="739" t="s">
        <v>13066</v>
      </c>
      <c r="E19449" s="551">
        <v>15000</v>
      </c>
      <c r="F19449" s="551"/>
      <c r="G19449" s="551">
        <f t="shared" si="309"/>
        <v>-15000</v>
      </c>
      <c r="H19449" s="1078"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70" t="s">
        <v>11077</v>
      </c>
      <c r="C19646" s="1048" t="s">
        <v>793</v>
      </c>
      <c r="D19646" s="1071" t="s">
        <v>12801</v>
      </c>
      <c r="E19646" s="1072">
        <v>50000</v>
      </c>
      <c r="F19646" s="57"/>
      <c r="G19646" s="125">
        <f t="shared" si="312"/>
        <v>-50000</v>
      </c>
      <c r="H19646" s="704" t="s">
        <v>13170</v>
      </c>
    </row>
    <row r="19647" spans="1:8" ht="15" x14ac:dyDescent="0.2">
      <c r="A19647" s="733">
        <v>45444</v>
      </c>
      <c r="B19647" s="1070" t="s">
        <v>10176</v>
      </c>
      <c r="C19647" s="1048" t="s">
        <v>793</v>
      </c>
      <c r="D19647" s="1071" t="s">
        <v>8428</v>
      </c>
      <c r="E19647" s="1072">
        <v>5000</v>
      </c>
      <c r="F19647" s="57"/>
      <c r="G19647" s="125">
        <f t="shared" si="312"/>
        <v>-5000</v>
      </c>
      <c r="H19647" s="704" t="s">
        <v>13170</v>
      </c>
    </row>
    <row r="19648" spans="1:8" ht="15" x14ac:dyDescent="0.2">
      <c r="A19648" s="733">
        <v>45444</v>
      </c>
      <c r="B19648" s="1070" t="s">
        <v>12399</v>
      </c>
      <c r="C19648" s="1048" t="s">
        <v>793</v>
      </c>
      <c r="D19648" s="1071" t="s">
        <v>12194</v>
      </c>
      <c r="E19648" s="1072">
        <v>50000</v>
      </c>
      <c r="F19648" s="57"/>
      <c r="G19648" s="125">
        <f t="shared" si="312"/>
        <v>-50000</v>
      </c>
      <c r="H19648" s="704" t="s">
        <v>13170</v>
      </c>
    </row>
    <row r="19649" spans="1:8" ht="15" x14ac:dyDescent="0.2">
      <c r="A19649" s="733">
        <v>45444</v>
      </c>
      <c r="B19649" s="1070" t="s">
        <v>103</v>
      </c>
      <c r="C19649" s="1048" t="s">
        <v>793</v>
      </c>
      <c r="D19649" s="1071" t="s">
        <v>12802</v>
      </c>
      <c r="E19649" s="1072">
        <v>105000</v>
      </c>
      <c r="F19649" s="57"/>
      <c r="G19649" s="125">
        <f t="shared" si="312"/>
        <v>-105000</v>
      </c>
      <c r="H19649" s="704" t="s">
        <v>13170</v>
      </c>
    </row>
    <row r="19650" spans="1:8" ht="15" x14ac:dyDescent="0.2">
      <c r="A19650" s="733">
        <v>45444</v>
      </c>
      <c r="B19650" s="1070" t="s">
        <v>12399</v>
      </c>
      <c r="C19650" s="1048" t="s">
        <v>793</v>
      </c>
      <c r="D19650" s="1071" t="s">
        <v>10746</v>
      </c>
      <c r="E19650" s="1072">
        <v>79000</v>
      </c>
      <c r="F19650" s="57"/>
      <c r="G19650" s="125">
        <f t="shared" si="312"/>
        <v>-79000</v>
      </c>
      <c r="H19650" s="704" t="s">
        <v>13170</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13170</v>
      </c>
    </row>
    <row r="19652" spans="1:8" ht="15" x14ac:dyDescent="0.2">
      <c r="A19652" s="733">
        <v>45444</v>
      </c>
      <c r="B19652" s="1070" t="s">
        <v>11077</v>
      </c>
      <c r="C19652" s="1048" t="s">
        <v>793</v>
      </c>
      <c r="D19652" s="1071" t="s">
        <v>12818</v>
      </c>
      <c r="E19652" s="1072">
        <v>45900</v>
      </c>
      <c r="F19652" s="57"/>
      <c r="G19652" s="125">
        <f t="shared" si="314"/>
        <v>-45900</v>
      </c>
      <c r="H19652" s="704" t="s">
        <v>13170</v>
      </c>
    </row>
    <row r="19653" spans="1:8" ht="15" x14ac:dyDescent="0.2">
      <c r="A19653" s="733">
        <v>45444</v>
      </c>
      <c r="B19653" s="1070" t="s">
        <v>12399</v>
      </c>
      <c r="C19653" s="1048" t="s">
        <v>793</v>
      </c>
      <c r="D19653" s="1071" t="s">
        <v>13176</v>
      </c>
      <c r="E19653" s="1072">
        <v>50330</v>
      </c>
      <c r="F19653" s="57"/>
      <c r="G19653" s="125">
        <f t="shared" si="314"/>
        <v>-50330</v>
      </c>
      <c r="H19653" s="704" t="s">
        <v>13170</v>
      </c>
    </row>
    <row r="19654" spans="1:8" ht="15" x14ac:dyDescent="0.2">
      <c r="A19654" s="733">
        <v>45446</v>
      </c>
      <c r="B19654" s="1070" t="s">
        <v>12345</v>
      </c>
      <c r="C19654" s="1048" t="s">
        <v>793</v>
      </c>
      <c r="D19654" s="1071" t="s">
        <v>13186</v>
      </c>
      <c r="E19654" s="1072">
        <v>166630</v>
      </c>
      <c r="F19654" s="57"/>
      <c r="G19654" s="125">
        <f t="shared" si="314"/>
        <v>-166630</v>
      </c>
      <c r="H19654" s="704" t="s">
        <v>13170</v>
      </c>
    </row>
    <row r="19655" spans="1:8" ht="15" x14ac:dyDescent="0.2">
      <c r="A19655" s="733">
        <v>45446</v>
      </c>
      <c r="B19655" s="1070" t="s">
        <v>11077</v>
      </c>
      <c r="C19655" s="1048" t="s">
        <v>793</v>
      </c>
      <c r="D19655" s="1071" t="s">
        <v>13187</v>
      </c>
      <c r="E19655" s="1072">
        <v>70770</v>
      </c>
      <c r="F19655" s="57"/>
      <c r="G19655" s="125">
        <f t="shared" si="314"/>
        <v>-70770</v>
      </c>
      <c r="H19655" s="704" t="s">
        <v>13170</v>
      </c>
    </row>
    <row r="19656" spans="1:8" ht="15" x14ac:dyDescent="0.2">
      <c r="A19656" s="733">
        <v>45447</v>
      </c>
      <c r="B19656" s="1070" t="s">
        <v>12399</v>
      </c>
      <c r="C19656" s="1048" t="s">
        <v>793</v>
      </c>
      <c r="D19656" s="1071" t="s">
        <v>13190</v>
      </c>
      <c r="E19656" s="1072">
        <v>174970</v>
      </c>
      <c r="F19656" s="57"/>
      <c r="G19656" s="125">
        <f t="shared" si="314"/>
        <v>-174970</v>
      </c>
      <c r="H19656" s="704" t="s">
        <v>13170</v>
      </c>
    </row>
    <row r="19657" spans="1:8" ht="15" x14ac:dyDescent="0.2">
      <c r="A19657" s="733">
        <v>45447</v>
      </c>
      <c r="B19657" s="1070" t="s">
        <v>37</v>
      </c>
      <c r="C19657" s="1048" t="s">
        <v>793</v>
      </c>
      <c r="D19657" s="1071" t="s">
        <v>11823</v>
      </c>
      <c r="E19657" s="1072">
        <v>187830</v>
      </c>
      <c r="F19657" s="57"/>
      <c r="G19657" s="125">
        <f t="shared" si="314"/>
        <v>-187830</v>
      </c>
      <c r="H19657" s="704" t="s">
        <v>13170</v>
      </c>
    </row>
    <row r="19658" spans="1:8" ht="15" x14ac:dyDescent="0.2">
      <c r="A19658" s="733">
        <v>45447</v>
      </c>
      <c r="B19658" s="1070" t="s">
        <v>11874</v>
      </c>
      <c r="C19658" s="1048" t="s">
        <v>793</v>
      </c>
      <c r="D19658" s="1071" t="s">
        <v>13191</v>
      </c>
      <c r="E19658" s="1072">
        <v>62710</v>
      </c>
      <c r="F19658" s="57"/>
      <c r="G19658" s="125">
        <f t="shared" si="314"/>
        <v>-62710</v>
      </c>
      <c r="H19658" s="704" t="s">
        <v>13170</v>
      </c>
    </row>
    <row r="19659" spans="1:8" ht="15" x14ac:dyDescent="0.2">
      <c r="A19659" s="733">
        <v>45447</v>
      </c>
      <c r="B19659" s="1070" t="s">
        <v>3945</v>
      </c>
      <c r="C19659" s="1048" t="s">
        <v>793</v>
      </c>
      <c r="D19659" s="1071" t="s">
        <v>12082</v>
      </c>
      <c r="E19659" s="1072">
        <v>137420</v>
      </c>
      <c r="F19659" s="57"/>
      <c r="G19659" s="125">
        <f t="shared" si="314"/>
        <v>-137420</v>
      </c>
      <c r="H19659" s="704" t="s">
        <v>13170</v>
      </c>
    </row>
    <row r="19660" spans="1:8" ht="15" x14ac:dyDescent="0.2">
      <c r="A19660" s="733">
        <v>45447</v>
      </c>
      <c r="B19660" s="1070" t="s">
        <v>3944</v>
      </c>
      <c r="C19660" s="1048" t="s">
        <v>793</v>
      </c>
      <c r="D19660" s="1071" t="s">
        <v>12388</v>
      </c>
      <c r="E19660" s="1072">
        <v>134710</v>
      </c>
      <c r="F19660" s="57"/>
      <c r="G19660" s="125">
        <f t="shared" si="314"/>
        <v>-134710</v>
      </c>
      <c r="H19660" s="704" t="s">
        <v>13170</v>
      </c>
    </row>
    <row r="19661" spans="1:8" ht="15" x14ac:dyDescent="0.2">
      <c r="A19661" s="733">
        <v>45447</v>
      </c>
      <c r="B19661" s="1070" t="s">
        <v>11077</v>
      </c>
      <c r="C19661" s="1048" t="s">
        <v>793</v>
      </c>
      <c r="D19661" s="1071" t="s">
        <v>11825</v>
      </c>
      <c r="E19661" s="1072">
        <v>41820</v>
      </c>
      <c r="F19661" s="57"/>
      <c r="G19661" s="125">
        <f t="shared" si="314"/>
        <v>-41820</v>
      </c>
      <c r="H19661" s="704" t="s">
        <v>13170</v>
      </c>
    </row>
    <row r="19662" spans="1:8" ht="15" x14ac:dyDescent="0.2">
      <c r="A19662" s="733">
        <v>45447</v>
      </c>
      <c r="B19662" s="1070" t="s">
        <v>11717</v>
      </c>
      <c r="C19662" s="1048" t="s">
        <v>793</v>
      </c>
      <c r="D19662" s="1071" t="s">
        <v>13194</v>
      </c>
      <c r="E19662" s="1072">
        <v>52660</v>
      </c>
      <c r="F19662" s="57"/>
      <c r="G19662" s="125">
        <f t="shared" si="314"/>
        <v>-52660</v>
      </c>
      <c r="H19662" s="704" t="s">
        <v>13170</v>
      </c>
    </row>
    <row r="19663" spans="1:8" ht="15" x14ac:dyDescent="0.2">
      <c r="A19663" s="733">
        <v>45447</v>
      </c>
      <c r="B19663" s="1070" t="s">
        <v>12345</v>
      </c>
      <c r="C19663" s="1048" t="s">
        <v>793</v>
      </c>
      <c r="D19663" s="1071" t="s">
        <v>3065</v>
      </c>
      <c r="E19663" s="1072">
        <v>21000</v>
      </c>
      <c r="F19663" s="57"/>
      <c r="G19663" s="125">
        <f t="shared" si="314"/>
        <v>-21000</v>
      </c>
      <c r="H19663" s="704" t="s">
        <v>13170</v>
      </c>
    </row>
    <row r="19664" spans="1:8" ht="15" x14ac:dyDescent="0.2">
      <c r="A19664" s="733">
        <v>45447</v>
      </c>
      <c r="B19664" s="1070" t="s">
        <v>3945</v>
      </c>
      <c r="C19664" s="1048" t="s">
        <v>793</v>
      </c>
      <c r="D19664" s="1071" t="s">
        <v>8427</v>
      </c>
      <c r="E19664" s="1072">
        <v>28000</v>
      </c>
      <c r="F19664" s="57"/>
      <c r="G19664" s="125">
        <f t="shared" si="314"/>
        <v>-28000</v>
      </c>
      <c r="H19664" s="704" t="s">
        <v>13170</v>
      </c>
    </row>
    <row r="19665" spans="1:8" ht="15" x14ac:dyDescent="0.2">
      <c r="A19665" s="733">
        <v>45447</v>
      </c>
      <c r="B19665" s="1070" t="s">
        <v>12606</v>
      </c>
      <c r="C19665" s="1048" t="s">
        <v>793</v>
      </c>
      <c r="D19665" s="1071" t="s">
        <v>13195</v>
      </c>
      <c r="E19665" s="1072">
        <v>108860</v>
      </c>
      <c r="F19665" s="57"/>
      <c r="G19665" s="125">
        <f t="shared" si="314"/>
        <v>-108860</v>
      </c>
      <c r="H19665" s="704" t="s">
        <v>13170</v>
      </c>
    </row>
    <row r="19666" spans="1:8" ht="15" x14ac:dyDescent="0.2">
      <c r="A19666" s="733">
        <v>45448</v>
      </c>
      <c r="B19666" s="1070" t="s">
        <v>11717</v>
      </c>
      <c r="C19666" s="1048" t="s">
        <v>793</v>
      </c>
      <c r="D19666" s="1071" t="s">
        <v>12384</v>
      </c>
      <c r="E19666" s="1072">
        <v>663140</v>
      </c>
      <c r="F19666" s="57"/>
      <c r="G19666" s="125">
        <f t="shared" si="314"/>
        <v>-663140</v>
      </c>
      <c r="H19666" s="704" t="s">
        <v>13170</v>
      </c>
    </row>
    <row r="19667" spans="1:8" ht="15" x14ac:dyDescent="0.2">
      <c r="A19667" s="733">
        <v>45449</v>
      </c>
      <c r="B19667" s="1070" t="s">
        <v>11077</v>
      </c>
      <c r="C19667" s="1048" t="s">
        <v>793</v>
      </c>
      <c r="D19667" s="1071" t="s">
        <v>10744</v>
      </c>
      <c r="E19667" s="1072">
        <v>51600</v>
      </c>
      <c r="F19667" s="57"/>
      <c r="G19667" s="125">
        <f t="shared" si="314"/>
        <v>-51600</v>
      </c>
      <c r="H19667" s="704" t="s">
        <v>13170</v>
      </c>
    </row>
    <row r="19668" spans="1:8" ht="15" x14ac:dyDescent="0.2">
      <c r="A19668" s="733">
        <v>45450</v>
      </c>
      <c r="B19668" s="1070" t="s">
        <v>13292</v>
      </c>
      <c r="C19668" s="1048" t="s">
        <v>793</v>
      </c>
      <c r="D19668" s="1071" t="s">
        <v>13209</v>
      </c>
      <c r="E19668" s="1072">
        <v>58050</v>
      </c>
      <c r="F19668" s="57"/>
      <c r="G19668" s="125">
        <f t="shared" si="314"/>
        <v>-58050</v>
      </c>
      <c r="H19668" s="704" t="s">
        <v>13170</v>
      </c>
    </row>
    <row r="19669" spans="1:8" ht="15" customHeight="1" x14ac:dyDescent="0.2">
      <c r="A19669" s="733">
        <v>45449</v>
      </c>
      <c r="B19669" s="1070" t="s">
        <v>12399</v>
      </c>
      <c r="C19669" s="1048" t="s">
        <v>793</v>
      </c>
      <c r="D19669" s="1071" t="s">
        <v>13207</v>
      </c>
      <c r="E19669" s="1072">
        <v>70000</v>
      </c>
      <c r="F19669" s="57"/>
      <c r="G19669" s="125">
        <f t="shared" si="314"/>
        <v>-70000</v>
      </c>
      <c r="H19669" s="704" t="s">
        <v>13170</v>
      </c>
    </row>
    <row r="19670" spans="1:8" ht="15" customHeight="1" x14ac:dyDescent="0.2">
      <c r="A19670" s="733">
        <v>45451</v>
      </c>
      <c r="B19670" s="1070" t="s">
        <v>11717</v>
      </c>
      <c r="C19670" s="1048" t="s">
        <v>793</v>
      </c>
      <c r="D19670" s="1071" t="s">
        <v>13211</v>
      </c>
      <c r="E19670" s="1072">
        <v>61350</v>
      </c>
      <c r="F19670" s="57"/>
      <c r="G19670" s="125">
        <f t="shared" si="314"/>
        <v>-61350</v>
      </c>
      <c r="H19670" s="704" t="s">
        <v>13170</v>
      </c>
    </row>
    <row r="19671" spans="1:8" ht="15" customHeight="1" x14ac:dyDescent="0.2">
      <c r="A19671" s="733">
        <v>45451</v>
      </c>
      <c r="B19671" s="1070" t="s">
        <v>11717</v>
      </c>
      <c r="C19671" s="1048" t="s">
        <v>793</v>
      </c>
      <c r="D19671" s="1071" t="s">
        <v>13212</v>
      </c>
      <c r="E19671" s="1072">
        <v>27100</v>
      </c>
      <c r="F19671" s="57"/>
      <c r="G19671" s="125">
        <f t="shared" si="314"/>
        <v>-27100</v>
      </c>
      <c r="H19671" s="704" t="s">
        <v>13170</v>
      </c>
    </row>
    <row r="19672" spans="1:8" ht="15" customHeight="1" x14ac:dyDescent="0.2">
      <c r="A19672" s="733">
        <v>45453</v>
      </c>
      <c r="B19672" s="1048" t="s">
        <v>3945</v>
      </c>
      <c r="C19672" s="1048" t="s">
        <v>793</v>
      </c>
      <c r="D19672" s="1071" t="s">
        <v>13215</v>
      </c>
      <c r="E19672" s="1072">
        <v>20000</v>
      </c>
      <c r="F19672" s="57"/>
      <c r="G19672" s="125">
        <f t="shared" si="314"/>
        <v>-20000</v>
      </c>
      <c r="H19672" s="704" t="s">
        <v>13170</v>
      </c>
    </row>
    <row r="19673" spans="1:8" ht="15" customHeight="1" x14ac:dyDescent="0.2">
      <c r="A19673" s="733">
        <v>45457</v>
      </c>
      <c r="B19673" s="1070" t="s">
        <v>11077</v>
      </c>
      <c r="C19673" s="1048" t="s">
        <v>793</v>
      </c>
      <c r="D19673" s="1071" t="s">
        <v>13286</v>
      </c>
      <c r="E19673" s="1072">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70" t="s">
        <v>12606</v>
      </c>
      <c r="C19793" s="1048" t="s">
        <v>793</v>
      </c>
      <c r="D19793" s="1071" t="s">
        <v>13303</v>
      </c>
      <c r="E19793" s="1072">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3">
        <v>45470</v>
      </c>
      <c r="B19845" s="69" t="s">
        <v>13225</v>
      </c>
      <c r="C19845" s="1084" t="s">
        <v>10981</v>
      </c>
      <c r="D19845" s="791" t="s">
        <v>13350</v>
      </c>
      <c r="E19845" s="70">
        <v>118000</v>
      </c>
      <c r="F19845" s="70"/>
      <c r="G19845" s="1085">
        <f t="shared" si="317"/>
        <v>-118000</v>
      </c>
      <c r="H19845" s="1086"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14095</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6" t="s">
        <v>13261</v>
      </c>
      <c r="D19855" s="1097" t="s">
        <v>13354</v>
      </c>
      <c r="E19855" s="1098">
        <v>87880</v>
      </c>
      <c r="F19855" s="125"/>
      <c r="G19855" s="125">
        <f t="shared" si="317"/>
        <v>-87880</v>
      </c>
      <c r="H19855" s="704" t="s">
        <v>13170</v>
      </c>
    </row>
    <row r="19856" spans="1:8" ht="15" x14ac:dyDescent="0.2">
      <c r="A19856" s="733">
        <v>45471</v>
      </c>
      <c r="B19856" s="40" t="s">
        <v>13110</v>
      </c>
      <c r="C19856" s="1096" t="s">
        <v>13261</v>
      </c>
      <c r="D19856" s="1097" t="s">
        <v>13354</v>
      </c>
      <c r="E19856" s="1098">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8556</v>
      </c>
      <c r="C19861" s="649" t="s">
        <v>7465</v>
      </c>
      <c r="D19861" s="892" t="s">
        <v>13358</v>
      </c>
      <c r="E19861" s="626">
        <v>197307</v>
      </c>
      <c r="F19861" s="57"/>
      <c r="G19861" s="125">
        <f t="shared" si="317"/>
        <v>-197307</v>
      </c>
      <c r="H19861" s="704" t="s">
        <v>13170</v>
      </c>
    </row>
    <row r="19862" spans="1:8" ht="15" x14ac:dyDescent="0.2">
      <c r="A19862" s="733">
        <v>45471</v>
      </c>
      <c r="B19862" s="40" t="s">
        <v>11077</v>
      </c>
      <c r="C19862" s="649" t="s">
        <v>7465</v>
      </c>
      <c r="D19862" s="892" t="s">
        <v>13358</v>
      </c>
      <c r="E19862" s="626">
        <v>43808</v>
      </c>
      <c r="F19862" s="57"/>
      <c r="G19862" s="125">
        <f t="shared" si="317"/>
        <v>-43808</v>
      </c>
      <c r="H19862" s="704" t="s">
        <v>13170</v>
      </c>
    </row>
    <row r="19863" spans="1:8" ht="15" x14ac:dyDescent="0.2">
      <c r="A19863" s="733">
        <v>45471</v>
      </c>
      <c r="B19863" s="40" t="s">
        <v>10229</v>
      </c>
      <c r="C19863" s="649" t="s">
        <v>7465</v>
      </c>
      <c r="D19863" s="892" t="s">
        <v>13358</v>
      </c>
      <c r="E19863" s="626">
        <v>203105</v>
      </c>
      <c r="F19863" s="57"/>
      <c r="G19863" s="125">
        <f t="shared" si="317"/>
        <v>-203105</v>
      </c>
      <c r="H19863" s="704" t="s">
        <v>13170</v>
      </c>
    </row>
    <row r="19864" spans="1:8" ht="15" x14ac:dyDescent="0.2">
      <c r="A19864" s="733">
        <v>45471</v>
      </c>
      <c r="B19864" s="40" t="s">
        <v>12795</v>
      </c>
      <c r="C19864" s="649" t="s">
        <v>7465</v>
      </c>
      <c r="D19864" s="892" t="s">
        <v>13358</v>
      </c>
      <c r="E19864" s="626">
        <v>49280</v>
      </c>
      <c r="F19864" s="57"/>
      <c r="G19864" s="125">
        <f t="shared" si="317"/>
        <v>-49280</v>
      </c>
      <c r="H19864" s="704" t="s">
        <v>13170</v>
      </c>
    </row>
    <row r="19865" spans="1:8" ht="15" x14ac:dyDescent="0.2">
      <c r="A19865" s="733">
        <v>45471</v>
      </c>
      <c r="B19865" s="40" t="s">
        <v>13225</v>
      </c>
      <c r="C19865" s="649" t="s">
        <v>7465</v>
      </c>
      <c r="D19865" s="892" t="s">
        <v>13358</v>
      </c>
      <c r="E19865" s="626">
        <v>6500</v>
      </c>
      <c r="F19865" s="57"/>
      <c r="G19865" s="125">
        <f t="shared" si="317"/>
        <v>-6500</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70" t="s">
        <v>103</v>
      </c>
      <c r="C19934" s="1048" t="s">
        <v>793</v>
      </c>
      <c r="D19934" s="1071" t="s">
        <v>13377</v>
      </c>
      <c r="E19934" s="1072">
        <v>6000</v>
      </c>
      <c r="F19934" s="57"/>
      <c r="G19934" s="125">
        <f t="shared" si="318"/>
        <v>-6000</v>
      </c>
      <c r="H19934" s="704" t="s">
        <v>10654</v>
      </c>
    </row>
    <row r="19935" spans="1:8" ht="15" x14ac:dyDescent="0.2">
      <c r="A19935" s="733">
        <v>45474</v>
      </c>
      <c r="B19935" s="1070" t="s">
        <v>12606</v>
      </c>
      <c r="C19935" s="1048" t="s">
        <v>793</v>
      </c>
      <c r="D19935" s="1071" t="s">
        <v>12801</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13110</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12802</v>
      </c>
      <c r="E19938" s="1072">
        <v>105000</v>
      </c>
      <c r="F19938" s="57"/>
      <c r="G19938" s="125">
        <f t="shared" si="318"/>
        <v>-105000</v>
      </c>
      <c r="H19938" s="704" t="s">
        <v>10654</v>
      </c>
    </row>
    <row r="19939" spans="1:8" ht="15" x14ac:dyDescent="0.2">
      <c r="A19939" s="733">
        <v>45474</v>
      </c>
      <c r="B19939" s="1070" t="s">
        <v>12399</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13387</v>
      </c>
      <c r="E19940" s="1072">
        <v>20000</v>
      </c>
      <c r="F19940" s="57"/>
      <c r="G19940" s="125">
        <f t="shared" si="318"/>
        <v>-20000</v>
      </c>
      <c r="H19940" s="704" t="s">
        <v>10654</v>
      </c>
    </row>
    <row r="19941" spans="1:8" ht="15" x14ac:dyDescent="0.2">
      <c r="A19941" s="733">
        <v>45474</v>
      </c>
      <c r="B19941" s="1070" t="s">
        <v>103</v>
      </c>
      <c r="C19941" s="1048" t="s">
        <v>793</v>
      </c>
      <c r="D19941" s="1071" t="s">
        <v>13399</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12399</v>
      </c>
      <c r="C19943" s="1048" t="s">
        <v>793</v>
      </c>
      <c r="D19943" s="1071" t="s">
        <v>13388</v>
      </c>
      <c r="E19943" s="1072">
        <v>204043</v>
      </c>
      <c r="F19943" s="57"/>
      <c r="G19943" s="125">
        <f t="shared" si="318"/>
        <v>-204043</v>
      </c>
      <c r="H19943" s="704" t="s">
        <v>10654</v>
      </c>
    </row>
    <row r="19944" spans="1:8" ht="15" x14ac:dyDescent="0.2">
      <c r="A19944" s="733">
        <v>45476</v>
      </c>
      <c r="B19944" s="1070" t="s">
        <v>11717</v>
      </c>
      <c r="C19944" s="1048" t="s">
        <v>793</v>
      </c>
      <c r="D19944" s="1071" t="s">
        <v>12384</v>
      </c>
      <c r="E19944" s="1072">
        <v>877970.83333333314</v>
      </c>
      <c r="F19944" s="57"/>
      <c r="G19944" s="125">
        <f t="shared" si="318"/>
        <v>-877970.83333333314</v>
      </c>
      <c r="H19944" s="704" t="s">
        <v>10654</v>
      </c>
    </row>
    <row r="19945" spans="1:8" ht="15" x14ac:dyDescent="0.2">
      <c r="A19945" s="733">
        <v>45476</v>
      </c>
      <c r="B19945" s="1048" t="s">
        <v>13292</v>
      </c>
      <c r="C19945" s="1048" t="s">
        <v>793</v>
      </c>
      <c r="D19945" s="1071" t="s">
        <v>13400</v>
      </c>
      <c r="E19945" s="1072">
        <v>126000</v>
      </c>
      <c r="F19945" s="57"/>
      <c r="G19945" s="125">
        <f t="shared" si="318"/>
        <v>-126000</v>
      </c>
      <c r="H19945" s="704" t="s">
        <v>10654</v>
      </c>
    </row>
    <row r="19946" spans="1:8" ht="15" x14ac:dyDescent="0.2">
      <c r="A19946" s="733">
        <v>45476</v>
      </c>
      <c r="B19946" s="1070" t="s">
        <v>12606</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12606</v>
      </c>
      <c r="C19948" s="1048" t="s">
        <v>793</v>
      </c>
      <c r="D19948" s="1071" t="s">
        <v>13401</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13415</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12388</v>
      </c>
      <c r="E19951" s="1072">
        <v>165810</v>
      </c>
      <c r="F19951" s="57"/>
      <c r="G19951" s="125">
        <f t="shared" si="318"/>
        <v>-165810</v>
      </c>
      <c r="H19951" s="704" t="s">
        <v>10654</v>
      </c>
    </row>
    <row r="19952" spans="1:8" ht="15" x14ac:dyDescent="0.2">
      <c r="A19952" s="733">
        <v>45478</v>
      </c>
      <c r="B19952" s="1070" t="s">
        <v>12606</v>
      </c>
      <c r="C19952" s="1048" t="s">
        <v>793</v>
      </c>
      <c r="D19952" s="1071" t="s">
        <v>13422</v>
      </c>
      <c r="E19952" s="1072">
        <v>219375</v>
      </c>
      <c r="F19952" s="57"/>
      <c r="G19952" s="125">
        <f t="shared" si="318"/>
        <v>-219375</v>
      </c>
      <c r="H19952" s="704" t="s">
        <v>10654</v>
      </c>
    </row>
    <row r="19953" spans="1:8" ht="15" x14ac:dyDescent="0.2">
      <c r="A19953" s="733">
        <v>45478</v>
      </c>
      <c r="B19953" s="1070" t="s">
        <v>11077</v>
      </c>
      <c r="C19953" s="1048" t="s">
        <v>793</v>
      </c>
      <c r="D19953" s="1071" t="s">
        <v>13426</v>
      </c>
      <c r="E19953" s="1072">
        <v>20225</v>
      </c>
      <c r="F19953" s="57"/>
      <c r="G19953" s="125">
        <f t="shared" si="318"/>
        <v>-20225</v>
      </c>
      <c r="H19953" s="704" t="s">
        <v>10654</v>
      </c>
    </row>
    <row r="19954" spans="1:8" ht="15" x14ac:dyDescent="0.2">
      <c r="A19954" s="733">
        <v>45478</v>
      </c>
      <c r="B19954" s="1070" t="s">
        <v>11077</v>
      </c>
      <c r="C19954" s="1048" t="s">
        <v>793</v>
      </c>
      <c r="D19954" s="1071" t="s">
        <v>13427</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13462</v>
      </c>
      <c r="E19957" s="1072">
        <v>55000</v>
      </c>
      <c r="F19957" s="57"/>
      <c r="G19957" s="125">
        <f t="shared" si="318"/>
        <v>-55000</v>
      </c>
      <c r="H19957" s="704" t="s">
        <v>10654</v>
      </c>
    </row>
    <row r="19958" spans="1:8" ht="15" x14ac:dyDescent="0.2">
      <c r="A19958" s="733">
        <v>45485</v>
      </c>
      <c r="B19958" s="1070" t="s">
        <v>11717</v>
      </c>
      <c r="C19958" s="1048" t="s">
        <v>793</v>
      </c>
      <c r="D19958" s="1071" t="s">
        <v>13483</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70" t="s">
        <v>103</v>
      </c>
      <c r="C20277" s="1048" t="s">
        <v>793</v>
      </c>
      <c r="D20277" s="1071" t="s">
        <v>13671</v>
      </c>
      <c r="E20277" s="1072">
        <v>6000</v>
      </c>
      <c r="F20277" s="57"/>
      <c r="G20277" s="125">
        <f t="shared" ref="G20277:G20301" si="370">F20277-E20277</f>
        <v>-6000</v>
      </c>
      <c r="H20277" s="704" t="s">
        <v>13659</v>
      </c>
    </row>
    <row r="20278" spans="1:8" s="681" customFormat="1" ht="15" x14ac:dyDescent="0.2">
      <c r="A20278" s="733">
        <v>45505</v>
      </c>
      <c r="B20278" s="1070" t="s">
        <v>12606</v>
      </c>
      <c r="C20278" s="1048" t="s">
        <v>793</v>
      </c>
      <c r="D20278" s="1071" t="s">
        <v>12801</v>
      </c>
      <c r="E20278" s="1072">
        <v>50000</v>
      </c>
      <c r="F20278" s="57"/>
      <c r="G20278" s="125">
        <f t="shared" si="370"/>
        <v>-50000</v>
      </c>
      <c r="H20278" s="704" t="s">
        <v>13659</v>
      </c>
    </row>
    <row r="20279" spans="1:8" s="681" customFormat="1" ht="15" x14ac:dyDescent="0.2">
      <c r="A20279" s="733">
        <v>45505</v>
      </c>
      <c r="B20279" s="1070" t="s">
        <v>10176</v>
      </c>
      <c r="C20279" s="1048" t="s">
        <v>793</v>
      </c>
      <c r="D20279" s="1071" t="s">
        <v>8428</v>
      </c>
      <c r="E20279" s="1072">
        <v>5000</v>
      </c>
      <c r="F20279" s="57"/>
      <c r="G20279" s="125">
        <f t="shared" si="370"/>
        <v>-5000</v>
      </c>
      <c r="H20279" s="704" t="s">
        <v>13659</v>
      </c>
    </row>
    <row r="20280" spans="1:8" s="681" customFormat="1" ht="15" x14ac:dyDescent="0.2">
      <c r="A20280" s="733">
        <v>45505</v>
      </c>
      <c r="B20280" s="1070" t="s">
        <v>13110</v>
      </c>
      <c r="C20280" s="1048" t="s">
        <v>793</v>
      </c>
      <c r="D20280" s="1071" t="s">
        <v>12194</v>
      </c>
      <c r="E20280" s="1072">
        <v>50000</v>
      </c>
      <c r="F20280" s="57"/>
      <c r="G20280" s="125">
        <f t="shared" si="370"/>
        <v>-50000</v>
      </c>
      <c r="H20280" s="704" t="s">
        <v>13659</v>
      </c>
    </row>
    <row r="20281" spans="1:8" s="681" customFormat="1" ht="15" x14ac:dyDescent="0.2">
      <c r="A20281" s="733">
        <v>45505</v>
      </c>
      <c r="B20281" s="1070" t="s">
        <v>103</v>
      </c>
      <c r="C20281" s="1048" t="s">
        <v>793</v>
      </c>
      <c r="D20281" s="1071" t="s">
        <v>12802</v>
      </c>
      <c r="E20281" s="1072">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70" t="s">
        <v>13225</v>
      </c>
      <c r="C20340" s="1048" t="s">
        <v>793</v>
      </c>
      <c r="D20340" s="1071" t="s">
        <v>10746</v>
      </c>
      <c r="E20340" s="1072">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70" t="s">
        <v>11077</v>
      </c>
      <c r="C20344" s="1048" t="s">
        <v>793</v>
      </c>
      <c r="D20344" s="1071" t="s">
        <v>11830</v>
      </c>
      <c r="E20344" s="1072">
        <v>18620</v>
      </c>
      <c r="F20344" s="57"/>
      <c r="G20344" s="125">
        <f t="shared" si="378"/>
        <v>-18620</v>
      </c>
      <c r="H20344" s="704" t="s">
        <v>13659</v>
      </c>
    </row>
    <row r="20345" spans="1:8" s="681" customFormat="1" ht="15" x14ac:dyDescent="0.2">
      <c r="A20345" s="733">
        <v>45509</v>
      </c>
      <c r="B20345" s="1070" t="s">
        <v>13110</v>
      </c>
      <c r="C20345" s="1048" t="s">
        <v>793</v>
      </c>
      <c r="D20345" s="1071" t="s">
        <v>13462</v>
      </c>
      <c r="E20345" s="1072">
        <v>63650</v>
      </c>
      <c r="F20345" s="57"/>
      <c r="G20345" s="125">
        <f t="shared" si="378"/>
        <v>-63650</v>
      </c>
      <c r="H20345" s="704" t="s">
        <v>13659</v>
      </c>
    </row>
    <row r="20346" spans="1:8" s="681" customFormat="1" ht="15" x14ac:dyDescent="0.2">
      <c r="A20346" s="733">
        <v>45509</v>
      </c>
      <c r="B20346" s="1070" t="s">
        <v>12795</v>
      </c>
      <c r="C20346" s="1048" t="s">
        <v>793</v>
      </c>
      <c r="D20346" s="1071" t="s">
        <v>10114</v>
      </c>
      <c r="E20346" s="1072">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70" t="s">
        <v>103</v>
      </c>
      <c r="C20348" s="1048" t="s">
        <v>793</v>
      </c>
      <c r="D20348" s="1071" t="s">
        <v>16</v>
      </c>
      <c r="E20348" s="1072">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70" t="s">
        <v>13225</v>
      </c>
      <c r="C20364" s="1048" t="s">
        <v>793</v>
      </c>
      <c r="D20364" s="1071" t="s">
        <v>13191</v>
      </c>
      <c r="E20364" s="1072">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70" t="s">
        <v>12795</v>
      </c>
      <c r="C20367" s="1048" t="s">
        <v>793</v>
      </c>
      <c r="D20367" s="1071" t="s">
        <v>10115</v>
      </c>
      <c r="E20367" s="1072">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70" t="s">
        <v>11717</v>
      </c>
      <c r="C20370" s="1048" t="s">
        <v>793</v>
      </c>
      <c r="D20370" s="1071" t="s">
        <v>12384</v>
      </c>
      <c r="E20370" s="1072">
        <v>865653</v>
      </c>
      <c r="F20370" s="57"/>
      <c r="G20370" s="125">
        <f t="shared" si="381"/>
        <v>-865653</v>
      </c>
      <c r="H20370" s="704" t="s">
        <v>13659</v>
      </c>
    </row>
    <row r="20371" spans="1:8" s="681" customFormat="1" ht="15" x14ac:dyDescent="0.2">
      <c r="A20371" s="733">
        <v>45510</v>
      </c>
      <c r="B20371" s="1070" t="s">
        <v>37</v>
      </c>
      <c r="C20371" s="1048" t="s">
        <v>793</v>
      </c>
      <c r="D20371" s="1071" t="s">
        <v>11823</v>
      </c>
      <c r="E20371" s="1072">
        <v>203198</v>
      </c>
      <c r="F20371" s="57"/>
      <c r="G20371" s="125">
        <f t="shared" si="381"/>
        <v>-203198</v>
      </c>
      <c r="H20371" s="704" t="s">
        <v>13659</v>
      </c>
    </row>
    <row r="20372" spans="1:8" s="681" customFormat="1" ht="15" x14ac:dyDescent="0.2">
      <c r="A20372" s="733">
        <v>45510</v>
      </c>
      <c r="B20372" s="1070" t="s">
        <v>13110</v>
      </c>
      <c r="C20372" s="1048" t="s">
        <v>793</v>
      </c>
      <c r="D20372" s="1071" t="s">
        <v>13716</v>
      </c>
      <c r="E20372" s="1072">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70" t="s">
        <v>3945</v>
      </c>
      <c r="C20382" s="1048" t="s">
        <v>793</v>
      </c>
      <c r="D20382" s="1071" t="s">
        <v>12082</v>
      </c>
      <c r="E20382" s="1072">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70" t="s">
        <v>11077</v>
      </c>
      <c r="C20391" s="1048" t="s">
        <v>793</v>
      </c>
      <c r="D20391" s="1071" t="s">
        <v>13736</v>
      </c>
      <c r="E20391" s="1072">
        <v>36532</v>
      </c>
      <c r="F20391" s="57"/>
      <c r="G20391" s="125">
        <f t="shared" si="386"/>
        <v>-36532</v>
      </c>
      <c r="H20391" s="704" t="s">
        <v>13659</v>
      </c>
    </row>
    <row r="20392" spans="1:8" s="681" customFormat="1" ht="15" x14ac:dyDescent="0.2">
      <c r="A20392" s="733">
        <v>45511</v>
      </c>
      <c r="B20392" s="1070" t="s">
        <v>103</v>
      </c>
      <c r="C20392" s="1048" t="s">
        <v>793</v>
      </c>
      <c r="D20392" s="1071" t="s">
        <v>13748</v>
      </c>
      <c r="E20392" s="1072">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70" t="s">
        <v>12345</v>
      </c>
      <c r="C20403" s="1048" t="s">
        <v>793</v>
      </c>
      <c r="D20403" s="1071" t="s">
        <v>13751</v>
      </c>
      <c r="E20403" s="1072">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70" t="s">
        <v>11077</v>
      </c>
      <c r="C20405" s="1048" t="s">
        <v>793</v>
      </c>
      <c r="D20405" s="1071" t="s">
        <v>13752</v>
      </c>
      <c r="E20405" s="1072">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70" t="s">
        <v>11077</v>
      </c>
      <c r="C20408" s="1048" t="s">
        <v>793</v>
      </c>
      <c r="D20408" s="1071" t="s">
        <v>10101</v>
      </c>
      <c r="E20408" s="1072">
        <v>60200</v>
      </c>
      <c r="F20408" s="57"/>
      <c r="G20408" s="125">
        <f t="shared" si="388"/>
        <v>-60200</v>
      </c>
      <c r="H20408" s="704" t="s">
        <v>13659</v>
      </c>
    </row>
    <row r="20409" spans="1:8" s="681" customFormat="1" ht="15" x14ac:dyDescent="0.2">
      <c r="A20409" s="733">
        <v>45511</v>
      </c>
      <c r="B20409" s="1070" t="s">
        <v>103</v>
      </c>
      <c r="C20409" s="1048" t="s">
        <v>793</v>
      </c>
      <c r="D20409" s="1071" t="s">
        <v>11608</v>
      </c>
      <c r="E20409" s="1072">
        <v>55000</v>
      </c>
      <c r="F20409" s="57"/>
      <c r="G20409" s="125">
        <f t="shared" si="388"/>
        <v>-55000</v>
      </c>
      <c r="H20409" s="704" t="s">
        <v>13659</v>
      </c>
    </row>
    <row r="20410" spans="1:8" s="681" customFormat="1" ht="15" x14ac:dyDescent="0.2">
      <c r="A20410" s="733">
        <v>45511</v>
      </c>
      <c r="B20410" s="1070" t="s">
        <v>103</v>
      </c>
      <c r="C20410" s="1048" t="s">
        <v>793</v>
      </c>
      <c r="D20410" s="1071" t="s">
        <v>13754</v>
      </c>
      <c r="E20410" s="1072">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70" t="s">
        <v>10360</v>
      </c>
      <c r="C20413" s="1048" t="s">
        <v>793</v>
      </c>
      <c r="D20413" s="1071" t="s">
        <v>13770</v>
      </c>
      <c r="E20413" s="1072">
        <v>220455</v>
      </c>
      <c r="F20413" s="57"/>
      <c r="G20413" s="125">
        <f t="shared" ref="G20413:G20424" si="389">F20413-E20413</f>
        <v>-220455</v>
      </c>
      <c r="H20413" s="704" t="s">
        <v>13659</v>
      </c>
    </row>
    <row r="20414" spans="1:8" s="681" customFormat="1" ht="15" x14ac:dyDescent="0.2">
      <c r="A20414" s="733">
        <v>45512</v>
      </c>
      <c r="B20414" s="1070" t="s">
        <v>3944</v>
      </c>
      <c r="C20414" s="1048" t="s">
        <v>793</v>
      </c>
      <c r="D20414" s="1071" t="s">
        <v>12388</v>
      </c>
      <c r="E20414" s="1072">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70" t="s">
        <v>13253</v>
      </c>
      <c r="C20452" s="1048" t="s">
        <v>793</v>
      </c>
      <c r="D20452" s="1071" t="s">
        <v>13787</v>
      </c>
      <c r="E20452" s="1072">
        <v>70000</v>
      </c>
      <c r="F20452" s="57"/>
      <c r="G20452" s="125">
        <f t="shared" si="396"/>
        <v>-70000</v>
      </c>
      <c r="H20452" s="704" t="s">
        <v>13659</v>
      </c>
    </row>
    <row r="20453" spans="1:8" s="681" customFormat="1" ht="15" x14ac:dyDescent="0.2">
      <c r="A20453" s="733">
        <v>45514</v>
      </c>
      <c r="B20453" s="1070" t="s">
        <v>13540</v>
      </c>
      <c r="C20453" s="1048" t="s">
        <v>793</v>
      </c>
      <c r="D20453" s="1071" t="s">
        <v>13786</v>
      </c>
      <c r="E20453" s="1072">
        <v>58065</v>
      </c>
      <c r="F20453" s="57"/>
      <c r="G20453" s="125">
        <f t="shared" si="396"/>
        <v>-58065</v>
      </c>
      <c r="H20453" s="704" t="s">
        <v>13659</v>
      </c>
    </row>
    <row r="20454" spans="1:8" s="681" customFormat="1" ht="15" x14ac:dyDescent="0.2">
      <c r="A20454" s="733">
        <v>45514</v>
      </c>
      <c r="B20454" s="1070" t="s">
        <v>3945</v>
      </c>
      <c r="C20454" s="1048" t="s">
        <v>793</v>
      </c>
      <c r="D20454" s="1071" t="s">
        <v>8427</v>
      </c>
      <c r="E20454" s="1072">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70" t="s">
        <v>13540</v>
      </c>
      <c r="C20465" s="1048" t="s">
        <v>1229</v>
      </c>
      <c r="D20465" s="1071" t="s">
        <v>13781</v>
      </c>
      <c r="E20465" s="1072">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70" t="s">
        <v>10898</v>
      </c>
      <c r="C20467" s="1048" t="s">
        <v>793</v>
      </c>
      <c r="D20467" s="1071" t="s">
        <v>13800</v>
      </c>
      <c r="E20467" s="1072">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70" t="s">
        <v>11077</v>
      </c>
      <c r="C20481" s="1048" t="s">
        <v>793</v>
      </c>
      <c r="D20481" s="1071" t="s">
        <v>13804</v>
      </c>
      <c r="E20481" s="1072">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1083">
        <v>45535</v>
      </c>
      <c r="B20702" s="1084" t="s">
        <v>12606</v>
      </c>
      <c r="C20702" s="1084" t="s">
        <v>5894</v>
      </c>
      <c r="D20702" s="1105" t="s">
        <v>12283</v>
      </c>
      <c r="E20702" s="1085">
        <v>15000</v>
      </c>
      <c r="F20702" s="1085"/>
      <c r="G20702" s="1085">
        <f t="shared" ref="G20702:G20706" si="454">F20702-E20702</f>
        <v>-15000</v>
      </c>
      <c r="H20702" s="1086" t="s">
        <v>13659</v>
      </c>
    </row>
    <row r="20703" spans="1:8" s="681" customFormat="1" ht="15" x14ac:dyDescent="0.25">
      <c r="A20703" s="1083">
        <v>45535</v>
      </c>
      <c r="B20703" s="1084" t="s">
        <v>13225</v>
      </c>
      <c r="C20703" s="1084" t="s">
        <v>391</v>
      </c>
      <c r="D20703" s="1105" t="s">
        <v>14085</v>
      </c>
      <c r="E20703" s="1085">
        <v>800</v>
      </c>
      <c r="F20703" s="1085"/>
      <c r="G20703" s="1085">
        <f t="shared" si="454"/>
        <v>-800</v>
      </c>
      <c r="H20703" s="1086" t="s">
        <v>13659</v>
      </c>
    </row>
    <row r="20704" spans="1:8" s="681" customFormat="1" ht="15" x14ac:dyDescent="0.25">
      <c r="A20704" s="1083">
        <v>45535</v>
      </c>
      <c r="B20704" s="1084" t="s">
        <v>11077</v>
      </c>
      <c r="C20704" s="1084" t="s">
        <v>5740</v>
      </c>
      <c r="D20704" s="1105" t="s">
        <v>369</v>
      </c>
      <c r="E20704" s="1085">
        <v>2000</v>
      </c>
      <c r="F20704" s="1085"/>
      <c r="G20704" s="1085">
        <f t="shared" si="454"/>
        <v>-2000</v>
      </c>
      <c r="H20704" s="1086" t="s">
        <v>13659</v>
      </c>
    </row>
    <row r="20705" spans="1:8" s="681" customFormat="1" ht="15" x14ac:dyDescent="0.25">
      <c r="A20705" s="1083">
        <v>45535</v>
      </c>
      <c r="B20705" s="1084" t="s">
        <v>13110</v>
      </c>
      <c r="C20705" s="1084" t="s">
        <v>5740</v>
      </c>
      <c r="D20705" s="1105" t="s">
        <v>369</v>
      </c>
      <c r="E20705" s="1085">
        <v>900</v>
      </c>
      <c r="F20705" s="1085"/>
      <c r="G20705" s="1085">
        <f t="shared" si="454"/>
        <v>-900</v>
      </c>
      <c r="H20705" s="1086" t="s">
        <v>13659</v>
      </c>
    </row>
    <row r="20706" spans="1:8" s="681" customFormat="1" ht="15" x14ac:dyDescent="0.25">
      <c r="A20706" s="1083">
        <v>45535</v>
      </c>
      <c r="B20706" s="1084" t="s">
        <v>103</v>
      </c>
      <c r="C20706" s="1084" t="s">
        <v>391</v>
      </c>
      <c r="D20706" s="1105" t="s">
        <v>14086</v>
      </c>
      <c r="E20706" s="1085">
        <v>2500</v>
      </c>
      <c r="F20706" s="1085"/>
      <c r="G20706" s="1085">
        <f t="shared" si="454"/>
        <v>-2500</v>
      </c>
      <c r="H20706" s="1086" t="s">
        <v>13659</v>
      </c>
    </row>
    <row r="20707" spans="1:8" s="681" customFormat="1" ht="15" x14ac:dyDescent="0.25">
      <c r="A20707" s="1083">
        <v>45535</v>
      </c>
      <c r="B20707" s="1084" t="s">
        <v>13110</v>
      </c>
      <c r="C20707" s="1084" t="s">
        <v>10911</v>
      </c>
      <c r="D20707" s="1105" t="s">
        <v>14087</v>
      </c>
      <c r="E20707" s="1085">
        <v>220400</v>
      </c>
      <c r="F20707" s="1085"/>
      <c r="G20707" s="1085">
        <f t="shared" ref="G20707:G20708" si="455">F20707-E20707</f>
        <v>-220400</v>
      </c>
      <c r="H20707" s="1086" t="s">
        <v>13659</v>
      </c>
    </row>
    <row r="20708" spans="1:8" s="681" customFormat="1" ht="15" x14ac:dyDescent="0.25">
      <c r="A20708" s="1083">
        <v>45535</v>
      </c>
      <c r="B20708" s="1084" t="s">
        <v>11077</v>
      </c>
      <c r="C20708" s="1084" t="s">
        <v>12282</v>
      </c>
      <c r="D20708" s="1105" t="s">
        <v>14099</v>
      </c>
      <c r="E20708" s="1085">
        <v>10000</v>
      </c>
      <c r="F20708" s="1085"/>
      <c r="G20708" s="1085">
        <f t="shared" si="455"/>
        <v>-10000</v>
      </c>
      <c r="H20708" s="1086"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6" t="s">
        <v>11874</v>
      </c>
      <c r="C20716" s="1096" t="s">
        <v>1197</v>
      </c>
      <c r="D20716" s="923" t="s">
        <v>13836</v>
      </c>
      <c r="E20716" s="1098">
        <v>167156</v>
      </c>
      <c r="F20716" s="235"/>
      <c r="G20716" s="235">
        <f t="shared" ref="G20716:G20742" si="457">F20716-E20716</f>
        <v>-167156</v>
      </c>
      <c r="H20716" s="708" t="s">
        <v>13659</v>
      </c>
    </row>
    <row r="20717" spans="1:8" s="681" customFormat="1" ht="24" x14ac:dyDescent="0.25">
      <c r="A20717" s="732">
        <v>45509</v>
      </c>
      <c r="B20717" s="1096" t="s">
        <v>12795</v>
      </c>
      <c r="C20717" s="1096" t="s">
        <v>1197</v>
      </c>
      <c r="D20717" s="923" t="s">
        <v>13836</v>
      </c>
      <c r="E20717" s="1098">
        <v>19000</v>
      </c>
      <c r="F20717" s="235"/>
      <c r="G20717" s="235">
        <f t="shared" ref="G20717:G20721" si="458">F20717-E20717</f>
        <v>-19000</v>
      </c>
      <c r="H20717" s="708" t="s">
        <v>13659</v>
      </c>
    </row>
    <row r="20718" spans="1:8" s="681" customFormat="1" ht="24" x14ac:dyDescent="0.25">
      <c r="A20718" s="732">
        <v>45509</v>
      </c>
      <c r="B20718" s="1096" t="s">
        <v>12399</v>
      </c>
      <c r="C20718" s="1096" t="s">
        <v>1197</v>
      </c>
      <c r="D20718" s="923" t="s">
        <v>13836</v>
      </c>
      <c r="E20718" s="1098">
        <v>42703</v>
      </c>
      <c r="F20718" s="235"/>
      <c r="G20718" s="235">
        <f t="shared" si="458"/>
        <v>-42703</v>
      </c>
      <c r="H20718" s="708" t="s">
        <v>13659</v>
      </c>
    </row>
    <row r="20719" spans="1:8" s="681" customFormat="1" ht="24" x14ac:dyDescent="0.25">
      <c r="A20719" s="732">
        <v>45509</v>
      </c>
      <c r="B20719" s="1096" t="s">
        <v>13253</v>
      </c>
      <c r="C20719" s="1096" t="s">
        <v>1197</v>
      </c>
      <c r="D20719" s="923" t="s">
        <v>13836</v>
      </c>
      <c r="E20719" s="1098">
        <v>171005</v>
      </c>
      <c r="F20719" s="235"/>
      <c r="G20719" s="235">
        <f t="shared" si="458"/>
        <v>-171005</v>
      </c>
      <c r="H20719" s="708" t="s">
        <v>13659</v>
      </c>
    </row>
    <row r="20720" spans="1:8" s="681" customFormat="1" ht="24" x14ac:dyDescent="0.25">
      <c r="A20720" s="732">
        <v>45509</v>
      </c>
      <c r="B20720" s="1096" t="s">
        <v>13495</v>
      </c>
      <c r="C20720" s="1096" t="s">
        <v>1197</v>
      </c>
      <c r="D20720" s="923" t="s">
        <v>13836</v>
      </c>
      <c r="E20720" s="1098">
        <v>48550</v>
      </c>
      <c r="F20720" s="235"/>
      <c r="G20720" s="235">
        <f t="shared" si="458"/>
        <v>-48550</v>
      </c>
      <c r="H20720" s="708" t="s">
        <v>13659</v>
      </c>
    </row>
    <row r="20721" spans="1:8" s="681" customFormat="1" ht="24" x14ac:dyDescent="0.25">
      <c r="A20721" s="732">
        <v>45509</v>
      </c>
      <c r="B20721" s="1096" t="s">
        <v>13658</v>
      </c>
      <c r="C20721" s="1096" t="s">
        <v>1197</v>
      </c>
      <c r="D20721" s="923" t="s">
        <v>13836</v>
      </c>
      <c r="E20721" s="1098">
        <v>25000</v>
      </c>
      <c r="F20721" s="235"/>
      <c r="G20721" s="235">
        <f t="shared" si="458"/>
        <v>-25000</v>
      </c>
      <c r="H20721" s="708" t="s">
        <v>13659</v>
      </c>
    </row>
    <row r="20722" spans="1:8" s="681" customFormat="1" ht="24" x14ac:dyDescent="0.25">
      <c r="A20722" s="732">
        <v>45509</v>
      </c>
      <c r="B20722" s="1096" t="s">
        <v>13225</v>
      </c>
      <c r="C20722" s="1096" t="s">
        <v>1197</v>
      </c>
      <c r="D20722" s="923" t="s">
        <v>13836</v>
      </c>
      <c r="E20722" s="1098">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13540</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13540</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13540</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0974"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1083">
        <v>45537</v>
      </c>
      <c r="B20800" s="1084" t="s">
        <v>103</v>
      </c>
      <c r="C20800" s="1084" t="s">
        <v>103</v>
      </c>
      <c r="D20800" s="1105" t="s">
        <v>9422</v>
      </c>
      <c r="E20800" s="1085">
        <v>4000</v>
      </c>
      <c r="F20800" s="1085"/>
      <c r="G20800" s="1085">
        <f t="shared" si="482"/>
        <v>-4000</v>
      </c>
      <c r="H20800" s="1086" t="s">
        <v>14084</v>
      </c>
    </row>
    <row r="20801" spans="1:8" ht="15" x14ac:dyDescent="0.2">
      <c r="A20801" s="1083">
        <v>45537</v>
      </c>
      <c r="B20801" s="1106" t="s">
        <v>12606</v>
      </c>
      <c r="C20801" s="1106" t="s">
        <v>793</v>
      </c>
      <c r="D20801" s="1107" t="s">
        <v>12801</v>
      </c>
      <c r="E20801" s="1108">
        <v>50000</v>
      </c>
      <c r="F20801" s="1085"/>
      <c r="G20801" s="1085">
        <f t="shared" ref="G20801:G20804" si="483">F20801-E20801</f>
        <v>-50000</v>
      </c>
      <c r="H20801" s="1086" t="s">
        <v>14084</v>
      </c>
    </row>
    <row r="20802" spans="1:8" ht="15" x14ac:dyDescent="0.2">
      <c r="A20802" s="1083">
        <v>45537</v>
      </c>
      <c r="B20802" s="1106" t="s">
        <v>10176</v>
      </c>
      <c r="C20802" s="1106" t="s">
        <v>793</v>
      </c>
      <c r="D20802" s="1107" t="s">
        <v>8428</v>
      </c>
      <c r="E20802" s="1108">
        <v>5000</v>
      </c>
      <c r="F20802" s="1085"/>
      <c r="G20802" s="1085">
        <f t="shared" si="483"/>
        <v>-5000</v>
      </c>
      <c r="H20802" s="1086" t="s">
        <v>14084</v>
      </c>
    </row>
    <row r="20803" spans="1:8" ht="15" x14ac:dyDescent="0.2">
      <c r="A20803" s="1083">
        <v>45537</v>
      </c>
      <c r="B20803" s="1106" t="s">
        <v>13225</v>
      </c>
      <c r="C20803" s="1106" t="s">
        <v>793</v>
      </c>
      <c r="D20803" s="1107" t="s">
        <v>12194</v>
      </c>
      <c r="E20803" s="1108">
        <v>50000</v>
      </c>
      <c r="F20803" s="1085"/>
      <c r="G20803" s="1085">
        <f t="shared" si="483"/>
        <v>-50000</v>
      </c>
      <c r="H20803" s="1086" t="s">
        <v>14084</v>
      </c>
    </row>
    <row r="20804" spans="1:8" ht="15" x14ac:dyDescent="0.2">
      <c r="A20804" s="1083">
        <v>45537</v>
      </c>
      <c r="B20804" s="1106" t="s">
        <v>103</v>
      </c>
      <c r="C20804" s="1106" t="s">
        <v>793</v>
      </c>
      <c r="D20804" s="1107" t="s">
        <v>12802</v>
      </c>
      <c r="E20804" s="1108">
        <v>105000</v>
      </c>
      <c r="F20804" s="1085"/>
      <c r="G20804" s="1085">
        <f t="shared" si="483"/>
        <v>-105000</v>
      </c>
      <c r="H20804" s="1086" t="s">
        <v>14084</v>
      </c>
    </row>
    <row r="20805" spans="1:8" s="681" customFormat="1" ht="15" x14ac:dyDescent="0.25">
      <c r="A20805" s="1083">
        <v>45537</v>
      </c>
      <c r="B20805" s="1106" t="s">
        <v>103</v>
      </c>
      <c r="C20805" s="1106" t="s">
        <v>793</v>
      </c>
      <c r="D20805" s="1107" t="s">
        <v>13387</v>
      </c>
      <c r="E20805" s="1108">
        <v>22000</v>
      </c>
      <c r="F20805" s="1085"/>
      <c r="G20805" s="1085">
        <f t="shared" ref="G20805:G20806" si="484">F20805-E20805</f>
        <v>-22000</v>
      </c>
      <c r="H20805" s="1086" t="s">
        <v>14084</v>
      </c>
    </row>
    <row r="20806" spans="1:8" s="681" customFormat="1" ht="15" x14ac:dyDescent="0.25">
      <c r="A20806" s="1083">
        <v>45537</v>
      </c>
      <c r="B20806" s="1106" t="s">
        <v>103</v>
      </c>
      <c r="C20806" s="1106" t="s">
        <v>793</v>
      </c>
      <c r="D20806" s="1107" t="s">
        <v>12761</v>
      </c>
      <c r="E20806" s="1108">
        <v>6000</v>
      </c>
      <c r="F20806" s="1085"/>
      <c r="G20806" s="1085">
        <f t="shared" si="484"/>
        <v>-6000</v>
      </c>
      <c r="H20806" s="1086" t="s">
        <v>14084</v>
      </c>
    </row>
    <row r="20807" spans="1:8" ht="15" x14ac:dyDescent="0.2">
      <c r="A20807" s="1083">
        <v>45537</v>
      </c>
      <c r="B20807" s="1106" t="s">
        <v>13225</v>
      </c>
      <c r="C20807" s="1106" t="s">
        <v>793</v>
      </c>
      <c r="D20807" s="1107" t="s">
        <v>10746</v>
      </c>
      <c r="E20807" s="1108">
        <v>104150</v>
      </c>
      <c r="F20807" s="1085"/>
      <c r="G20807" s="1085">
        <f t="shared" si="482"/>
        <v>-104150</v>
      </c>
      <c r="H20807" s="1086" t="s">
        <v>14084</v>
      </c>
    </row>
    <row r="20808" spans="1:8" ht="15" x14ac:dyDescent="0.2">
      <c r="A20808" s="1083">
        <v>45537</v>
      </c>
      <c r="B20808" s="1084" t="s">
        <v>25</v>
      </c>
      <c r="C20808" s="1084" t="s">
        <v>8148</v>
      </c>
      <c r="D20808" s="1105" t="s">
        <v>6336</v>
      </c>
      <c r="E20808" s="1085">
        <v>114451</v>
      </c>
      <c r="F20808" s="1085"/>
      <c r="G20808" s="1085">
        <f t="shared" si="482"/>
        <v>-114451</v>
      </c>
      <c r="H20808" s="1086" t="s">
        <v>14084</v>
      </c>
    </row>
    <row r="20809" spans="1:8" ht="15" x14ac:dyDescent="0.2">
      <c r="A20809" s="1083">
        <v>45537</v>
      </c>
      <c r="B20809" s="1084" t="s">
        <v>103</v>
      </c>
      <c r="C20809" s="1084" t="s">
        <v>8148</v>
      </c>
      <c r="D20809" s="1105" t="s">
        <v>6336</v>
      </c>
      <c r="E20809" s="1085">
        <v>70368</v>
      </c>
      <c r="F20809" s="1085"/>
      <c r="G20809" s="1085">
        <f t="shared" si="482"/>
        <v>-70368</v>
      </c>
      <c r="H20809" s="1086" t="s">
        <v>14084</v>
      </c>
    </row>
    <row r="20810" spans="1:8" ht="15" x14ac:dyDescent="0.2">
      <c r="A20810" s="1083">
        <v>45537</v>
      </c>
      <c r="B20810" s="1084" t="s">
        <v>25</v>
      </c>
      <c r="C20810" s="1084" t="s">
        <v>8148</v>
      </c>
      <c r="D20810" s="1105" t="s">
        <v>8616</v>
      </c>
      <c r="E20810" s="1085">
        <v>2300</v>
      </c>
      <c r="F20810" s="1085"/>
      <c r="G20810" s="1085">
        <f t="shared" si="482"/>
        <v>-2300</v>
      </c>
      <c r="H20810" s="1086" t="s">
        <v>14084</v>
      </c>
    </row>
    <row r="20811" spans="1:8" ht="15" x14ac:dyDescent="0.2">
      <c r="A20811" s="1083">
        <v>45537</v>
      </c>
      <c r="B20811" s="1084" t="s">
        <v>103</v>
      </c>
      <c r="C20811" s="1084" t="s">
        <v>8148</v>
      </c>
      <c r="D20811" s="1105" t="s">
        <v>8616</v>
      </c>
      <c r="E20811" s="1085">
        <v>2030</v>
      </c>
      <c r="F20811" s="1085"/>
      <c r="G20811" s="1085">
        <f t="shared" si="482"/>
        <v>-2030</v>
      </c>
      <c r="H20811" s="1086" t="s">
        <v>14084</v>
      </c>
    </row>
    <row r="20812" spans="1:8" ht="15" x14ac:dyDescent="0.2">
      <c r="A20812" s="1083">
        <v>45537</v>
      </c>
      <c r="B20812" s="1084" t="s">
        <v>11077</v>
      </c>
      <c r="C20812" s="1084" t="s">
        <v>5740</v>
      </c>
      <c r="D20812" s="1105" t="s">
        <v>10334</v>
      </c>
      <c r="E20812" s="1085">
        <v>200</v>
      </c>
      <c r="F20812" s="1085"/>
      <c r="G20812" s="1085">
        <f t="shared" si="482"/>
        <v>-200</v>
      </c>
      <c r="H20812" s="1086" t="s">
        <v>14084</v>
      </c>
    </row>
    <row r="20813" spans="1:8" ht="15" x14ac:dyDescent="0.2">
      <c r="A20813" s="1083">
        <v>45537</v>
      </c>
      <c r="B20813" s="1084" t="s">
        <v>13225</v>
      </c>
      <c r="C20813" s="1084" t="s">
        <v>14088</v>
      </c>
      <c r="D20813" s="1105" t="s">
        <v>14089</v>
      </c>
      <c r="E20813" s="1085">
        <v>20000</v>
      </c>
      <c r="F20813" s="1085"/>
      <c r="G20813" s="1085">
        <f t="shared" si="482"/>
        <v>-20000</v>
      </c>
      <c r="H20813" s="1086" t="s">
        <v>14084</v>
      </c>
    </row>
    <row r="20814" spans="1:8" ht="15" x14ac:dyDescent="0.2">
      <c r="A20814" s="1083">
        <v>45537</v>
      </c>
      <c r="B20814" s="1106" t="s">
        <v>3945</v>
      </c>
      <c r="C20814" s="1106" t="s">
        <v>793</v>
      </c>
      <c r="D20814" s="1107" t="s">
        <v>12082</v>
      </c>
      <c r="E20814" s="1108">
        <v>145409.27419354839</v>
      </c>
      <c r="F20814" s="1085"/>
      <c r="G20814" s="1085">
        <f t="shared" si="482"/>
        <v>-145409.27419354839</v>
      </c>
      <c r="H20814" s="1086" t="s">
        <v>14084</v>
      </c>
    </row>
    <row r="20815" spans="1:8" ht="15" x14ac:dyDescent="0.2">
      <c r="A20815" s="1083">
        <v>45537</v>
      </c>
      <c r="B20815" s="1084" t="s">
        <v>13110</v>
      </c>
      <c r="C20815" s="1084" t="s">
        <v>10981</v>
      </c>
      <c r="D20815" s="1105" t="s">
        <v>14090</v>
      </c>
      <c r="E20815" s="1085">
        <v>2570</v>
      </c>
      <c r="F20815" s="1085"/>
      <c r="G20815" s="1085">
        <f t="shared" si="482"/>
        <v>-2570</v>
      </c>
      <c r="H20815" s="1086" t="s">
        <v>14084</v>
      </c>
    </row>
    <row r="20816" spans="1:8" ht="15" x14ac:dyDescent="0.2">
      <c r="A20816" s="1083">
        <v>45537</v>
      </c>
      <c r="B20816" s="1084" t="s">
        <v>12399</v>
      </c>
      <c r="C20816" s="1084" t="s">
        <v>10981</v>
      </c>
      <c r="D20816" s="1105" t="s">
        <v>14091</v>
      </c>
      <c r="E20816" s="1085">
        <v>600</v>
      </c>
      <c r="F20816" s="1085"/>
      <c r="G20816" s="1085">
        <f t="shared" si="482"/>
        <v>-600</v>
      </c>
      <c r="H20816" s="1086" t="s">
        <v>14084</v>
      </c>
    </row>
    <row r="20817" spans="1:8" ht="15" x14ac:dyDescent="0.2">
      <c r="A20817" s="1083">
        <v>45537</v>
      </c>
      <c r="B20817" s="1084" t="s">
        <v>12399</v>
      </c>
      <c r="C20817" s="1084" t="s">
        <v>5740</v>
      </c>
      <c r="D20817" s="1105" t="s">
        <v>369</v>
      </c>
      <c r="E20817" s="1085">
        <v>800</v>
      </c>
      <c r="F20817" s="1085"/>
      <c r="G20817" s="1085">
        <f t="shared" si="482"/>
        <v>-800</v>
      </c>
      <c r="H20817" s="1086" t="s">
        <v>14084</v>
      </c>
    </row>
    <row r="20818" spans="1:8" ht="15" x14ac:dyDescent="0.2">
      <c r="A20818" s="1083">
        <v>45537</v>
      </c>
      <c r="B20818" s="1084" t="s">
        <v>11717</v>
      </c>
      <c r="C20818" s="1084" t="s">
        <v>5740</v>
      </c>
      <c r="D20818" s="1105" t="s">
        <v>14092</v>
      </c>
      <c r="E20818" s="1085">
        <v>300</v>
      </c>
      <c r="F20818" s="1085"/>
      <c r="G20818" s="1085">
        <f t="shared" si="482"/>
        <v>-300</v>
      </c>
      <c r="H20818" s="1086" t="s">
        <v>14084</v>
      </c>
    </row>
    <row r="20819" spans="1:8" ht="15" x14ac:dyDescent="0.2">
      <c r="A20819" s="1083">
        <v>45537</v>
      </c>
      <c r="B20819" s="1106" t="s">
        <v>103</v>
      </c>
      <c r="C20819" s="1106" t="s">
        <v>793</v>
      </c>
      <c r="D20819" s="1107" t="s">
        <v>10134</v>
      </c>
      <c r="E20819" s="1108">
        <v>287500</v>
      </c>
      <c r="F20819" s="1085"/>
      <c r="G20819" s="1085">
        <f t="shared" si="482"/>
        <v>-287500</v>
      </c>
      <c r="H20819" s="1086" t="s">
        <v>14084</v>
      </c>
    </row>
    <row r="20820" spans="1:8" ht="24" x14ac:dyDescent="0.2">
      <c r="A20820" s="1083">
        <v>45537</v>
      </c>
      <c r="B20820" s="1084" t="s">
        <v>13292</v>
      </c>
      <c r="C20820" s="1084" t="s">
        <v>437</v>
      </c>
      <c r="D20820" s="1105" t="s">
        <v>14093</v>
      </c>
      <c r="E20820" s="1085">
        <v>31000</v>
      </c>
      <c r="F20820" s="1085"/>
      <c r="G20820" s="1085">
        <f t="shared" si="482"/>
        <v>-31000</v>
      </c>
      <c r="H20820" s="1086" t="s">
        <v>14084</v>
      </c>
    </row>
    <row r="20821" spans="1:8" ht="15" x14ac:dyDescent="0.2">
      <c r="A20821" s="1083">
        <v>45537</v>
      </c>
      <c r="B20821" s="1084" t="s">
        <v>12399</v>
      </c>
      <c r="C20821" s="1084" t="s">
        <v>14001</v>
      </c>
      <c r="D20821" s="1105" t="s">
        <v>14002</v>
      </c>
      <c r="E20821" s="1085">
        <v>30000</v>
      </c>
      <c r="F20821" s="1085"/>
      <c r="G20821" s="1085">
        <f t="shared" si="482"/>
        <v>-30000</v>
      </c>
      <c r="H20821" s="1086" t="s">
        <v>14084</v>
      </c>
    </row>
    <row r="20822" spans="1:8" ht="15" x14ac:dyDescent="0.2">
      <c r="A20822" s="1083">
        <v>45537</v>
      </c>
      <c r="B20822" s="1084" t="s">
        <v>13540</v>
      </c>
      <c r="C20822" s="1084" t="s">
        <v>9354</v>
      </c>
      <c r="D20822" s="1105" t="s">
        <v>14094</v>
      </c>
      <c r="E20822" s="1085">
        <v>282000</v>
      </c>
      <c r="F20822" s="1085"/>
      <c r="G20822" s="1085">
        <f t="shared" si="482"/>
        <v>-282000</v>
      </c>
      <c r="H20822" s="1086" t="s">
        <v>14084</v>
      </c>
    </row>
    <row r="20823" spans="1:8" ht="15" x14ac:dyDescent="0.2">
      <c r="A20823" s="1083">
        <v>45537</v>
      </c>
      <c r="B20823" s="1084" t="s">
        <v>13225</v>
      </c>
      <c r="C20823" s="1084" t="s">
        <v>14095</v>
      </c>
      <c r="D20823" s="1105" t="s">
        <v>14096</v>
      </c>
      <c r="E20823" s="1085">
        <v>150000</v>
      </c>
      <c r="F20823" s="1085"/>
      <c r="G20823" s="1085">
        <f t="shared" si="482"/>
        <v>-150000</v>
      </c>
      <c r="H20823" s="1086" t="s">
        <v>14084</v>
      </c>
    </row>
    <row r="20824" spans="1:8" ht="24" x14ac:dyDescent="0.2">
      <c r="A20824" s="1083">
        <v>45537</v>
      </c>
      <c r="B20824" s="1084" t="s">
        <v>13436</v>
      </c>
      <c r="C20824" s="1084" t="s">
        <v>3144</v>
      </c>
      <c r="D20824" s="1105" t="s">
        <v>13907</v>
      </c>
      <c r="E20824" s="1085">
        <v>18000</v>
      </c>
      <c r="F20824" s="1085"/>
      <c r="G20824" s="1085">
        <f t="shared" si="482"/>
        <v>-18000</v>
      </c>
      <c r="H20824" s="1086" t="s">
        <v>14084</v>
      </c>
    </row>
    <row r="20825" spans="1:8" ht="15" x14ac:dyDescent="0.2">
      <c r="A20825" s="1083">
        <v>45537</v>
      </c>
      <c r="B20825" s="1084" t="s">
        <v>12606</v>
      </c>
      <c r="C20825" s="1084" t="s">
        <v>12347</v>
      </c>
      <c r="D20825" s="1105" t="s">
        <v>14100</v>
      </c>
      <c r="E20825" s="1085">
        <v>10000</v>
      </c>
      <c r="F20825" s="1085"/>
      <c r="G20825" s="1085">
        <f t="shared" si="482"/>
        <v>-10000</v>
      </c>
      <c r="H20825" s="1086" t="s">
        <v>14084</v>
      </c>
    </row>
    <row r="20826" spans="1:8" ht="15" x14ac:dyDescent="0.2">
      <c r="A20826" s="1083">
        <v>45538</v>
      </c>
      <c r="B20826" s="1106" t="s">
        <v>37</v>
      </c>
      <c r="C20826" s="1106" t="s">
        <v>793</v>
      </c>
      <c r="D20826" s="1107" t="s">
        <v>11823</v>
      </c>
      <c r="E20826" s="1108">
        <v>209604.83870967745</v>
      </c>
      <c r="F20826" s="1085"/>
      <c r="G20826" s="1085">
        <f t="shared" ref="G20826:G20844" si="485">F20826-E20826</f>
        <v>-209604.83870967745</v>
      </c>
      <c r="H20826" s="1086" t="s">
        <v>14084</v>
      </c>
    </row>
    <row r="20827" spans="1:8" ht="15" x14ac:dyDescent="0.2">
      <c r="A20827" s="1083">
        <v>45538</v>
      </c>
      <c r="B20827" s="1084" t="s">
        <v>37</v>
      </c>
      <c r="C20827" s="1084" t="s">
        <v>391</v>
      </c>
      <c r="D20827" s="1105" t="s">
        <v>5754</v>
      </c>
      <c r="E20827" s="1085">
        <v>3000</v>
      </c>
      <c r="F20827" s="1085"/>
      <c r="G20827" s="1085">
        <f t="shared" si="485"/>
        <v>-3000</v>
      </c>
      <c r="H20827" s="1086" t="s">
        <v>14084</v>
      </c>
    </row>
    <row r="20828" spans="1:8" ht="15" x14ac:dyDescent="0.2">
      <c r="A20828" s="1083">
        <v>45538</v>
      </c>
      <c r="B20828" s="1084" t="s">
        <v>12683</v>
      </c>
      <c r="C20828" s="1084" t="s">
        <v>10981</v>
      </c>
      <c r="D20828" s="1105" t="s">
        <v>14110</v>
      </c>
      <c r="E20828" s="1085">
        <v>4630</v>
      </c>
      <c r="F20828" s="1085"/>
      <c r="G20828" s="1085">
        <f t="shared" si="485"/>
        <v>-4630</v>
      </c>
      <c r="H20828" s="1086" t="s">
        <v>14084</v>
      </c>
    </row>
    <row r="20829" spans="1:8" ht="15" x14ac:dyDescent="0.2">
      <c r="A20829" s="1083">
        <v>45538</v>
      </c>
      <c r="B20829" s="1084" t="s">
        <v>103</v>
      </c>
      <c r="C20829" s="1084" t="s">
        <v>285</v>
      </c>
      <c r="D20829" s="1105" t="s">
        <v>13688</v>
      </c>
      <c r="E20829" s="1085">
        <v>500</v>
      </c>
      <c r="F20829" s="1085"/>
      <c r="G20829" s="1085">
        <f t="shared" si="485"/>
        <v>-500</v>
      </c>
      <c r="H20829" s="1086" t="s">
        <v>14084</v>
      </c>
    </row>
    <row r="20830" spans="1:8" ht="15" x14ac:dyDescent="0.2">
      <c r="A20830" s="1083">
        <v>45538</v>
      </c>
      <c r="B20830" s="1084" t="s">
        <v>13436</v>
      </c>
      <c r="C20830" s="1084" t="s">
        <v>10981</v>
      </c>
      <c r="D20830" s="1105" t="s">
        <v>14111</v>
      </c>
      <c r="E20830" s="1085">
        <v>5000</v>
      </c>
      <c r="F20830" s="1085"/>
      <c r="G20830" s="1085">
        <f t="shared" si="485"/>
        <v>-5000</v>
      </c>
      <c r="H20830" s="1086" t="s">
        <v>14084</v>
      </c>
    </row>
    <row r="20831" spans="1:8" ht="15" x14ac:dyDescent="0.2">
      <c r="A20831" s="1083">
        <v>45538</v>
      </c>
      <c r="B20831" s="1106" t="s">
        <v>12606</v>
      </c>
      <c r="C20831" s="1106" t="s">
        <v>793</v>
      </c>
      <c r="D20831" s="1107" t="s">
        <v>14112</v>
      </c>
      <c r="E20831" s="1108">
        <v>284284.27419354836</v>
      </c>
      <c r="F20831" s="1085"/>
      <c r="G20831" s="1085">
        <f t="shared" si="485"/>
        <v>-284284.27419354836</v>
      </c>
      <c r="H20831" s="1086" t="s">
        <v>14084</v>
      </c>
    </row>
    <row r="20832" spans="1:8" ht="15" x14ac:dyDescent="0.2">
      <c r="A20832" s="1083">
        <v>45538</v>
      </c>
      <c r="B20832" s="1084" t="s">
        <v>12795</v>
      </c>
      <c r="C20832" s="1084" t="s">
        <v>5740</v>
      </c>
      <c r="D20832" s="1105" t="s">
        <v>369</v>
      </c>
      <c r="E20832" s="1085">
        <v>700</v>
      </c>
      <c r="F20832" s="1085"/>
      <c r="G20832" s="1085">
        <f t="shared" si="485"/>
        <v>-700</v>
      </c>
      <c r="H20832" s="1086" t="s">
        <v>14084</v>
      </c>
    </row>
    <row r="20833" spans="1:8" ht="15" x14ac:dyDescent="0.2">
      <c r="A20833" s="1083">
        <v>45538</v>
      </c>
      <c r="B20833" s="1084" t="s">
        <v>13253</v>
      </c>
      <c r="C20833" s="1084" t="s">
        <v>10981</v>
      </c>
      <c r="D20833" s="1105" t="s">
        <v>10334</v>
      </c>
      <c r="E20833" s="1085">
        <v>200</v>
      </c>
      <c r="F20833" s="1085"/>
      <c r="G20833" s="1085">
        <f t="shared" si="485"/>
        <v>-200</v>
      </c>
      <c r="H20833" s="1086" t="s">
        <v>14084</v>
      </c>
    </row>
    <row r="20834" spans="1:8" ht="15" x14ac:dyDescent="0.2">
      <c r="A20834" s="1083">
        <v>45538</v>
      </c>
      <c r="B20834" s="1084" t="s">
        <v>103</v>
      </c>
      <c r="C20834" s="1084" t="s">
        <v>103</v>
      </c>
      <c r="D20834" s="1105" t="s">
        <v>9422</v>
      </c>
      <c r="E20834" s="1085">
        <v>4000</v>
      </c>
      <c r="F20834" s="1085"/>
      <c r="G20834" s="1085">
        <f t="shared" si="485"/>
        <v>-4000</v>
      </c>
      <c r="H20834" s="1086" t="s">
        <v>14084</v>
      </c>
    </row>
    <row r="20835" spans="1:8" ht="15" x14ac:dyDescent="0.2">
      <c r="A20835" s="1083">
        <v>45538</v>
      </c>
      <c r="B20835" s="1084" t="s">
        <v>12683</v>
      </c>
      <c r="C20835" s="1084" t="s">
        <v>5740</v>
      </c>
      <c r="D20835" s="1105" t="s">
        <v>14113</v>
      </c>
      <c r="E20835" s="1085">
        <v>5500</v>
      </c>
      <c r="F20835" s="1085"/>
      <c r="G20835" s="1085">
        <f t="shared" si="485"/>
        <v>-5500</v>
      </c>
      <c r="H20835" s="1086" t="s">
        <v>14084</v>
      </c>
    </row>
    <row r="20836" spans="1:8" ht="15" x14ac:dyDescent="0.2">
      <c r="A20836" s="1083">
        <v>45538</v>
      </c>
      <c r="B20836" s="1084" t="s">
        <v>12399</v>
      </c>
      <c r="C20836" s="1084" t="s">
        <v>5386</v>
      </c>
      <c r="D20836" s="1105" t="s">
        <v>14114</v>
      </c>
      <c r="E20836" s="1085">
        <v>14000</v>
      </c>
      <c r="F20836" s="1085"/>
      <c r="G20836" s="1085">
        <f t="shared" si="485"/>
        <v>-14000</v>
      </c>
      <c r="H20836" s="1086" t="s">
        <v>14084</v>
      </c>
    </row>
    <row r="20837" spans="1:8" ht="15" x14ac:dyDescent="0.2">
      <c r="A20837" s="1083">
        <v>45538</v>
      </c>
      <c r="B20837" s="1084" t="s">
        <v>12399</v>
      </c>
      <c r="C20837" s="1084" t="s">
        <v>391</v>
      </c>
      <c r="D20837" s="1105" t="s">
        <v>14115</v>
      </c>
      <c r="E20837" s="1085">
        <v>700</v>
      </c>
      <c r="F20837" s="1085"/>
      <c r="G20837" s="1085">
        <f t="shared" si="485"/>
        <v>-700</v>
      </c>
      <c r="H20837" s="1086" t="s">
        <v>14084</v>
      </c>
    </row>
    <row r="20838" spans="1:8" ht="15" x14ac:dyDescent="0.2">
      <c r="A20838" s="1083">
        <v>45538</v>
      </c>
      <c r="B20838" s="1084" t="s">
        <v>103</v>
      </c>
      <c r="C20838" s="1084" t="s">
        <v>391</v>
      </c>
      <c r="D20838" s="1105" t="s">
        <v>14116</v>
      </c>
      <c r="E20838" s="1085">
        <v>150</v>
      </c>
      <c r="F20838" s="1085"/>
      <c r="G20838" s="1085">
        <f t="shared" si="485"/>
        <v>-150</v>
      </c>
      <c r="H20838" s="1086" t="s">
        <v>14084</v>
      </c>
    </row>
    <row r="20839" spans="1:8" ht="15" x14ac:dyDescent="0.2">
      <c r="A20839" s="1083">
        <v>45538</v>
      </c>
      <c r="B20839" s="1106" t="s">
        <v>11077</v>
      </c>
      <c r="C20839" s="1106" t="s">
        <v>793</v>
      </c>
      <c r="D20839" s="1107" t="s">
        <v>14117</v>
      </c>
      <c r="E20839" s="1108">
        <v>92903</v>
      </c>
      <c r="F20839" s="1085"/>
      <c r="G20839" s="1085">
        <f t="shared" si="485"/>
        <v>-92903</v>
      </c>
      <c r="H20839" s="1086" t="s">
        <v>14084</v>
      </c>
    </row>
    <row r="20840" spans="1:8" ht="15" x14ac:dyDescent="0.2">
      <c r="A20840" s="1083">
        <v>45538</v>
      </c>
      <c r="B20840" s="1106" t="s">
        <v>13110</v>
      </c>
      <c r="C20840" s="1106" t="s">
        <v>793</v>
      </c>
      <c r="D20840" s="1107" t="s">
        <v>14118</v>
      </c>
      <c r="E20840" s="1108">
        <v>73772</v>
      </c>
      <c r="F20840" s="1085"/>
      <c r="G20840" s="1085">
        <f t="shared" si="485"/>
        <v>-73772</v>
      </c>
      <c r="H20840" s="1086" t="s">
        <v>14084</v>
      </c>
    </row>
    <row r="20841" spans="1:8" ht="15" x14ac:dyDescent="0.2">
      <c r="A20841" s="1083">
        <v>45538</v>
      </c>
      <c r="B20841" s="1084" t="s">
        <v>12399</v>
      </c>
      <c r="C20841" s="1084" t="s">
        <v>5740</v>
      </c>
      <c r="D20841" s="1105" t="s">
        <v>369</v>
      </c>
      <c r="E20841" s="1085">
        <v>2500</v>
      </c>
      <c r="F20841" s="1085"/>
      <c r="G20841" s="1085">
        <f t="shared" si="485"/>
        <v>-2500</v>
      </c>
      <c r="H20841" s="1086" t="s">
        <v>14084</v>
      </c>
    </row>
    <row r="20842" spans="1:8" ht="15" x14ac:dyDescent="0.2">
      <c r="A20842" s="1083">
        <v>45538</v>
      </c>
      <c r="B20842" s="1084" t="s">
        <v>12399</v>
      </c>
      <c r="C20842" s="1084" t="s">
        <v>5740</v>
      </c>
      <c r="D20842" s="1105" t="s">
        <v>369</v>
      </c>
      <c r="E20842" s="1085">
        <v>3000</v>
      </c>
      <c r="F20842" s="1085"/>
      <c r="G20842" s="1085">
        <f t="shared" si="485"/>
        <v>-3000</v>
      </c>
      <c r="H20842" s="1086" t="s">
        <v>14084</v>
      </c>
    </row>
    <row r="20843" spans="1:8" ht="15" x14ac:dyDescent="0.2">
      <c r="A20843" s="1083">
        <v>45538</v>
      </c>
      <c r="B20843" s="1084" t="s">
        <v>12399</v>
      </c>
      <c r="C20843" s="1084" t="s">
        <v>10981</v>
      </c>
      <c r="D20843" s="1105" t="s">
        <v>14119</v>
      </c>
      <c r="E20843" s="1085">
        <v>16800</v>
      </c>
      <c r="F20843" s="1085"/>
      <c r="G20843" s="1085">
        <f t="shared" si="485"/>
        <v>-16800</v>
      </c>
      <c r="H20843" s="1086" t="s">
        <v>14084</v>
      </c>
    </row>
    <row r="20844" spans="1:8" ht="15" x14ac:dyDescent="0.2">
      <c r="A20844" s="1083">
        <v>45538</v>
      </c>
      <c r="B20844" s="1084" t="s">
        <v>12606</v>
      </c>
      <c r="C20844" s="1084" t="s">
        <v>13093</v>
      </c>
      <c r="D20844" s="1105" t="s">
        <v>1156</v>
      </c>
      <c r="E20844" s="1085">
        <v>3000</v>
      </c>
      <c r="F20844" s="1085"/>
      <c r="G20844" s="1085">
        <f t="shared" si="485"/>
        <v>-3000</v>
      </c>
      <c r="H20844" s="1086" t="s">
        <v>14084</v>
      </c>
    </row>
    <row r="20845" spans="1:8" ht="15" x14ac:dyDescent="0.2">
      <c r="A20845" s="1083">
        <v>45538</v>
      </c>
      <c r="B20845" s="1084" t="s">
        <v>12399</v>
      </c>
      <c r="C20845" s="1084" t="s">
        <v>12004</v>
      </c>
      <c r="D20845" s="1105" t="s">
        <v>14120</v>
      </c>
      <c r="E20845" s="1085">
        <v>400000</v>
      </c>
      <c r="F20845" s="1085"/>
      <c r="G20845" s="1085">
        <f t="shared" ref="G20845:G20849" si="486">F20845-E20845</f>
        <v>-400000</v>
      </c>
      <c r="H20845" s="1086" t="s">
        <v>14084</v>
      </c>
    </row>
    <row r="20846" spans="1:8" ht="15" x14ac:dyDescent="0.2">
      <c r="A20846" s="1083">
        <v>45538</v>
      </c>
      <c r="B20846" s="1084" t="s">
        <v>13253</v>
      </c>
      <c r="C20846" s="1084" t="s">
        <v>14125</v>
      </c>
      <c r="D20846" s="1105" t="s">
        <v>14121</v>
      </c>
      <c r="E20846" s="1085">
        <v>500000</v>
      </c>
      <c r="F20846" s="1085"/>
      <c r="G20846" s="1085">
        <f t="shared" si="486"/>
        <v>-500000</v>
      </c>
      <c r="H20846" s="1086" t="s">
        <v>14084</v>
      </c>
    </row>
    <row r="20847" spans="1:8" ht="15" x14ac:dyDescent="0.2">
      <c r="A20847" s="1083">
        <v>45538</v>
      </c>
      <c r="B20847" s="1084" t="s">
        <v>12399</v>
      </c>
      <c r="C20847" s="1084" t="s">
        <v>13497</v>
      </c>
      <c r="D20847" s="1105" t="s">
        <v>14122</v>
      </c>
      <c r="E20847" s="1085">
        <v>100000</v>
      </c>
      <c r="F20847" s="1085"/>
      <c r="G20847" s="1085">
        <f t="shared" si="486"/>
        <v>-100000</v>
      </c>
      <c r="H20847" s="1086" t="s">
        <v>14084</v>
      </c>
    </row>
    <row r="20848" spans="1:8" ht="24" x14ac:dyDescent="0.2">
      <c r="A20848" s="1083">
        <v>45538</v>
      </c>
      <c r="B20848" s="1084" t="s">
        <v>13253</v>
      </c>
      <c r="C20848" s="1084" t="s">
        <v>11740</v>
      </c>
      <c r="D20848" s="1105" t="s">
        <v>14123</v>
      </c>
      <c r="E20848" s="1085">
        <v>90000</v>
      </c>
      <c r="F20848" s="1085"/>
      <c r="G20848" s="1085">
        <f t="shared" si="486"/>
        <v>-90000</v>
      </c>
      <c r="H20848" s="1086" t="s">
        <v>14084</v>
      </c>
    </row>
    <row r="20849" spans="1:8" ht="24" x14ac:dyDescent="0.2">
      <c r="A20849" s="1083">
        <v>45538</v>
      </c>
      <c r="B20849" s="1084" t="s">
        <v>13225</v>
      </c>
      <c r="C20849" s="1084" t="s">
        <v>11612</v>
      </c>
      <c r="D20849" s="1105" t="s">
        <v>14124</v>
      </c>
      <c r="E20849" s="1085">
        <v>63000</v>
      </c>
      <c r="F20849" s="1085"/>
      <c r="G20849" s="1085">
        <f t="shared" si="486"/>
        <v>-63000</v>
      </c>
      <c r="H20849" s="1086" t="s">
        <v>14084</v>
      </c>
    </row>
    <row r="20850" spans="1:8" ht="15" x14ac:dyDescent="0.2">
      <c r="A20850" s="1083">
        <v>45538</v>
      </c>
      <c r="B20850" s="1084" t="s">
        <v>13253</v>
      </c>
      <c r="C20850" s="1084" t="s">
        <v>437</v>
      </c>
      <c r="D20850" s="1105" t="s">
        <v>14134</v>
      </c>
      <c r="E20850" s="1085">
        <v>20000</v>
      </c>
      <c r="F20850" s="1085"/>
      <c r="G20850" s="1085">
        <f t="shared" ref="G20850:G20852" si="487">F20850-E20850</f>
        <v>-20000</v>
      </c>
      <c r="H20850" s="1086" t="s">
        <v>14084</v>
      </c>
    </row>
    <row r="20851" spans="1:8" ht="15" x14ac:dyDescent="0.2">
      <c r="A20851" s="1083">
        <v>45538</v>
      </c>
      <c r="B20851" s="1084" t="s">
        <v>103</v>
      </c>
      <c r="C20851" s="1084" t="s">
        <v>103</v>
      </c>
      <c r="D20851" s="1105" t="s">
        <v>14135</v>
      </c>
      <c r="E20851" s="1085">
        <v>30000</v>
      </c>
      <c r="F20851" s="1085"/>
      <c r="G20851" s="1085">
        <f t="shared" si="487"/>
        <v>-30000</v>
      </c>
      <c r="H20851" s="1086" t="s">
        <v>14084</v>
      </c>
    </row>
    <row r="20852" spans="1:8" ht="15" x14ac:dyDescent="0.2">
      <c r="A20852" s="1083">
        <v>45538</v>
      </c>
      <c r="B20852" s="1084" t="s">
        <v>11077</v>
      </c>
      <c r="C20852" s="1084" t="s">
        <v>285</v>
      </c>
      <c r="D20852" s="1105" t="s">
        <v>14136</v>
      </c>
      <c r="E20852" s="1085">
        <v>11180</v>
      </c>
      <c r="F20852" s="1085"/>
      <c r="G20852" s="1085">
        <f t="shared" si="487"/>
        <v>-11180</v>
      </c>
      <c r="H20852" s="1086" t="s">
        <v>14084</v>
      </c>
    </row>
    <row r="20853" spans="1:8" ht="15" x14ac:dyDescent="0.2">
      <c r="A20853" s="1083">
        <v>45538</v>
      </c>
      <c r="B20853" s="1084" t="s">
        <v>13436</v>
      </c>
      <c r="C20853" s="1084" t="s">
        <v>285</v>
      </c>
      <c r="D20853" s="1105" t="s">
        <v>14136</v>
      </c>
      <c r="E20853" s="1085">
        <v>7110</v>
      </c>
      <c r="F20853" s="1085"/>
      <c r="G20853" s="1085">
        <f t="shared" ref="G20853" si="488">F20853-E20853</f>
        <v>-7110</v>
      </c>
      <c r="H20853" s="1086" t="s">
        <v>14084</v>
      </c>
    </row>
    <row r="20854" spans="1:8" ht="15" x14ac:dyDescent="0.2">
      <c r="A20854" s="1083">
        <v>45538</v>
      </c>
      <c r="B20854" s="1084" t="s">
        <v>13110</v>
      </c>
      <c r="C20854" s="1084" t="s">
        <v>10981</v>
      </c>
      <c r="D20854" s="1105" t="s">
        <v>14138</v>
      </c>
      <c r="E20854" s="1085">
        <v>22000</v>
      </c>
      <c r="F20854" s="1085"/>
      <c r="G20854" s="1085">
        <f t="shared" ref="G20854:G20855" si="489">F20854-E20854</f>
        <v>-22000</v>
      </c>
      <c r="H20854" s="1086" t="s">
        <v>14084</v>
      </c>
    </row>
    <row r="20855" spans="1:8" ht="15" x14ac:dyDescent="0.2">
      <c r="A20855" s="1083">
        <v>45538</v>
      </c>
      <c r="B20855" s="1084" t="s">
        <v>11077</v>
      </c>
      <c r="C20855" s="1084" t="s">
        <v>10981</v>
      </c>
      <c r="D20855" s="1105" t="s">
        <v>14139</v>
      </c>
      <c r="E20855" s="1085">
        <v>25880</v>
      </c>
      <c r="F20855" s="1085"/>
      <c r="G20855" s="1085">
        <f t="shared" si="489"/>
        <v>-25880</v>
      </c>
      <c r="H20855" s="1086" t="s">
        <v>14084</v>
      </c>
    </row>
    <row r="20856" spans="1:8" ht="15" x14ac:dyDescent="0.2">
      <c r="A20856" s="1083">
        <v>45539</v>
      </c>
      <c r="B20856" s="1084" t="s">
        <v>12795</v>
      </c>
      <c r="C20856" s="1084" t="s">
        <v>5740</v>
      </c>
      <c r="D20856" s="1105" t="s">
        <v>1156</v>
      </c>
      <c r="E20856" s="1085">
        <v>400</v>
      </c>
      <c r="F20856" s="1085"/>
      <c r="G20856" s="1085">
        <f t="shared" ref="G20856:G20861" si="490">F20856-E20856</f>
        <v>-400</v>
      </c>
      <c r="H20856" s="1086" t="s">
        <v>14084</v>
      </c>
    </row>
    <row r="20857" spans="1:8" ht="15" x14ac:dyDescent="0.2">
      <c r="A20857" s="1083">
        <v>45539</v>
      </c>
      <c r="B20857" s="1084" t="s">
        <v>12399</v>
      </c>
      <c r="C20857" s="1084" t="s">
        <v>5740</v>
      </c>
      <c r="D20857" s="1105" t="s">
        <v>1156</v>
      </c>
      <c r="E20857" s="1085">
        <v>3300</v>
      </c>
      <c r="F20857" s="1085"/>
      <c r="G20857" s="1085">
        <f t="shared" si="490"/>
        <v>-3300</v>
      </c>
      <c r="H20857" s="1086" t="s">
        <v>14084</v>
      </c>
    </row>
    <row r="20858" spans="1:8" ht="15" x14ac:dyDescent="0.2">
      <c r="A20858" s="1083">
        <v>45539</v>
      </c>
      <c r="B20858" s="1084" t="s">
        <v>12399</v>
      </c>
      <c r="C20858" s="1084" t="s">
        <v>5740</v>
      </c>
      <c r="D20858" s="1105" t="s">
        <v>1156</v>
      </c>
      <c r="E20858" s="1085">
        <v>2500</v>
      </c>
      <c r="F20858" s="1085"/>
      <c r="G20858" s="1085">
        <f t="shared" si="490"/>
        <v>-2500</v>
      </c>
      <c r="H20858" s="1086" t="s">
        <v>14084</v>
      </c>
    </row>
    <row r="20859" spans="1:8" ht="15" x14ac:dyDescent="0.2">
      <c r="A20859" s="1083">
        <v>45539</v>
      </c>
      <c r="B20859" s="1084" t="s">
        <v>12399</v>
      </c>
      <c r="C20859" s="1084" t="s">
        <v>10981</v>
      </c>
      <c r="D20859" s="1105" t="s">
        <v>14126</v>
      </c>
      <c r="E20859" s="1085">
        <v>500</v>
      </c>
      <c r="F20859" s="1085"/>
      <c r="G20859" s="1085">
        <f t="shared" si="490"/>
        <v>-500</v>
      </c>
      <c r="H20859" s="1086" t="s">
        <v>14084</v>
      </c>
    </row>
    <row r="20860" spans="1:8" ht="15" x14ac:dyDescent="0.2">
      <c r="A20860" s="1083">
        <v>45539</v>
      </c>
      <c r="B20860" s="1084" t="s">
        <v>103</v>
      </c>
      <c r="C20860" s="1084" t="s">
        <v>103</v>
      </c>
      <c r="D20860" s="1105" t="s">
        <v>9422</v>
      </c>
      <c r="E20860" s="1085">
        <v>1500</v>
      </c>
      <c r="F20860" s="1085"/>
      <c r="G20860" s="1085">
        <f t="shared" si="490"/>
        <v>-1500</v>
      </c>
      <c r="H20860" s="1086" t="s">
        <v>14084</v>
      </c>
    </row>
    <row r="20861" spans="1:8" ht="15" x14ac:dyDescent="0.2">
      <c r="A20861" s="1083">
        <v>45539</v>
      </c>
      <c r="B20861" s="1084" t="s">
        <v>12399</v>
      </c>
      <c r="C20861" s="1084" t="s">
        <v>10981</v>
      </c>
      <c r="D20861" s="1105" t="s">
        <v>14127</v>
      </c>
      <c r="E20861" s="1085">
        <v>13160</v>
      </c>
      <c r="F20861" s="1085"/>
      <c r="G20861" s="1085">
        <f t="shared" si="490"/>
        <v>-13160</v>
      </c>
      <c r="H20861" s="1086" t="s">
        <v>14084</v>
      </c>
    </row>
    <row r="20862" spans="1:8" ht="15" x14ac:dyDescent="0.2">
      <c r="A20862" s="1083">
        <v>45539</v>
      </c>
      <c r="B20862" s="1084" t="s">
        <v>12795</v>
      </c>
      <c r="C20862" s="565" t="s">
        <v>8391</v>
      </c>
      <c r="D20862" s="873" t="s">
        <v>14128</v>
      </c>
      <c r="E20862" s="566">
        <v>400000</v>
      </c>
      <c r="F20862" s="1085"/>
      <c r="G20862" s="1085">
        <f t="shared" ref="G20862:G20863" si="491">F20862-E20862</f>
        <v>-400000</v>
      </c>
      <c r="H20862" s="1086" t="s">
        <v>14084</v>
      </c>
    </row>
    <row r="20863" spans="1:8" ht="15" x14ac:dyDescent="0.2">
      <c r="A20863" s="1083">
        <v>45539</v>
      </c>
      <c r="B20863" s="1084" t="s">
        <v>13225</v>
      </c>
      <c r="C20863" s="565" t="s">
        <v>8391</v>
      </c>
      <c r="D20863" s="873" t="s">
        <v>14128</v>
      </c>
      <c r="E20863" s="566">
        <v>400000</v>
      </c>
      <c r="F20863" s="1085"/>
      <c r="G20863" s="1085">
        <f t="shared" si="491"/>
        <v>-400000</v>
      </c>
      <c r="H20863" s="1086" t="s">
        <v>14084</v>
      </c>
    </row>
    <row r="20864" spans="1:8" ht="15" x14ac:dyDescent="0.2">
      <c r="A20864" s="1083">
        <v>45539</v>
      </c>
      <c r="B20864" s="1084" t="s">
        <v>13253</v>
      </c>
      <c r="C20864" s="1084" t="s">
        <v>14125</v>
      </c>
      <c r="D20864" s="1105" t="s">
        <v>14121</v>
      </c>
      <c r="E20864" s="1085">
        <v>500000</v>
      </c>
      <c r="F20864" s="1085"/>
      <c r="G20864" s="1085">
        <f t="shared" ref="G20864:G20866" si="492">F20864-E20864</f>
        <v>-500000</v>
      </c>
      <c r="H20864" s="1086" t="s">
        <v>14084</v>
      </c>
    </row>
    <row r="20865" spans="1:8" ht="15" x14ac:dyDescent="0.2">
      <c r="A20865" s="1083">
        <v>45539</v>
      </c>
      <c r="B20865" s="1084" t="s">
        <v>12683</v>
      </c>
      <c r="C20865" s="1084" t="s">
        <v>14129</v>
      </c>
      <c r="D20865" s="1105" t="s">
        <v>14130</v>
      </c>
      <c r="E20865" s="1085">
        <v>200000</v>
      </c>
      <c r="F20865" s="1085"/>
      <c r="G20865" s="1085">
        <f t="shared" si="492"/>
        <v>-200000</v>
      </c>
      <c r="H20865" s="1086" t="s">
        <v>14084</v>
      </c>
    </row>
    <row r="20866" spans="1:8" ht="15" x14ac:dyDescent="0.2">
      <c r="A20866" s="1083">
        <v>45539</v>
      </c>
      <c r="B20866" s="1084" t="s">
        <v>12683</v>
      </c>
      <c r="C20866" s="1084" t="s">
        <v>14129</v>
      </c>
      <c r="D20866" s="1105" t="s">
        <v>14130</v>
      </c>
      <c r="E20866" s="1085">
        <v>50000</v>
      </c>
      <c r="F20866" s="1085"/>
      <c r="G20866" s="1085">
        <f t="shared" si="492"/>
        <v>-50000</v>
      </c>
      <c r="H20866" s="1086" t="s">
        <v>14084</v>
      </c>
    </row>
    <row r="20867" spans="1:8" ht="15" x14ac:dyDescent="0.2">
      <c r="A20867" s="1083">
        <v>45540</v>
      </c>
      <c r="B20867" s="1084" t="s">
        <v>11717</v>
      </c>
      <c r="C20867" s="1084" t="s">
        <v>10981</v>
      </c>
      <c r="D20867" s="1105" t="s">
        <v>14131</v>
      </c>
      <c r="E20867" s="1085">
        <v>10000</v>
      </c>
      <c r="F20867" s="1085"/>
      <c r="G20867" s="1085">
        <f t="shared" ref="G20867:G20871" si="493">F20867-E20867</f>
        <v>-10000</v>
      </c>
      <c r="H20867" s="1086" t="s">
        <v>14084</v>
      </c>
    </row>
    <row r="20868" spans="1:8" ht="15" x14ac:dyDescent="0.2">
      <c r="A20868" s="1083">
        <v>45540</v>
      </c>
      <c r="B20868" s="1084" t="s">
        <v>25</v>
      </c>
      <c r="C20868" s="1084" t="s">
        <v>391</v>
      </c>
      <c r="D20868" s="1105" t="s">
        <v>14132</v>
      </c>
      <c r="E20868" s="1085">
        <v>1100</v>
      </c>
      <c r="F20868" s="1085"/>
      <c r="G20868" s="1085">
        <f t="shared" si="493"/>
        <v>-1100</v>
      </c>
      <c r="H20868" s="1086" t="s">
        <v>14084</v>
      </c>
    </row>
    <row r="20869" spans="1:8" ht="15" x14ac:dyDescent="0.2">
      <c r="A20869" s="1083">
        <v>45540</v>
      </c>
      <c r="B20869" s="1084" t="s">
        <v>13436</v>
      </c>
      <c r="C20869" s="1084" t="s">
        <v>5409</v>
      </c>
      <c r="D20869" s="1105" t="s">
        <v>14140</v>
      </c>
      <c r="E20869" s="1085">
        <v>10000</v>
      </c>
      <c r="F20869" s="1085"/>
      <c r="G20869" s="1085">
        <f t="shared" ref="G20869" si="494">F20869-E20869</f>
        <v>-10000</v>
      </c>
      <c r="H20869" s="1086" t="s">
        <v>14084</v>
      </c>
    </row>
    <row r="20870" spans="1:8" ht="15" x14ac:dyDescent="0.2">
      <c r="A20870" s="1083">
        <v>45540</v>
      </c>
      <c r="B20870" s="1084" t="s">
        <v>12795</v>
      </c>
      <c r="C20870" s="1084" t="s">
        <v>10981</v>
      </c>
      <c r="D20870" s="1105" t="s">
        <v>14133</v>
      </c>
      <c r="E20870" s="1085">
        <v>960</v>
      </c>
      <c r="F20870" s="1085"/>
      <c r="G20870" s="1085">
        <f t="shared" si="493"/>
        <v>-960</v>
      </c>
      <c r="H20870" s="1086" t="s">
        <v>14084</v>
      </c>
    </row>
    <row r="20871" spans="1:8" ht="15" x14ac:dyDescent="0.2">
      <c r="A20871" s="1083">
        <v>45540</v>
      </c>
      <c r="B20871" s="1106" t="s">
        <v>11717</v>
      </c>
      <c r="C20871" s="1106" t="s">
        <v>793</v>
      </c>
      <c r="D20871" s="1107" t="s">
        <v>12384</v>
      </c>
      <c r="E20871" s="1108">
        <v>817499.32258064533</v>
      </c>
      <c r="F20871" s="1085"/>
      <c r="G20871" s="1085">
        <f t="shared" si="493"/>
        <v>-817499.32258064533</v>
      </c>
      <c r="H20871" s="1086" t="s">
        <v>14084</v>
      </c>
    </row>
    <row r="20872" spans="1:8" ht="15" x14ac:dyDescent="0.2">
      <c r="A20872" s="1083">
        <v>45540</v>
      </c>
      <c r="B20872" s="1084" t="s">
        <v>12606</v>
      </c>
      <c r="C20872" s="1084" t="s">
        <v>3103</v>
      </c>
      <c r="D20872" s="1105" t="s">
        <v>1156</v>
      </c>
      <c r="E20872" s="1085">
        <v>20000</v>
      </c>
      <c r="F20872" s="1085"/>
      <c r="G20872" s="1085">
        <f t="shared" ref="G20872:G20880" si="495">F20872-E20872</f>
        <v>-20000</v>
      </c>
      <c r="H20872" s="1086" t="s">
        <v>14084</v>
      </c>
    </row>
    <row r="20873" spans="1:8" ht="15" x14ac:dyDescent="0.2">
      <c r="A20873" s="1083">
        <v>45540</v>
      </c>
      <c r="B20873" s="1084" t="s">
        <v>12399</v>
      </c>
      <c r="C20873" s="1084" t="s">
        <v>5740</v>
      </c>
      <c r="D20873" s="1105" t="s">
        <v>1156</v>
      </c>
      <c r="E20873" s="1085">
        <v>1000</v>
      </c>
      <c r="F20873" s="1085"/>
      <c r="G20873" s="1085">
        <f t="shared" si="495"/>
        <v>-1000</v>
      </c>
      <c r="H20873" s="1086" t="s">
        <v>14084</v>
      </c>
    </row>
    <row r="20874" spans="1:8" ht="15" x14ac:dyDescent="0.2">
      <c r="A20874" s="1083">
        <v>45540</v>
      </c>
      <c r="B20874" s="1084" t="s">
        <v>11077</v>
      </c>
      <c r="C20874" s="1084" t="s">
        <v>10981</v>
      </c>
      <c r="D20874" s="1105" t="s">
        <v>14143</v>
      </c>
      <c r="E20874" s="1085">
        <v>3750</v>
      </c>
      <c r="F20874" s="1085"/>
      <c r="G20874" s="1085">
        <f t="shared" si="495"/>
        <v>-3750</v>
      </c>
      <c r="H20874" s="1086" t="s">
        <v>14084</v>
      </c>
    </row>
    <row r="20875" spans="1:8" ht="15" x14ac:dyDescent="0.2">
      <c r="A20875" s="1083">
        <v>45540</v>
      </c>
      <c r="B20875" s="1084" t="s">
        <v>12683</v>
      </c>
      <c r="C20875" s="1084" t="s">
        <v>5740</v>
      </c>
      <c r="D20875" s="1105" t="s">
        <v>1156</v>
      </c>
      <c r="E20875" s="1085">
        <v>3500</v>
      </c>
      <c r="F20875" s="1085"/>
      <c r="G20875" s="1085">
        <f t="shared" si="495"/>
        <v>-3500</v>
      </c>
      <c r="H20875" s="1086" t="s">
        <v>14084</v>
      </c>
    </row>
    <row r="20876" spans="1:8" ht="15" x14ac:dyDescent="0.2">
      <c r="A20876" s="1083">
        <v>45540</v>
      </c>
      <c r="B20876" s="1084" t="s">
        <v>12399</v>
      </c>
      <c r="C20876" s="1084" t="s">
        <v>5740</v>
      </c>
      <c r="D20876" s="1105" t="s">
        <v>1156</v>
      </c>
      <c r="E20876" s="1085">
        <v>1400</v>
      </c>
      <c r="F20876" s="1085"/>
      <c r="G20876" s="1085">
        <f t="shared" si="495"/>
        <v>-1400</v>
      </c>
      <c r="H20876" s="1086" t="s">
        <v>14084</v>
      </c>
    </row>
    <row r="20877" spans="1:8" ht="15" x14ac:dyDescent="0.2">
      <c r="A20877" s="1083">
        <v>45540</v>
      </c>
      <c r="B20877" s="1084" t="s">
        <v>12606</v>
      </c>
      <c r="C20877" s="1084" t="s">
        <v>13093</v>
      </c>
      <c r="D20877" s="1105" t="s">
        <v>1156</v>
      </c>
      <c r="E20877" s="1085">
        <v>30000</v>
      </c>
      <c r="F20877" s="1085"/>
      <c r="G20877" s="1085">
        <f t="shared" si="495"/>
        <v>-30000</v>
      </c>
      <c r="H20877" s="1086" t="s">
        <v>14084</v>
      </c>
    </row>
    <row r="20878" spans="1:8" ht="15" x14ac:dyDescent="0.2">
      <c r="A20878" s="1083">
        <v>45540</v>
      </c>
      <c r="B20878" s="1084" t="s">
        <v>13225</v>
      </c>
      <c r="C20878" s="1084" t="s">
        <v>5740</v>
      </c>
      <c r="D20878" s="1105" t="s">
        <v>369</v>
      </c>
      <c r="E20878" s="1085">
        <v>1500</v>
      </c>
      <c r="F20878" s="1085"/>
      <c r="G20878" s="1085">
        <f t="shared" si="495"/>
        <v>-1500</v>
      </c>
      <c r="H20878" s="1086" t="s">
        <v>14084</v>
      </c>
    </row>
    <row r="20879" spans="1:8" ht="15" x14ac:dyDescent="0.2">
      <c r="A20879" s="1083">
        <v>45540</v>
      </c>
      <c r="B20879" s="1084" t="s">
        <v>13110</v>
      </c>
      <c r="C20879" s="1084" t="s">
        <v>5740</v>
      </c>
      <c r="D20879" s="1105" t="s">
        <v>14144</v>
      </c>
      <c r="E20879" s="1085">
        <v>3100</v>
      </c>
      <c r="F20879" s="1085"/>
      <c r="G20879" s="1085">
        <f t="shared" si="495"/>
        <v>-3100</v>
      </c>
      <c r="H20879" s="1086" t="s">
        <v>14084</v>
      </c>
    </row>
    <row r="20880" spans="1:8" ht="15" x14ac:dyDescent="0.2">
      <c r="A20880" s="1083">
        <v>45540</v>
      </c>
      <c r="B20880" s="1084" t="s">
        <v>103</v>
      </c>
      <c r="C20880" s="1084" t="s">
        <v>103</v>
      </c>
      <c r="D20880" s="1105" t="s">
        <v>13904</v>
      </c>
      <c r="E20880" s="1085">
        <v>1500</v>
      </c>
      <c r="F20880" s="1085"/>
      <c r="G20880" s="1085">
        <f t="shared" si="495"/>
        <v>-1500</v>
      </c>
      <c r="H20880" s="1086" t="s">
        <v>14084</v>
      </c>
    </row>
    <row r="20881" spans="1:8" ht="15" x14ac:dyDescent="0.2">
      <c r="A20881" s="1083">
        <v>45540</v>
      </c>
      <c r="B20881" s="1084" t="s">
        <v>13253</v>
      </c>
      <c r="C20881" s="1084" t="s">
        <v>6475</v>
      </c>
      <c r="D20881" s="1105" t="s">
        <v>14137</v>
      </c>
      <c r="E20881" s="1085">
        <v>150000</v>
      </c>
      <c r="F20881" s="1085"/>
      <c r="G20881" s="1085">
        <f t="shared" ref="G20881:G20886" si="496">F20881-E20881</f>
        <v>-150000</v>
      </c>
      <c r="H20881" s="1086" t="s">
        <v>14084</v>
      </c>
    </row>
    <row r="20882" spans="1:8" ht="15" x14ac:dyDescent="0.2">
      <c r="A20882" s="1083">
        <v>45540</v>
      </c>
      <c r="B20882" s="1084" t="s">
        <v>13313</v>
      </c>
      <c r="C20882" s="1084" t="s">
        <v>14</v>
      </c>
      <c r="D20882" s="1105" t="s">
        <v>14066</v>
      </c>
      <c r="E20882" s="1085">
        <v>50000</v>
      </c>
      <c r="F20882" s="1085"/>
      <c r="G20882" s="1085">
        <f t="shared" si="496"/>
        <v>-50000</v>
      </c>
      <c r="H20882" s="1086" t="s">
        <v>14084</v>
      </c>
    </row>
    <row r="20883" spans="1:8" ht="15" x14ac:dyDescent="0.2">
      <c r="A20883" s="1083">
        <v>45540</v>
      </c>
      <c r="B20883" s="1084" t="s">
        <v>13225</v>
      </c>
      <c r="C20883" s="1084" t="s">
        <v>14148</v>
      </c>
      <c r="D20883" s="1105" t="s">
        <v>14145</v>
      </c>
      <c r="E20883" s="1085">
        <v>120000</v>
      </c>
      <c r="F20883" s="1085"/>
      <c r="G20883" s="1085">
        <f t="shared" ref="G20883:G20885" si="497">F20883-E20883</f>
        <v>-120000</v>
      </c>
      <c r="H20883" s="1086" t="s">
        <v>14084</v>
      </c>
    </row>
    <row r="20884" spans="1:8" ht="15" x14ac:dyDescent="0.2">
      <c r="A20884" s="1083">
        <v>45540</v>
      </c>
      <c r="B20884" s="1084" t="s">
        <v>13932</v>
      </c>
      <c r="C20884" s="1084" t="s">
        <v>10981</v>
      </c>
      <c r="D20884" s="1105" t="s">
        <v>14146</v>
      </c>
      <c r="E20884" s="1085">
        <v>133965</v>
      </c>
      <c r="F20884" s="1085"/>
      <c r="G20884" s="1085">
        <f t="shared" si="497"/>
        <v>-133965</v>
      </c>
      <c r="H20884" s="1086" t="s">
        <v>14084</v>
      </c>
    </row>
    <row r="20885" spans="1:8" ht="24" x14ac:dyDescent="0.2">
      <c r="A20885" s="1083">
        <v>45540</v>
      </c>
      <c r="B20885" s="1084" t="s">
        <v>13495</v>
      </c>
      <c r="C20885" s="1084" t="s">
        <v>3144</v>
      </c>
      <c r="D20885" s="1105" t="s">
        <v>14147</v>
      </c>
      <c r="E20885" s="1085">
        <v>65100</v>
      </c>
      <c r="F20885" s="1085"/>
      <c r="G20885" s="1085">
        <f t="shared" si="497"/>
        <v>-65100</v>
      </c>
      <c r="H20885" s="1086" t="s">
        <v>14084</v>
      </c>
    </row>
    <row r="20886" spans="1:8" ht="15" x14ac:dyDescent="0.2">
      <c r="A20886" s="1083">
        <v>45540</v>
      </c>
      <c r="B20886" s="1106" t="s">
        <v>103</v>
      </c>
      <c r="C20886" s="1106" t="s">
        <v>793</v>
      </c>
      <c r="D20886" s="1107" t="s">
        <v>14141</v>
      </c>
      <c r="E20886" s="1108">
        <v>70000</v>
      </c>
      <c r="F20886" s="1085"/>
      <c r="G20886" s="1085">
        <f t="shared" si="496"/>
        <v>-70000</v>
      </c>
      <c r="H20886" s="1086" t="s">
        <v>14084</v>
      </c>
    </row>
    <row r="20887" spans="1:8" ht="15" x14ac:dyDescent="0.2">
      <c r="A20887" s="1083">
        <v>45541</v>
      </c>
      <c r="B20887" s="1106" t="s">
        <v>3944</v>
      </c>
      <c r="C20887" s="1106" t="s">
        <v>793</v>
      </c>
      <c r="D20887" s="1107" t="s">
        <v>12388</v>
      </c>
      <c r="E20887" s="1108">
        <v>120691.53225806452</v>
      </c>
      <c r="F20887" s="1085"/>
      <c r="G20887" s="1085">
        <f t="shared" ref="G20887:G20899" si="498">F20887-E20887</f>
        <v>-120691.53225806452</v>
      </c>
      <c r="H20887" s="1086" t="s">
        <v>14084</v>
      </c>
    </row>
    <row r="20888" spans="1:8" ht="15" x14ac:dyDescent="0.2">
      <c r="A20888" s="1083">
        <v>45541</v>
      </c>
      <c r="B20888" s="1106" t="s">
        <v>11077</v>
      </c>
      <c r="C20888" s="1106" t="s">
        <v>793</v>
      </c>
      <c r="D20888" s="1107" t="s">
        <v>14149</v>
      </c>
      <c r="E20888" s="1108">
        <v>109516.12903225806</v>
      </c>
      <c r="F20888" s="1085"/>
      <c r="G20888" s="1085">
        <f t="shared" si="498"/>
        <v>-109516.12903225806</v>
      </c>
      <c r="H20888" s="1086" t="s">
        <v>14084</v>
      </c>
    </row>
    <row r="20889" spans="1:8" ht="15" x14ac:dyDescent="0.2">
      <c r="A20889" s="1083">
        <v>45541</v>
      </c>
      <c r="B20889" s="1106" t="s">
        <v>12683</v>
      </c>
      <c r="C20889" s="1106" t="s">
        <v>793</v>
      </c>
      <c r="D20889" s="1107" t="s">
        <v>14150</v>
      </c>
      <c r="E20889" s="1108">
        <v>17419.354838709674</v>
      </c>
      <c r="F20889" s="1085"/>
      <c r="G20889" s="1085">
        <f t="shared" si="498"/>
        <v>-17419.354838709674</v>
      </c>
      <c r="H20889" s="1086" t="s">
        <v>14084</v>
      </c>
    </row>
    <row r="20890" spans="1:8" ht="15" x14ac:dyDescent="0.2">
      <c r="A20890" s="1083">
        <v>45541</v>
      </c>
      <c r="B20890" s="1106" t="s">
        <v>3945</v>
      </c>
      <c r="C20890" s="1106" t="s">
        <v>793</v>
      </c>
      <c r="D20890" s="1107" t="s">
        <v>8427</v>
      </c>
      <c r="E20890" s="1108">
        <v>28000</v>
      </c>
      <c r="F20890" s="1085"/>
      <c r="G20890" s="1085">
        <f t="shared" si="498"/>
        <v>-28000</v>
      </c>
      <c r="H20890" s="1086" t="s">
        <v>14084</v>
      </c>
    </row>
    <row r="20891" spans="1:8" ht="15" x14ac:dyDescent="0.2">
      <c r="A20891" s="1083">
        <v>45541</v>
      </c>
      <c r="B20891" s="1106" t="s">
        <v>103</v>
      </c>
      <c r="C20891" s="1106" t="s">
        <v>793</v>
      </c>
      <c r="D20891" s="1107" t="s">
        <v>10115</v>
      </c>
      <c r="E20891" s="1108">
        <v>45048.387096774197</v>
      </c>
      <c r="F20891" s="1085"/>
      <c r="G20891" s="1085">
        <f t="shared" si="498"/>
        <v>-45048.387096774197</v>
      </c>
      <c r="H20891" s="1086" t="s">
        <v>14084</v>
      </c>
    </row>
    <row r="20892" spans="1:8" ht="15" x14ac:dyDescent="0.2">
      <c r="A20892" s="1083">
        <v>45541</v>
      </c>
      <c r="B20892" s="1084" t="s">
        <v>103</v>
      </c>
      <c r="C20892" s="1084" t="s">
        <v>103</v>
      </c>
      <c r="D20892" s="1105" t="s">
        <v>9422</v>
      </c>
      <c r="E20892" s="1085">
        <v>5000</v>
      </c>
      <c r="F20892" s="1085"/>
      <c r="G20892" s="1085">
        <f t="shared" si="498"/>
        <v>-5000</v>
      </c>
      <c r="H20892" s="1086" t="s">
        <v>14084</v>
      </c>
    </row>
    <row r="20893" spans="1:8" ht="15" x14ac:dyDescent="0.2">
      <c r="A20893" s="1083">
        <v>45541</v>
      </c>
      <c r="B20893" s="1084" t="s">
        <v>14151</v>
      </c>
      <c r="C20893" s="1084" t="s">
        <v>10981</v>
      </c>
      <c r="D20893" s="1105" t="s">
        <v>14152</v>
      </c>
      <c r="E20893" s="1085">
        <v>1000</v>
      </c>
      <c r="F20893" s="1085"/>
      <c r="G20893" s="1085">
        <f t="shared" si="498"/>
        <v>-1000</v>
      </c>
      <c r="H20893" s="1086" t="s">
        <v>14084</v>
      </c>
    </row>
    <row r="20894" spans="1:8" ht="15" x14ac:dyDescent="0.2">
      <c r="A20894" s="1083">
        <v>45541</v>
      </c>
      <c r="B20894" s="1084" t="s">
        <v>13110</v>
      </c>
      <c r="C20894" s="1084" t="s">
        <v>10981</v>
      </c>
      <c r="D20894" s="1105" t="s">
        <v>14153</v>
      </c>
      <c r="E20894" s="1085">
        <v>1000</v>
      </c>
      <c r="F20894" s="1085"/>
      <c r="G20894" s="1085">
        <f t="shared" si="498"/>
        <v>-1000</v>
      </c>
      <c r="H20894" s="1086" t="s">
        <v>14084</v>
      </c>
    </row>
    <row r="20895" spans="1:8" ht="15" x14ac:dyDescent="0.2">
      <c r="A20895" s="1083">
        <v>45541</v>
      </c>
      <c r="B20895" s="1084" t="s">
        <v>12399</v>
      </c>
      <c r="C20895" s="1084" t="s">
        <v>10981</v>
      </c>
      <c r="D20895" s="1105" t="s">
        <v>14154</v>
      </c>
      <c r="E20895" s="1085">
        <v>9750</v>
      </c>
      <c r="F20895" s="1085"/>
      <c r="G20895" s="1085">
        <f t="shared" si="498"/>
        <v>-9750</v>
      </c>
      <c r="H20895" s="1086" t="s">
        <v>14084</v>
      </c>
    </row>
    <row r="20896" spans="1:8" ht="15" x14ac:dyDescent="0.2">
      <c r="A20896" s="1083">
        <v>45541</v>
      </c>
      <c r="B20896" s="1106" t="s">
        <v>12345</v>
      </c>
      <c r="C20896" s="1106" t="s">
        <v>793</v>
      </c>
      <c r="D20896" s="1107" t="s">
        <v>13736</v>
      </c>
      <c r="E20896" s="1108">
        <v>36129.032258064522</v>
      </c>
      <c r="F20896" s="1085"/>
      <c r="G20896" s="1085">
        <f t="shared" si="498"/>
        <v>-36129.032258064522</v>
      </c>
      <c r="H20896" s="1086" t="s">
        <v>14084</v>
      </c>
    </row>
    <row r="20897" spans="1:8" ht="15" x14ac:dyDescent="0.2">
      <c r="A20897" s="1083">
        <v>45541</v>
      </c>
      <c r="B20897" s="1106" t="s">
        <v>13110</v>
      </c>
      <c r="C20897" s="1106" t="s">
        <v>793</v>
      </c>
      <c r="D20897" s="1107" t="s">
        <v>14155</v>
      </c>
      <c r="E20897" s="1108">
        <v>147983.87096774194</v>
      </c>
      <c r="F20897" s="1085"/>
      <c r="G20897" s="1085">
        <f t="shared" si="498"/>
        <v>-147983.87096774194</v>
      </c>
      <c r="H20897" s="1086" t="s">
        <v>14084</v>
      </c>
    </row>
    <row r="20898" spans="1:8" ht="15" x14ac:dyDescent="0.2">
      <c r="A20898" s="1083">
        <v>45541</v>
      </c>
      <c r="B20898" s="1106" t="s">
        <v>12399</v>
      </c>
      <c r="C20898" s="1106" t="s">
        <v>793</v>
      </c>
      <c r="D20898" s="1107" t="s">
        <v>14156</v>
      </c>
      <c r="E20898" s="1108">
        <v>56130</v>
      </c>
      <c r="F20898" s="1085"/>
      <c r="G20898" s="1085">
        <f t="shared" si="498"/>
        <v>-56130</v>
      </c>
      <c r="H20898" s="1086" t="s">
        <v>14084</v>
      </c>
    </row>
    <row r="20899" spans="1:8" ht="15" x14ac:dyDescent="0.2">
      <c r="A20899" s="1083">
        <v>45541</v>
      </c>
      <c r="B20899" s="1084" t="s">
        <v>13110</v>
      </c>
      <c r="C20899" s="1084" t="s">
        <v>7221</v>
      </c>
      <c r="D20899" s="1105" t="s">
        <v>1156</v>
      </c>
      <c r="E20899" s="1085">
        <v>100000</v>
      </c>
      <c r="F20899" s="1085"/>
      <c r="G20899" s="1085">
        <f t="shared" si="498"/>
        <v>-100000</v>
      </c>
      <c r="H20899" s="1086" t="s">
        <v>14084</v>
      </c>
    </row>
    <row r="20900" spans="1:8" ht="15" x14ac:dyDescent="0.2">
      <c r="A20900" s="1083">
        <v>45541</v>
      </c>
      <c r="B20900" s="1084" t="s">
        <v>13110</v>
      </c>
      <c r="C20900" s="1084" t="s">
        <v>5740</v>
      </c>
      <c r="D20900" s="1105" t="s">
        <v>14157</v>
      </c>
      <c r="E20900" s="1085">
        <v>1000</v>
      </c>
      <c r="F20900" s="1085"/>
      <c r="G20900" s="1085">
        <f t="shared" ref="G20900:G20914" si="499">F20900-E20900</f>
        <v>-1000</v>
      </c>
      <c r="H20900" s="1086" t="s">
        <v>14084</v>
      </c>
    </row>
    <row r="20901" spans="1:8" ht="15" x14ac:dyDescent="0.2">
      <c r="A20901" s="1083">
        <v>45541</v>
      </c>
      <c r="B20901" s="1084" t="s">
        <v>12399</v>
      </c>
      <c r="C20901" s="1084" t="s">
        <v>4724</v>
      </c>
      <c r="D20901" s="1105" t="s">
        <v>14158</v>
      </c>
      <c r="E20901" s="1085">
        <v>400000</v>
      </c>
      <c r="F20901" s="1085"/>
      <c r="G20901" s="1085">
        <f t="shared" si="499"/>
        <v>-400000</v>
      </c>
      <c r="H20901" s="1086" t="s">
        <v>14084</v>
      </c>
    </row>
    <row r="20902" spans="1:8" ht="24" x14ac:dyDescent="0.2">
      <c r="A20902" s="1083">
        <v>45541</v>
      </c>
      <c r="B20902" s="1084" t="s">
        <v>13295</v>
      </c>
      <c r="C20902" s="1084" t="s">
        <v>3144</v>
      </c>
      <c r="D20902" s="1105" t="s">
        <v>14159</v>
      </c>
      <c r="E20902" s="1085">
        <v>37100</v>
      </c>
      <c r="F20902" s="1085"/>
      <c r="G20902" s="1085">
        <f t="shared" si="499"/>
        <v>-37100</v>
      </c>
      <c r="H20902" s="1086" t="s">
        <v>14084</v>
      </c>
    </row>
    <row r="20903" spans="1:8" ht="15" x14ac:dyDescent="0.2">
      <c r="A20903" s="1083">
        <v>45541</v>
      </c>
      <c r="B20903" s="1084" t="s">
        <v>13225</v>
      </c>
      <c r="C20903" s="1084" t="s">
        <v>13271</v>
      </c>
      <c r="D20903" s="1105" t="s">
        <v>14160</v>
      </c>
      <c r="E20903" s="1085">
        <v>100000</v>
      </c>
      <c r="F20903" s="1085"/>
      <c r="G20903" s="1085">
        <f t="shared" si="499"/>
        <v>-100000</v>
      </c>
      <c r="H20903" s="1086" t="s">
        <v>14084</v>
      </c>
    </row>
    <row r="20904" spans="1:8" ht="15" x14ac:dyDescent="0.2">
      <c r="A20904" s="1083">
        <v>45541</v>
      </c>
      <c r="B20904" s="1084" t="s">
        <v>13436</v>
      </c>
      <c r="C20904" s="1084" t="s">
        <v>13437</v>
      </c>
      <c r="D20904" s="1105" t="s">
        <v>14166</v>
      </c>
      <c r="E20904" s="1085">
        <v>150000</v>
      </c>
      <c r="F20904" s="1085"/>
      <c r="G20904" s="1085">
        <f t="shared" ref="G20904:G20905" si="500">F20904-E20904</f>
        <v>-150000</v>
      </c>
      <c r="H20904" s="1086" t="s">
        <v>14084</v>
      </c>
    </row>
    <row r="20905" spans="1:8" ht="15" x14ac:dyDescent="0.2">
      <c r="A20905" s="1083">
        <v>45541</v>
      </c>
      <c r="B20905" s="1084" t="s">
        <v>13436</v>
      </c>
      <c r="C20905" s="1084" t="s">
        <v>10981</v>
      </c>
      <c r="D20905" s="1105" t="s">
        <v>14167</v>
      </c>
      <c r="E20905" s="1085">
        <v>16000</v>
      </c>
      <c r="F20905" s="1085"/>
      <c r="G20905" s="1085">
        <f t="shared" si="500"/>
        <v>-16000</v>
      </c>
      <c r="H20905" s="1086" t="s">
        <v>14084</v>
      </c>
    </row>
    <row r="20906" spans="1:8" ht="15" x14ac:dyDescent="0.2">
      <c r="A20906" s="1083">
        <v>45542</v>
      </c>
      <c r="B20906" s="1084" t="s">
        <v>103</v>
      </c>
      <c r="C20906" s="1084" t="s">
        <v>285</v>
      </c>
      <c r="D20906" s="1105" t="s">
        <v>14168</v>
      </c>
      <c r="E20906" s="1085">
        <v>1000</v>
      </c>
      <c r="F20906" s="1085"/>
      <c r="G20906" s="1085">
        <f t="shared" ref="G20906:G20910" si="501">F20906-E20906</f>
        <v>-1000</v>
      </c>
      <c r="H20906" s="1086" t="s">
        <v>14084</v>
      </c>
    </row>
    <row r="20907" spans="1:8" ht="15" x14ac:dyDescent="0.2">
      <c r="A20907" s="1083">
        <v>45542</v>
      </c>
      <c r="B20907" s="1084" t="s">
        <v>103</v>
      </c>
      <c r="C20907" s="1084" t="s">
        <v>103</v>
      </c>
      <c r="D20907" s="1105" t="s">
        <v>9422</v>
      </c>
      <c r="E20907" s="1085">
        <v>3000</v>
      </c>
      <c r="F20907" s="1085"/>
      <c r="G20907" s="1085">
        <f t="shared" si="501"/>
        <v>-3000</v>
      </c>
      <c r="H20907" s="1086" t="s">
        <v>14084</v>
      </c>
    </row>
    <row r="20908" spans="1:8" ht="15" x14ac:dyDescent="0.2">
      <c r="A20908" s="1083">
        <v>45542</v>
      </c>
      <c r="B20908" s="1084" t="s">
        <v>13110</v>
      </c>
      <c r="C20908" s="1084" t="s">
        <v>5740</v>
      </c>
      <c r="D20908" s="1105" t="s">
        <v>369</v>
      </c>
      <c r="E20908" s="1085">
        <v>2500</v>
      </c>
      <c r="F20908" s="1085"/>
      <c r="G20908" s="1085">
        <f t="shared" si="501"/>
        <v>-2500</v>
      </c>
      <c r="H20908" s="1086" t="s">
        <v>14084</v>
      </c>
    </row>
    <row r="20909" spans="1:8" ht="15" x14ac:dyDescent="0.2">
      <c r="A20909" s="1083">
        <v>45542</v>
      </c>
      <c r="B20909" s="1084" t="s">
        <v>13225</v>
      </c>
      <c r="C20909" s="1084" t="s">
        <v>5740</v>
      </c>
      <c r="D20909" s="1105" t="s">
        <v>369</v>
      </c>
      <c r="E20909" s="1085">
        <v>500</v>
      </c>
      <c r="F20909" s="1085"/>
      <c r="G20909" s="1085">
        <f t="shared" si="501"/>
        <v>-500</v>
      </c>
      <c r="H20909" s="1086" t="s">
        <v>14084</v>
      </c>
    </row>
    <row r="20910" spans="1:8" ht="15" x14ac:dyDescent="0.2">
      <c r="A20910" s="1083">
        <v>45542</v>
      </c>
      <c r="B20910" s="1084" t="s">
        <v>13110</v>
      </c>
      <c r="C20910" s="1084" t="s">
        <v>5740</v>
      </c>
      <c r="D20910" s="1105" t="s">
        <v>14169</v>
      </c>
      <c r="E20910" s="1085">
        <v>3700</v>
      </c>
      <c r="F20910" s="1085"/>
      <c r="G20910" s="1085">
        <f t="shared" si="501"/>
        <v>-3700</v>
      </c>
      <c r="H20910" s="1086" t="s">
        <v>14084</v>
      </c>
    </row>
    <row r="20911" spans="1:8" ht="15" x14ac:dyDescent="0.2">
      <c r="A20911" s="1083">
        <v>45542</v>
      </c>
      <c r="B20911" s="1084" t="s">
        <v>12399</v>
      </c>
      <c r="C20911" s="1084" t="s">
        <v>10981</v>
      </c>
      <c r="D20911" s="1105" t="s">
        <v>14188</v>
      </c>
      <c r="E20911" s="1085">
        <v>2570</v>
      </c>
      <c r="F20911" s="1085"/>
      <c r="G20911" s="1085">
        <f t="shared" ref="G20911" si="502">F20911-E20911</f>
        <v>-2570</v>
      </c>
      <c r="H20911" s="1086" t="s">
        <v>14084</v>
      </c>
    </row>
    <row r="20912" spans="1:8" ht="15" x14ac:dyDescent="0.2">
      <c r="A20912" s="1083">
        <v>45542</v>
      </c>
      <c r="B20912" s="1084" t="s">
        <v>14161</v>
      </c>
      <c r="C20912" s="1084" t="s">
        <v>14162</v>
      </c>
      <c r="D20912" s="1105" t="s">
        <v>14163</v>
      </c>
      <c r="E20912" s="1085">
        <v>50000</v>
      </c>
      <c r="F20912" s="1085"/>
      <c r="G20912" s="1085">
        <f t="shared" si="499"/>
        <v>-50000</v>
      </c>
      <c r="H20912" s="1086" t="s">
        <v>14084</v>
      </c>
    </row>
    <row r="20913" spans="1:8" ht="15" x14ac:dyDescent="0.2">
      <c r="A20913" s="1083">
        <v>45542</v>
      </c>
      <c r="B20913" s="1106" t="s">
        <v>13540</v>
      </c>
      <c r="C20913" s="1106" t="s">
        <v>1229</v>
      </c>
      <c r="D20913" s="1107" t="s">
        <v>14164</v>
      </c>
      <c r="E20913" s="1108">
        <v>166000</v>
      </c>
      <c r="F20913" s="1085"/>
      <c r="G20913" s="1085">
        <f t="shared" si="499"/>
        <v>-166000</v>
      </c>
      <c r="H20913" s="1086" t="s">
        <v>14084</v>
      </c>
    </row>
    <row r="20914" spans="1:8" ht="15" x14ac:dyDescent="0.2">
      <c r="A20914" s="1083">
        <v>45542</v>
      </c>
      <c r="B20914" s="1084" t="s">
        <v>13932</v>
      </c>
      <c r="C20914" s="1084" t="s">
        <v>3144</v>
      </c>
      <c r="D20914" s="1105" t="s">
        <v>14165</v>
      </c>
      <c r="E20914" s="1085">
        <v>19000</v>
      </c>
      <c r="F20914" s="1085"/>
      <c r="G20914" s="1085">
        <f t="shared" si="499"/>
        <v>-19000</v>
      </c>
      <c r="H20914" s="1086" t="s">
        <v>14084</v>
      </c>
    </row>
    <row r="20915" spans="1:8" ht="16.5" customHeight="1" x14ac:dyDescent="0.2">
      <c r="A20915" s="1083">
        <v>45542</v>
      </c>
      <c r="B20915" s="1084" t="s">
        <v>13110</v>
      </c>
      <c r="C20915" s="669" t="s">
        <v>3148</v>
      </c>
      <c r="D20915" s="905" t="s">
        <v>14172</v>
      </c>
      <c r="E20915" s="671">
        <v>5230</v>
      </c>
      <c r="F20915" s="1085"/>
      <c r="G20915" s="1085">
        <f t="shared" ref="G20915:G20920" si="503">F20915-E20915</f>
        <v>-5230</v>
      </c>
      <c r="H20915" s="1086" t="s">
        <v>14084</v>
      </c>
    </row>
    <row r="20916" spans="1:8" ht="16.5" customHeight="1" x14ac:dyDescent="0.2">
      <c r="A20916" s="1083">
        <v>45542</v>
      </c>
      <c r="B20916" s="1084" t="s">
        <v>13225</v>
      </c>
      <c r="C20916" s="669" t="s">
        <v>3148</v>
      </c>
      <c r="D20916" s="905" t="s">
        <v>14172</v>
      </c>
      <c r="E20916" s="671">
        <v>5230</v>
      </c>
      <c r="F20916" s="1085"/>
      <c r="G20916" s="1085">
        <f t="shared" ref="G20916:G20918" si="504">F20916-E20916</f>
        <v>-5230</v>
      </c>
      <c r="H20916" s="1086" t="s">
        <v>14084</v>
      </c>
    </row>
    <row r="20917" spans="1:8" ht="16.5" customHeight="1" x14ac:dyDescent="0.2">
      <c r="A20917" s="1083">
        <v>45542</v>
      </c>
      <c r="B20917" s="1084" t="s">
        <v>12399</v>
      </c>
      <c r="C20917" s="669" t="s">
        <v>3148</v>
      </c>
      <c r="D20917" s="905" t="s">
        <v>14172</v>
      </c>
      <c r="E20917" s="671">
        <v>5300</v>
      </c>
      <c r="F20917" s="1085"/>
      <c r="G20917" s="1085">
        <f t="shared" si="504"/>
        <v>-5300</v>
      </c>
      <c r="H20917" s="1086" t="s">
        <v>14084</v>
      </c>
    </row>
    <row r="20918" spans="1:8" ht="16.5" customHeight="1" x14ac:dyDescent="0.2">
      <c r="A20918" s="1083">
        <v>45542</v>
      </c>
      <c r="B20918" s="1084" t="s">
        <v>12683</v>
      </c>
      <c r="C20918" s="669" t="s">
        <v>3148</v>
      </c>
      <c r="D20918" s="905" t="s">
        <v>14172</v>
      </c>
      <c r="E20918" s="671">
        <v>4920</v>
      </c>
      <c r="F20918" s="1085"/>
      <c r="G20918" s="1085">
        <f t="shared" si="504"/>
        <v>-4920</v>
      </c>
      <c r="H20918" s="1086" t="s">
        <v>14084</v>
      </c>
    </row>
    <row r="20919" spans="1:8" ht="15" x14ac:dyDescent="0.2">
      <c r="A20919" s="1083">
        <v>45542</v>
      </c>
      <c r="B20919" s="1084" t="s">
        <v>12399</v>
      </c>
      <c r="C20919" s="1084" t="s">
        <v>3144</v>
      </c>
      <c r="D20919" s="1105" t="s">
        <v>14170</v>
      </c>
      <c r="E20919" s="1085">
        <v>29000</v>
      </c>
      <c r="F20919" s="1085"/>
      <c r="G20919" s="1085">
        <f t="shared" si="503"/>
        <v>-29000</v>
      </c>
      <c r="H20919" s="1086" t="s">
        <v>14084</v>
      </c>
    </row>
    <row r="20920" spans="1:8" ht="15" x14ac:dyDescent="0.2">
      <c r="A20920" s="1083">
        <v>45542</v>
      </c>
      <c r="B20920" s="1084" t="s">
        <v>13540</v>
      </c>
      <c r="C20920" s="1084" t="s">
        <v>9354</v>
      </c>
      <c r="D20920" s="1105" t="s">
        <v>14171</v>
      </c>
      <c r="E20920" s="1085">
        <v>281000</v>
      </c>
      <c r="F20920" s="1085"/>
      <c r="G20920" s="1085">
        <f t="shared" si="503"/>
        <v>-281000</v>
      </c>
      <c r="H20920" s="1086" t="s">
        <v>14084</v>
      </c>
    </row>
    <row r="20921" spans="1:8" ht="15" x14ac:dyDescent="0.2">
      <c r="A20921" s="1083">
        <v>45544</v>
      </c>
      <c r="B20921" s="1084" t="s">
        <v>12399</v>
      </c>
      <c r="C20921" s="1084" t="s">
        <v>10981</v>
      </c>
      <c r="D20921" s="1105" t="s">
        <v>14189</v>
      </c>
      <c r="E20921" s="1085">
        <v>520</v>
      </c>
      <c r="F20921" s="1085"/>
      <c r="G20921" s="1085">
        <f t="shared" ref="G20921:G20933" si="505">F20921-E20921</f>
        <v>-520</v>
      </c>
      <c r="H20921" s="1086" t="s">
        <v>14084</v>
      </c>
    </row>
    <row r="20922" spans="1:8" ht="15" x14ac:dyDescent="0.2">
      <c r="A20922" s="1083">
        <v>45544</v>
      </c>
      <c r="B20922" s="1084" t="s">
        <v>12399</v>
      </c>
      <c r="C20922" s="1084" t="s">
        <v>5740</v>
      </c>
      <c r="D20922" s="1105" t="s">
        <v>369</v>
      </c>
      <c r="E20922" s="1085">
        <v>1500</v>
      </c>
      <c r="F20922" s="1085"/>
      <c r="G20922" s="1085">
        <f t="shared" si="505"/>
        <v>-1500</v>
      </c>
      <c r="H20922" s="1086" t="s">
        <v>14084</v>
      </c>
    </row>
    <row r="20923" spans="1:8" ht="15" x14ac:dyDescent="0.2">
      <c r="A20923" s="1083">
        <v>45544</v>
      </c>
      <c r="B20923" s="1084" t="s">
        <v>12683</v>
      </c>
      <c r="C20923" s="1084" t="s">
        <v>5740</v>
      </c>
      <c r="D20923" s="1105" t="s">
        <v>369</v>
      </c>
      <c r="E20923" s="1085">
        <v>300</v>
      </c>
      <c r="F20923" s="1085"/>
      <c r="G20923" s="1085">
        <f t="shared" si="505"/>
        <v>-300</v>
      </c>
      <c r="H20923" s="1086" t="s">
        <v>14084</v>
      </c>
    </row>
    <row r="20924" spans="1:8" ht="15" x14ac:dyDescent="0.2">
      <c r="A20924" s="1083">
        <v>45544</v>
      </c>
      <c r="B20924" s="1084" t="s">
        <v>103</v>
      </c>
      <c r="C20924" s="1084" t="s">
        <v>103</v>
      </c>
      <c r="D20924" s="1105" t="s">
        <v>9422</v>
      </c>
      <c r="E20924" s="1085">
        <v>4000</v>
      </c>
      <c r="F20924" s="1085"/>
      <c r="G20924" s="1085">
        <f t="shared" si="505"/>
        <v>-4000</v>
      </c>
      <c r="H20924" s="1086" t="s">
        <v>14084</v>
      </c>
    </row>
    <row r="20925" spans="1:8" ht="15" x14ac:dyDescent="0.2">
      <c r="A20925" s="1083">
        <v>45544</v>
      </c>
      <c r="B20925" s="1106" t="s">
        <v>11717</v>
      </c>
      <c r="C20925" s="1106" t="s">
        <v>793</v>
      </c>
      <c r="D20925" s="1107" t="s">
        <v>14190</v>
      </c>
      <c r="E20925" s="1108">
        <v>3550</v>
      </c>
      <c r="F20925" s="1085"/>
      <c r="G20925" s="1085">
        <f t="shared" si="505"/>
        <v>-3550</v>
      </c>
      <c r="H20925" s="1086" t="s">
        <v>14084</v>
      </c>
    </row>
    <row r="20926" spans="1:8" ht="15" x14ac:dyDescent="0.2">
      <c r="A20926" s="1083">
        <v>45544</v>
      </c>
      <c r="B20926" s="1084" t="s">
        <v>11717</v>
      </c>
      <c r="C20926" s="1084" t="s">
        <v>1494</v>
      </c>
      <c r="D20926" s="1105" t="s">
        <v>14191</v>
      </c>
      <c r="E20926" s="1085">
        <v>6200</v>
      </c>
      <c r="F20926" s="1085"/>
      <c r="G20926" s="1085">
        <f t="shared" si="505"/>
        <v>-6200</v>
      </c>
      <c r="H20926" s="1086" t="s">
        <v>14084</v>
      </c>
    </row>
    <row r="20927" spans="1:8" ht="15" x14ac:dyDescent="0.2">
      <c r="A20927" s="1083">
        <v>45544</v>
      </c>
      <c r="B20927" s="1084" t="s">
        <v>11717</v>
      </c>
      <c r="C20927" s="1084" t="s">
        <v>14192</v>
      </c>
      <c r="D20927" s="1105" t="s">
        <v>13133</v>
      </c>
      <c r="E20927" s="1085">
        <v>10000</v>
      </c>
      <c r="F20927" s="1085"/>
      <c r="G20927" s="1085">
        <f t="shared" si="505"/>
        <v>-10000</v>
      </c>
      <c r="H20927" s="1086" t="s">
        <v>14084</v>
      </c>
    </row>
    <row r="20928" spans="1:8" ht="15" x14ac:dyDescent="0.2">
      <c r="A20928" s="1083">
        <v>45544</v>
      </c>
      <c r="B20928" s="1084" t="s">
        <v>12606</v>
      </c>
      <c r="C20928" s="1084" t="s">
        <v>391</v>
      </c>
      <c r="D20928" s="1105" t="s">
        <v>14193</v>
      </c>
      <c r="E20928" s="1085">
        <v>2700</v>
      </c>
      <c r="F20928" s="1085"/>
      <c r="G20928" s="1085">
        <f t="shared" si="505"/>
        <v>-2700</v>
      </c>
      <c r="H20928" s="1086" t="s">
        <v>14084</v>
      </c>
    </row>
    <row r="20929" spans="1:8" ht="15" x14ac:dyDescent="0.2">
      <c r="A20929" s="1083">
        <v>45544</v>
      </c>
      <c r="B20929" s="1084" t="s">
        <v>12399</v>
      </c>
      <c r="C20929" s="1084" t="s">
        <v>5740</v>
      </c>
      <c r="D20929" s="1105" t="s">
        <v>369</v>
      </c>
      <c r="E20929" s="1085">
        <v>400</v>
      </c>
      <c r="F20929" s="1085"/>
      <c r="G20929" s="1085">
        <f t="shared" si="505"/>
        <v>-400</v>
      </c>
      <c r="H20929" s="1086" t="s">
        <v>14084</v>
      </c>
    </row>
    <row r="20930" spans="1:8" ht="15" x14ac:dyDescent="0.2">
      <c r="A20930" s="1083">
        <v>45544</v>
      </c>
      <c r="B20930" s="1084" t="s">
        <v>12399</v>
      </c>
      <c r="C20930" s="1084" t="s">
        <v>5740</v>
      </c>
      <c r="D20930" s="1105" t="s">
        <v>369</v>
      </c>
      <c r="E20930" s="1085">
        <v>2200</v>
      </c>
      <c r="F20930" s="1085"/>
      <c r="G20930" s="1085">
        <f t="shared" si="505"/>
        <v>-2200</v>
      </c>
      <c r="H20930" s="1086" t="s">
        <v>14084</v>
      </c>
    </row>
    <row r="20931" spans="1:8" ht="15" x14ac:dyDescent="0.2">
      <c r="A20931" s="1083">
        <v>45544</v>
      </c>
      <c r="B20931" s="1084" t="s">
        <v>13436</v>
      </c>
      <c r="C20931" s="1084" t="s">
        <v>5740</v>
      </c>
      <c r="D20931" s="1105" t="s">
        <v>369</v>
      </c>
      <c r="E20931" s="1085">
        <v>2300</v>
      </c>
      <c r="F20931" s="1085"/>
      <c r="G20931" s="1085">
        <f t="shared" si="505"/>
        <v>-2300</v>
      </c>
      <c r="H20931" s="1086" t="s">
        <v>14084</v>
      </c>
    </row>
    <row r="20932" spans="1:8" ht="15" x14ac:dyDescent="0.2">
      <c r="A20932" s="1083">
        <v>45544</v>
      </c>
      <c r="B20932" s="1084" t="s">
        <v>12399</v>
      </c>
      <c r="C20932" s="1084" t="s">
        <v>10981</v>
      </c>
      <c r="D20932" s="1105" t="s">
        <v>1616</v>
      </c>
      <c r="E20932" s="1085">
        <v>1300</v>
      </c>
      <c r="F20932" s="1085"/>
      <c r="G20932" s="1085">
        <f t="shared" si="505"/>
        <v>-1300</v>
      </c>
      <c r="H20932" s="1086" t="s">
        <v>14084</v>
      </c>
    </row>
    <row r="20933" spans="1:8" ht="15" x14ac:dyDescent="0.2">
      <c r="A20933" s="1083">
        <v>45544</v>
      </c>
      <c r="B20933" s="1084" t="s">
        <v>12399</v>
      </c>
      <c r="C20933" s="1084" t="s">
        <v>5740</v>
      </c>
      <c r="D20933" s="1105" t="s">
        <v>369</v>
      </c>
      <c r="E20933" s="1085">
        <v>700</v>
      </c>
      <c r="F20933" s="1085"/>
      <c r="G20933" s="1085">
        <f t="shared" si="505"/>
        <v>-700</v>
      </c>
      <c r="H20933" s="1086" t="s">
        <v>14084</v>
      </c>
    </row>
    <row r="20934" spans="1:8" ht="24" x14ac:dyDescent="0.2">
      <c r="A20934" s="1083">
        <v>45544</v>
      </c>
      <c r="B20934" s="1084" t="s">
        <v>13110</v>
      </c>
      <c r="C20934" s="669" t="s">
        <v>8230</v>
      </c>
      <c r="D20934" s="905" t="s">
        <v>14173</v>
      </c>
      <c r="E20934" s="671">
        <v>24700</v>
      </c>
      <c r="F20934" s="1085"/>
      <c r="G20934" s="1085">
        <f t="shared" ref="G20934" si="506">F20934-E20934</f>
        <v>-24700</v>
      </c>
      <c r="H20934" s="1086" t="s">
        <v>14084</v>
      </c>
    </row>
    <row r="20935" spans="1:8" ht="24" x14ac:dyDescent="0.2">
      <c r="A20935" s="1083">
        <v>45544</v>
      </c>
      <c r="B20935" s="1084" t="s">
        <v>11077</v>
      </c>
      <c r="C20935" s="669" t="s">
        <v>8230</v>
      </c>
      <c r="D20935" s="905" t="s">
        <v>14173</v>
      </c>
      <c r="E20935" s="671">
        <v>24700</v>
      </c>
      <c r="F20935" s="1085"/>
      <c r="G20935" s="1085">
        <f t="shared" ref="G20935:G20936" si="507">F20935-E20935</f>
        <v>-24700</v>
      </c>
      <c r="H20935" s="1086" t="s">
        <v>14084</v>
      </c>
    </row>
    <row r="20936" spans="1:8" ht="24" x14ac:dyDescent="0.2">
      <c r="A20936" s="1083">
        <v>45544</v>
      </c>
      <c r="B20936" s="1084" t="s">
        <v>12606</v>
      </c>
      <c r="C20936" s="669" t="s">
        <v>8230</v>
      </c>
      <c r="D20936" s="905" t="s">
        <v>14173</v>
      </c>
      <c r="E20936" s="671">
        <v>24700</v>
      </c>
      <c r="F20936" s="1085"/>
      <c r="G20936" s="1085">
        <f t="shared" si="507"/>
        <v>-24700</v>
      </c>
      <c r="H20936" s="1086" t="s">
        <v>14084</v>
      </c>
    </row>
    <row r="20937" spans="1:8" ht="24" x14ac:dyDescent="0.2">
      <c r="A20937" s="1083">
        <v>45544</v>
      </c>
      <c r="B20937" s="1084" t="s">
        <v>13177</v>
      </c>
      <c r="C20937" s="1084" t="s">
        <v>9354</v>
      </c>
      <c r="D20937" s="1105" t="s">
        <v>14187</v>
      </c>
      <c r="E20937" s="1085">
        <v>500000</v>
      </c>
      <c r="F20937" s="1085"/>
      <c r="G20937" s="1085">
        <f t="shared" ref="G20937:G20938" si="508">F20937-E20937</f>
        <v>-500000</v>
      </c>
      <c r="H20937" s="1086" t="s">
        <v>14084</v>
      </c>
    </row>
    <row r="20938" spans="1:8" ht="15" x14ac:dyDescent="0.2">
      <c r="A20938" s="1083">
        <v>45544</v>
      </c>
      <c r="B20938" s="1084" t="s">
        <v>13253</v>
      </c>
      <c r="C20938" s="1084" t="s">
        <v>6475</v>
      </c>
      <c r="D20938" s="1105" t="s">
        <v>14137</v>
      </c>
      <c r="E20938" s="1085">
        <v>150000</v>
      </c>
      <c r="F20938" s="1085"/>
      <c r="G20938" s="1085">
        <f t="shared" si="508"/>
        <v>-150000</v>
      </c>
      <c r="H20938" s="1086" t="s">
        <v>14084</v>
      </c>
    </row>
    <row r="20939" spans="1:8" ht="15" x14ac:dyDescent="0.2">
      <c r="A20939" s="1083">
        <v>45544</v>
      </c>
      <c r="B20939" s="1084" t="s">
        <v>25</v>
      </c>
      <c r="C20939" s="1084" t="s">
        <v>391</v>
      </c>
      <c r="D20939" s="1105" t="s">
        <v>14210</v>
      </c>
      <c r="E20939" s="1085">
        <v>21000</v>
      </c>
      <c r="F20939" s="1085"/>
      <c r="G20939" s="1085">
        <f t="shared" ref="G20939:G20940" si="509">F20939-E20939</f>
        <v>-21000</v>
      </c>
      <c r="H20939" s="1086" t="s">
        <v>14084</v>
      </c>
    </row>
    <row r="20940" spans="1:8" ht="15" x14ac:dyDescent="0.2">
      <c r="A20940" s="1083">
        <v>45544</v>
      </c>
      <c r="B20940" s="1084" t="s">
        <v>13225</v>
      </c>
      <c r="C20940" s="1084" t="s">
        <v>285</v>
      </c>
      <c r="D20940" s="1105" t="s">
        <v>14211</v>
      </c>
      <c r="E20940" s="1085">
        <v>25000</v>
      </c>
      <c r="F20940" s="1085"/>
      <c r="G20940" s="1085">
        <f t="shared" si="509"/>
        <v>-25000</v>
      </c>
      <c r="H20940" s="1086" t="s">
        <v>14084</v>
      </c>
    </row>
    <row r="20941" spans="1:8" ht="15" x14ac:dyDescent="0.2">
      <c r="A20941" s="1083">
        <v>45545</v>
      </c>
      <c r="B20941" s="1084" t="s">
        <v>13225</v>
      </c>
      <c r="C20941" s="1084" t="s">
        <v>10981</v>
      </c>
      <c r="D20941" s="1105" t="s">
        <v>14194</v>
      </c>
      <c r="E20941" s="1085">
        <v>24000</v>
      </c>
      <c r="F20941" s="1085"/>
      <c r="G20941" s="1085">
        <f t="shared" ref="G20941:G20951" si="510">F20941-E20941</f>
        <v>-24000</v>
      </c>
      <c r="H20941" s="1086" t="s">
        <v>14084</v>
      </c>
    </row>
    <row r="20942" spans="1:8" ht="15" x14ac:dyDescent="0.2">
      <c r="A20942" s="1083">
        <v>45545</v>
      </c>
      <c r="B20942" s="1084" t="s">
        <v>12606</v>
      </c>
      <c r="C20942" s="1084" t="s">
        <v>13093</v>
      </c>
      <c r="D20942" s="1105" t="s">
        <v>1156</v>
      </c>
      <c r="E20942" s="1085">
        <v>28000</v>
      </c>
      <c r="F20942" s="1085"/>
      <c r="G20942" s="1085">
        <f t="shared" si="510"/>
        <v>-28000</v>
      </c>
      <c r="H20942" s="1086" t="s">
        <v>14084</v>
      </c>
    </row>
    <row r="20943" spans="1:8" ht="15" x14ac:dyDescent="0.2">
      <c r="A20943" s="1083">
        <v>45545</v>
      </c>
      <c r="B20943" s="1084" t="s">
        <v>13225</v>
      </c>
      <c r="C20943" s="1084" t="s">
        <v>10981</v>
      </c>
      <c r="D20943" s="1105" t="s">
        <v>14195</v>
      </c>
      <c r="E20943" s="1085">
        <v>16000</v>
      </c>
      <c r="F20943" s="1085"/>
      <c r="G20943" s="1085">
        <f t="shared" si="510"/>
        <v>-16000</v>
      </c>
      <c r="H20943" s="1086" t="s">
        <v>14084</v>
      </c>
    </row>
    <row r="20944" spans="1:8" ht="15" x14ac:dyDescent="0.2">
      <c r="A20944" s="1083">
        <v>45545</v>
      </c>
      <c r="B20944" s="1084" t="s">
        <v>103</v>
      </c>
      <c r="C20944" s="1084" t="s">
        <v>285</v>
      </c>
      <c r="D20944" s="1105" t="s">
        <v>13688</v>
      </c>
      <c r="E20944" s="1085">
        <v>2000</v>
      </c>
      <c r="F20944" s="1085"/>
      <c r="G20944" s="1085">
        <f t="shared" si="510"/>
        <v>-2000</v>
      </c>
      <c r="H20944" s="1086" t="s">
        <v>14084</v>
      </c>
    </row>
    <row r="20945" spans="1:8" ht="15" x14ac:dyDescent="0.2">
      <c r="A20945" s="1083">
        <v>45545</v>
      </c>
      <c r="B20945" s="1084" t="s">
        <v>11717</v>
      </c>
      <c r="C20945" s="1084" t="s">
        <v>10981</v>
      </c>
      <c r="D20945" s="1105" t="s">
        <v>14196</v>
      </c>
      <c r="E20945" s="1085">
        <v>30000</v>
      </c>
      <c r="F20945" s="1085"/>
      <c r="G20945" s="1085">
        <f t="shared" si="510"/>
        <v>-30000</v>
      </c>
      <c r="H20945" s="1086" t="s">
        <v>14084</v>
      </c>
    </row>
    <row r="20946" spans="1:8" ht="15" x14ac:dyDescent="0.2">
      <c r="A20946" s="1083">
        <v>45545</v>
      </c>
      <c r="B20946" s="1084" t="s">
        <v>12606</v>
      </c>
      <c r="C20946" s="1084" t="s">
        <v>14197</v>
      </c>
      <c r="D20946" s="1105" t="s">
        <v>14198</v>
      </c>
      <c r="E20946" s="1085">
        <v>200000</v>
      </c>
      <c r="F20946" s="1085"/>
      <c r="G20946" s="1085">
        <f t="shared" si="510"/>
        <v>-200000</v>
      </c>
      <c r="H20946" s="1086" t="s">
        <v>14084</v>
      </c>
    </row>
    <row r="20947" spans="1:8" ht="15" x14ac:dyDescent="0.2">
      <c r="A20947" s="1083">
        <v>45545</v>
      </c>
      <c r="B20947" s="1084" t="s">
        <v>13225</v>
      </c>
      <c r="C20947" s="1084" t="s">
        <v>10981</v>
      </c>
      <c r="D20947" s="1105" t="s">
        <v>14199</v>
      </c>
      <c r="E20947" s="1085">
        <v>6820</v>
      </c>
      <c r="F20947" s="1085"/>
      <c r="G20947" s="1085">
        <f t="shared" si="510"/>
        <v>-6820</v>
      </c>
      <c r="H20947" s="1086" t="s">
        <v>14084</v>
      </c>
    </row>
    <row r="20948" spans="1:8" ht="15" x14ac:dyDescent="0.2">
      <c r="A20948" s="1083">
        <v>45545</v>
      </c>
      <c r="B20948" s="1084" t="s">
        <v>103</v>
      </c>
      <c r="C20948" s="1084" t="s">
        <v>1494</v>
      </c>
      <c r="D20948" s="1105" t="s">
        <v>1156</v>
      </c>
      <c r="E20948" s="1085">
        <v>2150</v>
      </c>
      <c r="F20948" s="1085"/>
      <c r="G20948" s="1085">
        <f t="shared" si="510"/>
        <v>-2150</v>
      </c>
      <c r="H20948" s="1086" t="s">
        <v>14084</v>
      </c>
    </row>
    <row r="20949" spans="1:8" ht="15" x14ac:dyDescent="0.2">
      <c r="A20949" s="1083">
        <v>45545</v>
      </c>
      <c r="B20949" s="1084" t="s">
        <v>103</v>
      </c>
      <c r="C20949" s="1084" t="s">
        <v>391</v>
      </c>
      <c r="D20949" s="1105" t="s">
        <v>14200</v>
      </c>
      <c r="E20949" s="1085">
        <v>2000</v>
      </c>
      <c r="F20949" s="1085"/>
      <c r="G20949" s="1085">
        <f t="shared" si="510"/>
        <v>-2000</v>
      </c>
      <c r="H20949" s="1086" t="s">
        <v>14084</v>
      </c>
    </row>
    <row r="20950" spans="1:8" ht="15" x14ac:dyDescent="0.2">
      <c r="A20950" s="1083">
        <v>45545</v>
      </c>
      <c r="B20950" s="1084" t="s">
        <v>103</v>
      </c>
      <c r="C20950" s="1084" t="s">
        <v>2995</v>
      </c>
      <c r="D20950" s="1105" t="s">
        <v>5857</v>
      </c>
      <c r="E20950" s="1085">
        <v>5330</v>
      </c>
      <c r="F20950" s="1085"/>
      <c r="G20950" s="1085">
        <f t="shared" si="510"/>
        <v>-5330</v>
      </c>
      <c r="H20950" s="1086" t="s">
        <v>14084</v>
      </c>
    </row>
    <row r="20951" spans="1:8" ht="15" x14ac:dyDescent="0.2">
      <c r="A20951" s="1083">
        <v>45545</v>
      </c>
      <c r="B20951" s="1084" t="s">
        <v>13225</v>
      </c>
      <c r="C20951" s="1084" t="s">
        <v>5740</v>
      </c>
      <c r="D20951" s="1105" t="s">
        <v>14201</v>
      </c>
      <c r="E20951" s="1085">
        <v>700</v>
      </c>
      <c r="F20951" s="1085"/>
      <c r="G20951" s="1085">
        <f t="shared" si="510"/>
        <v>-700</v>
      </c>
      <c r="H20951" s="1086" t="s">
        <v>14084</v>
      </c>
    </row>
    <row r="20952" spans="1:8" ht="15" x14ac:dyDescent="0.2">
      <c r="A20952" s="1083">
        <v>45545</v>
      </c>
      <c r="B20952" s="1106" t="s">
        <v>12399</v>
      </c>
      <c r="C20952" s="1106" t="s">
        <v>1229</v>
      </c>
      <c r="D20952" s="1107" t="s">
        <v>14202</v>
      </c>
      <c r="E20952" s="1108">
        <v>50000</v>
      </c>
      <c r="F20952" s="1085"/>
      <c r="G20952" s="1085">
        <f t="shared" ref="G20952:G20955" si="511">F20952-E20952</f>
        <v>-50000</v>
      </c>
      <c r="H20952" s="1086" t="s">
        <v>14084</v>
      </c>
    </row>
    <row r="20953" spans="1:8" ht="24" x14ac:dyDescent="0.2">
      <c r="A20953" s="1083">
        <v>45545</v>
      </c>
      <c r="B20953" s="1084" t="s">
        <v>11077</v>
      </c>
      <c r="C20953" s="1084" t="s">
        <v>12445</v>
      </c>
      <c r="D20953" s="1105" t="s">
        <v>14203</v>
      </c>
      <c r="E20953" s="1085">
        <v>100000</v>
      </c>
      <c r="F20953" s="1085"/>
      <c r="G20953" s="1085">
        <f t="shared" si="511"/>
        <v>-100000</v>
      </c>
      <c r="H20953" s="1086" t="s">
        <v>14084</v>
      </c>
    </row>
    <row r="20954" spans="1:8" ht="24" x14ac:dyDescent="0.2">
      <c r="A20954" s="1083">
        <v>45545</v>
      </c>
      <c r="B20954" s="1084" t="s">
        <v>10176</v>
      </c>
      <c r="C20954" s="1084" t="s">
        <v>14204</v>
      </c>
      <c r="D20954" s="1105" t="s">
        <v>14205</v>
      </c>
      <c r="E20954" s="1085">
        <v>170000</v>
      </c>
      <c r="F20954" s="1085"/>
      <c r="G20954" s="1085">
        <f t="shared" si="511"/>
        <v>-170000</v>
      </c>
      <c r="H20954" s="1086" t="s">
        <v>14084</v>
      </c>
    </row>
    <row r="20955" spans="1:8" ht="15" x14ac:dyDescent="0.2">
      <c r="A20955" s="1083">
        <v>45545</v>
      </c>
      <c r="B20955" s="1084" t="s">
        <v>13177</v>
      </c>
      <c r="C20955" s="1084" t="s">
        <v>14212</v>
      </c>
      <c r="D20955" s="1105" t="s">
        <v>14213</v>
      </c>
      <c r="E20955" s="1085">
        <v>500000</v>
      </c>
      <c r="F20955" s="1085"/>
      <c r="G20955" s="1085">
        <f t="shared" si="511"/>
        <v>-500000</v>
      </c>
      <c r="H20955" s="1086" t="s">
        <v>14084</v>
      </c>
    </row>
    <row r="20956" spans="1:8" ht="36" x14ac:dyDescent="0.2">
      <c r="A20956" s="1083">
        <v>45546</v>
      </c>
      <c r="B20956" s="1084" t="s">
        <v>13253</v>
      </c>
      <c r="C20956" s="1084" t="s">
        <v>14206</v>
      </c>
      <c r="D20956" s="1105" t="s">
        <v>14207</v>
      </c>
      <c r="E20956" s="1085">
        <v>29500</v>
      </c>
      <c r="F20956" s="1085"/>
      <c r="G20956" s="1085">
        <f t="shared" ref="G20956:G20961" si="512">F20956-E20956</f>
        <v>-29500</v>
      </c>
      <c r="H20956" s="1086" t="s">
        <v>14084</v>
      </c>
    </row>
    <row r="20957" spans="1:8" ht="15" x14ac:dyDescent="0.2">
      <c r="A20957" s="1083">
        <v>45546</v>
      </c>
      <c r="B20957" s="1084" t="s">
        <v>13225</v>
      </c>
      <c r="C20957" s="669" t="s">
        <v>13738</v>
      </c>
      <c r="D20957" s="905" t="s">
        <v>14208</v>
      </c>
      <c r="E20957" s="671">
        <v>10200</v>
      </c>
      <c r="F20957" s="1085"/>
      <c r="G20957" s="1085">
        <f t="shared" si="512"/>
        <v>-10200</v>
      </c>
      <c r="H20957" s="1086" t="s">
        <v>14084</v>
      </c>
    </row>
    <row r="20958" spans="1:8" ht="15" x14ac:dyDescent="0.2">
      <c r="A20958" s="1083">
        <v>45546</v>
      </c>
      <c r="B20958" s="1084" t="s">
        <v>13253</v>
      </c>
      <c r="C20958" s="669" t="s">
        <v>13738</v>
      </c>
      <c r="D20958" s="905" t="s">
        <v>14208</v>
      </c>
      <c r="E20958" s="671">
        <v>10200</v>
      </c>
      <c r="F20958" s="1085"/>
      <c r="G20958" s="1085">
        <f t="shared" ref="G20958:G20960" si="513">F20958-E20958</f>
        <v>-10200</v>
      </c>
      <c r="H20958" s="1086" t="s">
        <v>14084</v>
      </c>
    </row>
    <row r="20959" spans="1:8" ht="15" x14ac:dyDescent="0.2">
      <c r="A20959" s="1083">
        <v>45546</v>
      </c>
      <c r="B20959" s="1084" t="s">
        <v>12399</v>
      </c>
      <c r="C20959" s="669" t="s">
        <v>13738</v>
      </c>
      <c r="D20959" s="905" t="s">
        <v>14208</v>
      </c>
      <c r="E20959" s="671">
        <v>10200</v>
      </c>
      <c r="F20959" s="1085"/>
      <c r="G20959" s="1085">
        <f t="shared" si="513"/>
        <v>-10200</v>
      </c>
      <c r="H20959" s="1086" t="s">
        <v>14084</v>
      </c>
    </row>
    <row r="20960" spans="1:8" ht="15" x14ac:dyDescent="0.2">
      <c r="A20960" s="1083">
        <v>45546</v>
      </c>
      <c r="B20960" s="1084" t="s">
        <v>13110</v>
      </c>
      <c r="C20960" s="669" t="s">
        <v>13738</v>
      </c>
      <c r="D20960" s="905" t="s">
        <v>14208</v>
      </c>
      <c r="E20960" s="671">
        <v>10200</v>
      </c>
      <c r="F20960" s="1085"/>
      <c r="G20960" s="1085">
        <f t="shared" si="513"/>
        <v>-10200</v>
      </c>
      <c r="H20960" s="1086" t="s">
        <v>14084</v>
      </c>
    </row>
    <row r="20961" spans="1:8" ht="24" x14ac:dyDescent="0.2">
      <c r="A20961" s="1083">
        <v>45546</v>
      </c>
      <c r="B20961" s="1084" t="s">
        <v>12683</v>
      </c>
      <c r="C20961" s="633" t="s">
        <v>3144</v>
      </c>
      <c r="D20961" s="894" t="s">
        <v>14209</v>
      </c>
      <c r="E20961" s="635">
        <v>10800</v>
      </c>
      <c r="F20961" s="1085"/>
      <c r="G20961" s="1085">
        <f t="shared" si="512"/>
        <v>-10800</v>
      </c>
      <c r="H20961" s="1086" t="s">
        <v>14084</v>
      </c>
    </row>
    <row r="20962" spans="1:8" ht="24" x14ac:dyDescent="0.2">
      <c r="A20962" s="1083">
        <v>45546</v>
      </c>
      <c r="B20962" s="1084" t="s">
        <v>12399</v>
      </c>
      <c r="C20962" s="633" t="s">
        <v>3144</v>
      </c>
      <c r="D20962" s="894" t="s">
        <v>14209</v>
      </c>
      <c r="E20962" s="635">
        <v>10800</v>
      </c>
      <c r="F20962" s="1085"/>
      <c r="G20962" s="1085">
        <f t="shared" ref="G20962:G20963" si="514">F20962-E20962</f>
        <v>-10800</v>
      </c>
      <c r="H20962" s="1086" t="s">
        <v>14084</v>
      </c>
    </row>
    <row r="20963" spans="1:8" ht="24" x14ac:dyDescent="0.2">
      <c r="A20963" s="1083">
        <v>45546</v>
      </c>
      <c r="B20963" s="1084" t="s">
        <v>13225</v>
      </c>
      <c r="C20963" s="633" t="s">
        <v>3144</v>
      </c>
      <c r="D20963" s="894" t="s">
        <v>14209</v>
      </c>
      <c r="E20963" s="635">
        <v>10800</v>
      </c>
      <c r="F20963" s="1085"/>
      <c r="G20963" s="1085">
        <f t="shared" si="514"/>
        <v>-10800</v>
      </c>
      <c r="H20963" s="1086" t="s">
        <v>14084</v>
      </c>
    </row>
    <row r="20964" spans="1:8" ht="15" x14ac:dyDescent="0.2">
      <c r="A20964" s="1083">
        <v>45546</v>
      </c>
      <c r="B20964" s="1084" t="s">
        <v>13540</v>
      </c>
      <c r="C20964" s="1084" t="s">
        <v>391</v>
      </c>
      <c r="D20964" s="1105" t="s">
        <v>14217</v>
      </c>
      <c r="E20964" s="1085">
        <v>17430</v>
      </c>
      <c r="F20964" s="1085"/>
      <c r="G20964" s="1085">
        <f t="shared" ref="G20964:G20966" si="515">F20964-E20964</f>
        <v>-17430</v>
      </c>
      <c r="H20964" s="1086" t="s">
        <v>14084</v>
      </c>
    </row>
    <row r="20965" spans="1:8" ht="24" x14ac:dyDescent="0.2">
      <c r="A20965" s="1083">
        <v>45546</v>
      </c>
      <c r="B20965" s="1084" t="s">
        <v>13177</v>
      </c>
      <c r="C20965" s="1084" t="s">
        <v>10981</v>
      </c>
      <c r="D20965" s="1105" t="s">
        <v>14215</v>
      </c>
      <c r="E20965" s="1085">
        <v>220000</v>
      </c>
      <c r="F20965" s="1085"/>
      <c r="G20965" s="1085">
        <f t="shared" si="515"/>
        <v>-220000</v>
      </c>
      <c r="H20965" s="1086" t="s">
        <v>14084</v>
      </c>
    </row>
    <row r="20966" spans="1:8" ht="15" x14ac:dyDescent="0.2">
      <c r="A20966" s="1083">
        <v>45546</v>
      </c>
      <c r="B20966" s="1084" t="s">
        <v>13177</v>
      </c>
      <c r="C20966" s="1084" t="s">
        <v>14214</v>
      </c>
      <c r="D20966" s="1105" t="s">
        <v>14216</v>
      </c>
      <c r="E20966" s="1085">
        <v>100000</v>
      </c>
      <c r="F20966" s="1085"/>
      <c r="G20966" s="1085">
        <f t="shared" si="515"/>
        <v>-100000</v>
      </c>
      <c r="H20966" s="1086" t="s">
        <v>14084</v>
      </c>
    </row>
    <row r="20967" spans="1:8" ht="15" x14ac:dyDescent="0.2">
      <c r="A20967" s="1083">
        <v>45546</v>
      </c>
      <c r="B20967" s="1084" t="s">
        <v>13253</v>
      </c>
      <c r="C20967" s="1084" t="s">
        <v>10981</v>
      </c>
      <c r="D20967" s="1105" t="s">
        <v>14218</v>
      </c>
      <c r="E20967" s="1085">
        <v>10000</v>
      </c>
      <c r="F20967" s="1085"/>
      <c r="G20967" s="1085">
        <f t="shared" ref="G20967:G20970" si="516">F20967-E20967</f>
        <v>-10000</v>
      </c>
      <c r="H20967" s="1086" t="s">
        <v>14084</v>
      </c>
    </row>
    <row r="20968" spans="1:8" ht="15" x14ac:dyDescent="0.2">
      <c r="A20968" s="1083">
        <v>45546</v>
      </c>
      <c r="B20968" s="1084" t="s">
        <v>13253</v>
      </c>
      <c r="C20968" s="1084" t="s">
        <v>14</v>
      </c>
      <c r="D20968" s="1105" t="s">
        <v>14219</v>
      </c>
      <c r="E20968" s="1085">
        <v>2500</v>
      </c>
      <c r="F20968" s="1085"/>
      <c r="G20968" s="1085">
        <f t="shared" si="516"/>
        <v>-2500</v>
      </c>
      <c r="H20968" s="1086" t="s">
        <v>14084</v>
      </c>
    </row>
    <row r="20969" spans="1:8" ht="15" x14ac:dyDescent="0.2">
      <c r="A20969" s="1083">
        <v>45546</v>
      </c>
      <c r="B20969" s="1084" t="s">
        <v>13436</v>
      </c>
      <c r="C20969" s="1084" t="s">
        <v>14</v>
      </c>
      <c r="D20969" s="1105" t="s">
        <v>14220</v>
      </c>
      <c r="E20969" s="1085">
        <v>2500</v>
      </c>
      <c r="F20969" s="1085"/>
      <c r="G20969" s="1085">
        <f t="shared" si="516"/>
        <v>-2500</v>
      </c>
      <c r="H20969" s="1086" t="s">
        <v>14084</v>
      </c>
    </row>
    <row r="20970" spans="1:8" ht="15" x14ac:dyDescent="0.2">
      <c r="A20970" s="1083">
        <v>45546</v>
      </c>
      <c r="B20970" s="1084" t="s">
        <v>13253</v>
      </c>
      <c r="C20970" s="1084" t="s">
        <v>10981</v>
      </c>
      <c r="D20970" s="1105" t="s">
        <v>14221</v>
      </c>
      <c r="E20970" s="1085">
        <v>15000</v>
      </c>
      <c r="F20970" s="1085"/>
      <c r="G20970" s="1085">
        <f t="shared" si="516"/>
        <v>-15000</v>
      </c>
      <c r="H20970" s="1086" t="s">
        <v>14084</v>
      </c>
    </row>
    <row r="20971" spans="1:8" ht="24" x14ac:dyDescent="0.2">
      <c r="A20971" s="732">
        <v>45538</v>
      </c>
      <c r="B20971" s="173" t="s">
        <v>13225</v>
      </c>
      <c r="C20971" s="173" t="s">
        <v>1197</v>
      </c>
      <c r="D20971" s="227" t="s">
        <v>14097</v>
      </c>
      <c r="E20971" s="235">
        <v>2500000</v>
      </c>
      <c r="F20971" s="235"/>
      <c r="G20971" s="235">
        <f t="shared" si="482"/>
        <v>-2500000</v>
      </c>
      <c r="H20971" s="708" t="s">
        <v>14084</v>
      </c>
    </row>
    <row r="20972" spans="1:8" ht="24" x14ac:dyDescent="0.2">
      <c r="A20972" s="729">
        <v>45537</v>
      </c>
      <c r="B20972" s="93" t="s">
        <v>13436</v>
      </c>
      <c r="C20972" s="93" t="s">
        <v>558</v>
      </c>
      <c r="D20972" s="800" t="s">
        <v>14097</v>
      </c>
      <c r="E20972" s="175"/>
      <c r="F20972" s="175">
        <v>2500000</v>
      </c>
      <c r="G20972" s="175">
        <f t="shared" si="482"/>
        <v>2500000</v>
      </c>
      <c r="H20972" s="701" t="s">
        <v>14084</v>
      </c>
    </row>
    <row r="20973" spans="1:8" ht="24" x14ac:dyDescent="0.2">
      <c r="A20973" s="729">
        <v>45537</v>
      </c>
      <c r="B20973" s="93" t="s">
        <v>13540</v>
      </c>
      <c r="C20973" s="93" t="s">
        <v>558</v>
      </c>
      <c r="D20973" s="800" t="s">
        <v>14098</v>
      </c>
      <c r="E20973" s="175"/>
      <c r="F20973" s="175">
        <v>1560000</v>
      </c>
      <c r="G20973" s="175">
        <f t="shared" si="482"/>
        <v>1560000</v>
      </c>
      <c r="H20973" s="701" t="s">
        <v>14084</v>
      </c>
    </row>
    <row r="20974" spans="1:8" ht="15" x14ac:dyDescent="0.2">
      <c r="A20974" s="729">
        <v>45537</v>
      </c>
      <c r="B20974" s="93" t="s">
        <v>13540</v>
      </c>
      <c r="C20974" s="93" t="s">
        <v>558</v>
      </c>
      <c r="D20974" s="1055" t="s">
        <v>12017</v>
      </c>
      <c r="E20974" s="642">
        <v>15600</v>
      </c>
      <c r="F20974" s="175"/>
      <c r="G20974" s="175">
        <f t="shared" si="482"/>
        <v>-15600</v>
      </c>
      <c r="H20974" s="701" t="s">
        <v>14084</v>
      </c>
    </row>
    <row r="20975" spans="1:8" ht="15" x14ac:dyDescent="0.2">
      <c r="A20975" s="729">
        <v>45541</v>
      </c>
      <c r="B20975" s="93" t="s">
        <v>37</v>
      </c>
      <c r="C20975" s="93" t="s">
        <v>558</v>
      </c>
      <c r="D20975" s="800" t="s">
        <v>14142</v>
      </c>
      <c r="E20975" s="175"/>
      <c r="F20975" s="175">
        <v>280434</v>
      </c>
      <c r="G20975" s="175">
        <f t="shared" ref="G20975" si="517">F20975-E20975</f>
        <v>280434</v>
      </c>
      <c r="H20975" s="701" t="s">
        <v>14084</v>
      </c>
    </row>
  </sheetData>
  <autoFilter ref="A1:P2097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99" activePane="bottomLeft" state="frozen"/>
      <selection pane="bottomLeft" activeCell="B106" sqref="B10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4" t="s">
        <v>0</v>
      </c>
      <c r="B1" s="1124" t="s">
        <v>47</v>
      </c>
    </row>
    <row r="2" spans="1:11" hidden="1" x14ac:dyDescent="0.3">
      <c r="A2" s="1124" t="s">
        <v>2</v>
      </c>
      <c r="B2" s="1124" t="s">
        <v>47</v>
      </c>
    </row>
    <row r="3" spans="1:11" hidden="1" x14ac:dyDescent="0.3">
      <c r="A3" s="1124" t="s">
        <v>839</v>
      </c>
      <c r="B3" s="1124" t="s">
        <v>47</v>
      </c>
    </row>
    <row r="4" spans="1:11" ht="24" hidden="1" thickBot="1" x14ac:dyDescent="0.35">
      <c r="A4"/>
      <c r="B4"/>
      <c r="C4"/>
      <c r="D4"/>
      <c r="F4" s="97" t="s">
        <v>1766</v>
      </c>
      <c r="H4" s="1130" t="s">
        <v>1766</v>
      </c>
      <c r="I4" s="1130"/>
      <c r="J4" s="1130"/>
    </row>
    <row r="5" spans="1:11" ht="24" thickBot="1" x14ac:dyDescent="0.35">
      <c r="A5" s="1125" t="s">
        <v>4136</v>
      </c>
      <c r="B5" s="1126" t="s">
        <v>4133</v>
      </c>
      <c r="C5" s="1126" t="s">
        <v>4134</v>
      </c>
      <c r="D5" s="1126" t="s">
        <v>4135</v>
      </c>
      <c r="E5" s="346"/>
      <c r="H5" s="1130"/>
      <c r="I5" s="1130"/>
      <c r="J5" s="1130"/>
      <c r="K5" s="1012" t="s">
        <v>10857</v>
      </c>
    </row>
    <row r="6" spans="1:11" ht="26.25" x14ac:dyDescent="0.4">
      <c r="A6" s="737" t="s">
        <v>13932</v>
      </c>
      <c r="B6" s="738">
        <v>1683000</v>
      </c>
      <c r="C6" s="738">
        <v>1421846</v>
      </c>
      <c r="D6" s="738">
        <v>-261154</v>
      </c>
      <c r="F6" s="696" t="s">
        <v>155</v>
      </c>
      <c r="G6" s="697" t="s">
        <v>2612</v>
      </c>
      <c r="H6" s="697" t="s">
        <v>7680</v>
      </c>
      <c r="I6" s="696" t="s">
        <v>2614</v>
      </c>
    </row>
    <row r="7" spans="1:11" ht="26.25" x14ac:dyDescent="0.4">
      <c r="A7" s="737" t="s">
        <v>13495</v>
      </c>
      <c r="B7" s="738">
        <v>714650</v>
      </c>
      <c r="C7" s="738"/>
      <c r="D7" s="738">
        <v>-714650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141638</v>
      </c>
      <c r="C8" s="738"/>
      <c r="D8" s="738">
        <v>-141638</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c r="D9" s="738">
        <v>-116675</v>
      </c>
      <c r="F9" s="694" t="s">
        <v>2651</v>
      </c>
      <c r="G9" s="695">
        <f t="shared" si="0"/>
        <v>10068965.30031715</v>
      </c>
      <c r="H9" s="695">
        <f>VLOOKUP(F9,'Project wise Supplier balance'!$A$6:$D$91,4,0)</f>
        <v>0</v>
      </c>
      <c r="I9" s="692">
        <f t="shared" si="1"/>
        <v>10068965.30031715</v>
      </c>
    </row>
    <row r="10" spans="1:11" ht="26.25" x14ac:dyDescent="0.4">
      <c r="A10" s="737" t="s">
        <v>13658</v>
      </c>
      <c r="B10" s="738">
        <v>116022</v>
      </c>
      <c r="C10" s="738"/>
      <c r="D10" s="738">
        <v>-116022</v>
      </c>
      <c r="F10" s="694" t="s">
        <v>1399</v>
      </c>
      <c r="G10" s="695">
        <f t="shared" si="0"/>
        <v>15877458.15589213</v>
      </c>
      <c r="H10" s="695">
        <f>VLOOKUP(F10,'Project wise Supplier balance'!$A$6:$D$91,4,0)</f>
        <v>0</v>
      </c>
      <c r="I10" s="692">
        <f t="shared" si="1"/>
        <v>15877458.15589213</v>
      </c>
    </row>
    <row r="11" spans="1:11" ht="26.25" x14ac:dyDescent="0.4">
      <c r="A11" s="737" t="s">
        <v>13540</v>
      </c>
      <c r="B11" s="738">
        <v>2198035</v>
      </c>
      <c r="C11" s="738">
        <v>4060000</v>
      </c>
      <c r="D11" s="738">
        <v>1861965</v>
      </c>
      <c r="F11" s="694" t="s">
        <v>7124</v>
      </c>
      <c r="G11" s="695">
        <f t="shared" si="0"/>
        <v>27649</v>
      </c>
      <c r="H11" s="695">
        <f>VLOOKUP(F11,'Project wise Supplier balance'!$A$6:$D$91,4,0)</f>
        <v>0</v>
      </c>
      <c r="I11" s="692">
        <f t="shared" si="1"/>
        <v>27649</v>
      </c>
    </row>
    <row r="12" spans="1:11" ht="26.25" x14ac:dyDescent="0.4">
      <c r="A12" s="737" t="s">
        <v>13436</v>
      </c>
      <c r="B12" s="738">
        <v>2921985</v>
      </c>
      <c r="C12" s="738">
        <v>8097014</v>
      </c>
      <c r="D12" s="738">
        <v>5175029</v>
      </c>
      <c r="F12" s="694" t="s">
        <v>7065</v>
      </c>
      <c r="G12" s="695">
        <f t="shared" si="0"/>
        <v>5665632</v>
      </c>
      <c r="H12" s="695" t="e">
        <f>VLOOKUP(F12,'Project wise Supplier balance'!$A$6:$D$91,4,0)</f>
        <v>#N/A</v>
      </c>
      <c r="I12" s="692" t="e">
        <f t="shared" si="1"/>
        <v>#N/A</v>
      </c>
    </row>
    <row r="13" spans="1:11" ht="26.25" x14ac:dyDescent="0.4">
      <c r="A13" s="737" t="s">
        <v>13292</v>
      </c>
      <c r="B13" s="738">
        <v>2364584</v>
      </c>
      <c r="C13" s="738">
        <v>1200000</v>
      </c>
      <c r="D13" s="738">
        <v>-1164584</v>
      </c>
      <c r="F13" s="694" t="s">
        <v>6509</v>
      </c>
      <c r="G13" s="695">
        <f t="shared" si="0"/>
        <v>2445161</v>
      </c>
      <c r="H13" s="695" t="e">
        <f>VLOOKUP(F13,'Project wise Supplier balance'!$A$6:$D$91,4,0)</f>
        <v>#N/A</v>
      </c>
      <c r="I13" s="692" t="e">
        <f t="shared" si="1"/>
        <v>#N/A</v>
      </c>
    </row>
    <row r="14" spans="1:11" ht="26.25" x14ac:dyDescent="0.4">
      <c r="A14" s="737" t="s">
        <v>13253</v>
      </c>
      <c r="B14" s="738">
        <v>4491164</v>
      </c>
      <c r="C14" s="738">
        <v>3200005</v>
      </c>
      <c r="D14" s="738">
        <v>-1291159</v>
      </c>
      <c r="F14" s="694" t="s">
        <v>6516</v>
      </c>
      <c r="G14" s="695">
        <f t="shared" si="0"/>
        <v>1915801.3763440857</v>
      </c>
      <c r="H14" s="695">
        <f>VLOOKUP(F14,'Project wise Supplier balance'!$A$6:$D$91,4,0)</f>
        <v>0</v>
      </c>
      <c r="I14" s="692">
        <f t="shared" si="1"/>
        <v>1915801.3763440857</v>
      </c>
    </row>
    <row r="15" spans="1:11" ht="26.25" x14ac:dyDescent="0.4">
      <c r="A15" s="737" t="s">
        <v>13177</v>
      </c>
      <c r="B15" s="738">
        <v>7638187</v>
      </c>
      <c r="C15" s="738"/>
      <c r="D15" s="738">
        <v>-7638187</v>
      </c>
      <c r="F15" s="694" t="s">
        <v>6506</v>
      </c>
      <c r="G15" s="695">
        <f t="shared" si="0"/>
        <v>2113933</v>
      </c>
      <c r="H15" s="695" t="e">
        <f>VLOOKUP(F15,'Project wise Supplier balance'!$A$6:$D$91,4,0)</f>
        <v>#N/A</v>
      </c>
      <c r="I15" s="692" t="e">
        <f t="shared" si="1"/>
        <v>#N/A</v>
      </c>
    </row>
    <row r="16" spans="1:11" ht="26.25" x14ac:dyDescent="0.4">
      <c r="A16" s="737" t="s">
        <v>13225</v>
      </c>
      <c r="B16" s="738">
        <v>20327274</v>
      </c>
      <c r="C16" s="738">
        <v>4598964</v>
      </c>
      <c r="D16" s="738">
        <v>-15728310</v>
      </c>
      <c r="F16" s="694" t="s">
        <v>6503</v>
      </c>
      <c r="G16" s="695">
        <f t="shared" si="0"/>
        <v>6635909.1117511522</v>
      </c>
      <c r="H16" s="695" t="e">
        <f>VLOOKUP(F16,'Project wise Supplier balance'!$A$6:$D$91,4,0)</f>
        <v>#N/A</v>
      </c>
      <c r="I16" s="692" t="e">
        <f t="shared" si="1"/>
        <v>#N/A</v>
      </c>
    </row>
    <row r="17" spans="1:9" ht="26.25" x14ac:dyDescent="0.4">
      <c r="A17" s="737" t="s">
        <v>13110</v>
      </c>
      <c r="B17" s="738">
        <v>14429490.870967742</v>
      </c>
      <c r="C17" s="738">
        <v>6619389</v>
      </c>
      <c r="D17" s="738">
        <v>-7810101.8709677421</v>
      </c>
      <c r="F17" s="694" t="s">
        <v>7553</v>
      </c>
      <c r="G17" s="695">
        <f t="shared" si="0"/>
        <v>2263410.5322580645</v>
      </c>
      <c r="H17" s="695">
        <f>VLOOKUP(F17,'Project wise Supplier balance'!$A$6:$D$91,4,0)</f>
        <v>0</v>
      </c>
      <c r="I17" s="692">
        <f t="shared" si="1"/>
        <v>2263410.5322580645</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3754453.3548387098</v>
      </c>
      <c r="C20" s="738">
        <v>4227916</v>
      </c>
      <c r="D20" s="738">
        <v>473462.6451612903</v>
      </c>
      <c r="F20" s="694" t="s">
        <v>7110</v>
      </c>
      <c r="G20" s="695">
        <f t="shared" si="0"/>
        <v>641998.78494623653</v>
      </c>
      <c r="H20" s="695">
        <f>VLOOKUP(F20,'Project wise Supplier balance'!$A$6:$D$91,4,0)</f>
        <v>0</v>
      </c>
      <c r="I20" s="692">
        <f t="shared" si="1"/>
        <v>641998.78494623653</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1456234</v>
      </c>
      <c r="C22" s="738">
        <v>1520392</v>
      </c>
      <c r="D22" s="738">
        <v>64158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453149.03225806454</v>
      </c>
      <c r="C24" s="738">
        <v>500000</v>
      </c>
      <c r="D24" s="738">
        <v>46850.967741935478</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15455679</v>
      </c>
      <c r="C26" s="738"/>
      <c r="D26" s="738">
        <v>-15455679</v>
      </c>
    </row>
    <row r="27" spans="1:9" ht="26.25" x14ac:dyDescent="0.4">
      <c r="A27" s="737" t="s">
        <v>12504</v>
      </c>
      <c r="B27" s="738">
        <v>13616466.274193548</v>
      </c>
      <c r="C27" s="738">
        <v>18720352</v>
      </c>
      <c r="D27" s="738">
        <v>5103885.7258064514</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44522657</v>
      </c>
      <c r="C30" s="738">
        <v>62447124</v>
      </c>
      <c r="D30" s="738">
        <v>17924467</v>
      </c>
    </row>
    <row r="31" spans="1:9" ht="26.25" x14ac:dyDescent="0.4">
      <c r="A31" s="737" t="s">
        <v>11596</v>
      </c>
      <c r="B31" s="738">
        <v>6458710</v>
      </c>
      <c r="C31" s="738">
        <v>10854400</v>
      </c>
      <c r="D31" s="738">
        <v>4395690</v>
      </c>
    </row>
    <row r="32" spans="1:9" ht="26.25" x14ac:dyDescent="0.4">
      <c r="A32" s="737" t="s">
        <v>11498</v>
      </c>
      <c r="B32" s="738">
        <v>13268065.715424545</v>
      </c>
      <c r="C32" s="738">
        <v>17449006.821199998</v>
      </c>
      <c r="D32" s="738">
        <v>4180941.105775455</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25335856.397849467</v>
      </c>
      <c r="C40" s="738">
        <v>31924549</v>
      </c>
      <c r="D40" s="738">
        <v>6588692.6021505389</v>
      </c>
    </row>
    <row r="41" spans="1:9" ht="26.25" x14ac:dyDescent="0.4">
      <c r="A41" s="737" t="s">
        <v>10573</v>
      </c>
      <c r="B41" s="738">
        <v>35350844.333333336</v>
      </c>
      <c r="C41" s="738">
        <v>55514521</v>
      </c>
      <c r="D41" s="738">
        <v>20163676.666666668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4435955.4623655919</v>
      </c>
      <c r="C44" s="738">
        <v>2000000</v>
      </c>
      <c r="D44" s="738">
        <v>-2435955.4623655914</v>
      </c>
      <c r="F44" s="290"/>
      <c r="G44" s="693"/>
      <c r="H44" s="693"/>
      <c r="I44" s="290"/>
    </row>
    <row r="45" spans="1:9" ht="26.25" x14ac:dyDescent="0.4">
      <c r="A45" s="737" t="s">
        <v>10229</v>
      </c>
      <c r="B45" s="738">
        <v>21322695.333333336</v>
      </c>
      <c r="C45" s="738">
        <v>35292766</v>
      </c>
      <c r="D45" s="738">
        <v>13970070.666666666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35458726.129032262</v>
      </c>
      <c r="C49" s="738">
        <v>39180186</v>
      </c>
      <c r="D49" s="738">
        <v>3721459.8709677421</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23717615.833333332</v>
      </c>
      <c r="C56" s="738">
        <v>29290323</v>
      </c>
      <c r="D56" s="738">
        <v>5572707.166666666</v>
      </c>
      <c r="G56" s="693"/>
      <c r="H56" s="693"/>
    </row>
    <row r="57" spans="1:8" s="290" customFormat="1" ht="26.25" x14ac:dyDescent="0.4">
      <c r="A57" s="737" t="s">
        <v>8865</v>
      </c>
      <c r="B57" s="738">
        <v>3527328</v>
      </c>
      <c r="C57" s="738">
        <v>3500000</v>
      </c>
      <c r="D57" s="738">
        <v>-27328</v>
      </c>
      <c r="G57" s="693"/>
      <c r="H57" s="693"/>
    </row>
    <row r="58" spans="1:8" s="290" customFormat="1" ht="26.25" x14ac:dyDescent="0.4">
      <c r="A58" s="737" t="s">
        <v>8873</v>
      </c>
      <c r="B58" s="738">
        <v>8185791.3548387093</v>
      </c>
      <c r="C58" s="738">
        <v>16975224</v>
      </c>
      <c r="D58" s="738">
        <v>8789432.6451612897</v>
      </c>
      <c r="G58" s="693"/>
      <c r="H58" s="693"/>
    </row>
    <row r="59" spans="1:8" s="290" customFormat="1" ht="26.25" x14ac:dyDescent="0.4">
      <c r="A59" s="737" t="s">
        <v>8556</v>
      </c>
      <c r="B59" s="738">
        <v>6861001</v>
      </c>
      <c r="C59" s="738">
        <v>5930062</v>
      </c>
      <c r="D59" s="738">
        <v>-959338</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129" t="s">
        <v>6506</v>
      </c>
      <c r="B66" s="1128">
        <v>2813049</v>
      </c>
      <c r="C66" s="1128">
        <v>4926982</v>
      </c>
      <c r="D66" s="1128">
        <v>2113933</v>
      </c>
      <c r="G66" s="693"/>
      <c r="H66" s="693"/>
    </row>
    <row r="67" spans="1:8" s="290" customFormat="1" ht="26.25" x14ac:dyDescent="0.4">
      <c r="A67" s="1129" t="s">
        <v>6509</v>
      </c>
      <c r="B67" s="1128">
        <v>7639492</v>
      </c>
      <c r="C67" s="1128">
        <v>10084653</v>
      </c>
      <c r="D67" s="1128">
        <v>2445161</v>
      </c>
      <c r="G67" s="693"/>
      <c r="H67" s="693"/>
    </row>
    <row r="68" spans="1:8" s="290" customFormat="1" ht="26.25" x14ac:dyDescent="0.4">
      <c r="A68" s="1129" t="s">
        <v>7124</v>
      </c>
      <c r="B68" s="1128">
        <v>2367767</v>
      </c>
      <c r="C68" s="1128">
        <v>2395416</v>
      </c>
      <c r="D68" s="1128">
        <v>27649</v>
      </c>
      <c r="G68" s="693"/>
      <c r="H68" s="693"/>
    </row>
    <row r="69" spans="1:8" s="290" customFormat="1" ht="26.25" x14ac:dyDescent="0.4">
      <c r="A69" s="1129" t="s">
        <v>6407</v>
      </c>
      <c r="B69" s="1128">
        <v>4994014.2258064514</v>
      </c>
      <c r="C69" s="1128">
        <v>4645812</v>
      </c>
      <c r="D69" s="1128">
        <v>-290582.22580645164</v>
      </c>
      <c r="G69" s="693"/>
      <c r="H69" s="693"/>
    </row>
    <row r="70" spans="1:8" s="290" customFormat="1" ht="26.25" x14ac:dyDescent="0.4">
      <c r="A70" s="1129" t="s">
        <v>18</v>
      </c>
      <c r="B70" s="1128">
        <v>2393065.1605222733</v>
      </c>
      <c r="C70" s="1128">
        <v>4046750</v>
      </c>
      <c r="D70" s="1128">
        <v>1663684.8394777267</v>
      </c>
      <c r="G70" s="693"/>
      <c r="H70" s="693"/>
    </row>
    <row r="71" spans="1:8" s="290" customFormat="1" ht="26.25" x14ac:dyDescent="0.4">
      <c r="A71" s="1129" t="s">
        <v>7951</v>
      </c>
      <c r="B71" s="1128">
        <v>4397458</v>
      </c>
      <c r="C71" s="1128">
        <v>6566988</v>
      </c>
      <c r="D71" s="1128">
        <v>2169530</v>
      </c>
      <c r="G71" s="693"/>
      <c r="H71" s="693"/>
    </row>
    <row r="72" spans="1:8" s="290" customFormat="1" ht="26.25" x14ac:dyDescent="0.4">
      <c r="A72" s="1129" t="s">
        <v>7815</v>
      </c>
      <c r="B72" s="1128">
        <v>781154</v>
      </c>
      <c r="C72" s="1128">
        <v>1300000</v>
      </c>
      <c r="D72" s="1128">
        <v>518846</v>
      </c>
      <c r="G72" s="693"/>
      <c r="H72" s="693"/>
    </row>
    <row r="73" spans="1:8" s="290" customFormat="1" ht="26.25" x14ac:dyDescent="0.4">
      <c r="A73" s="1129" t="s">
        <v>7730</v>
      </c>
      <c r="B73" s="1128">
        <v>428088.12903225806</v>
      </c>
      <c r="C73" s="1128">
        <v>730000</v>
      </c>
      <c r="D73" s="1128">
        <v>301911.87096774194</v>
      </c>
      <c r="G73" s="693"/>
      <c r="H73" s="693"/>
    </row>
    <row r="74" spans="1:8" s="290" customFormat="1" ht="26.25" x14ac:dyDescent="0.4">
      <c r="A74" s="1129" t="s">
        <v>4720</v>
      </c>
      <c r="B74" s="1128">
        <v>4360763.8588709673</v>
      </c>
      <c r="C74" s="1128">
        <v>15155996.9</v>
      </c>
      <c r="D74" s="1128">
        <v>10795233.041129032</v>
      </c>
      <c r="G74" s="693"/>
      <c r="H74" s="693"/>
    </row>
    <row r="75" spans="1:8" s="290" customFormat="1" ht="26.25" x14ac:dyDescent="0.4">
      <c r="A75" s="1129" t="s">
        <v>5810</v>
      </c>
      <c r="B75" s="1128">
        <v>3130611.7334869434</v>
      </c>
      <c r="C75" s="1128">
        <v>3500000</v>
      </c>
      <c r="D75" s="1128">
        <v>369388.26651305659</v>
      </c>
      <c r="G75" s="693"/>
      <c r="H75" s="693"/>
    </row>
    <row r="76" spans="1:8" s="290" customFormat="1" ht="26.25" x14ac:dyDescent="0.4">
      <c r="A76" s="1129" t="s">
        <v>3945</v>
      </c>
      <c r="B76" s="1128">
        <v>18481906.01082883</v>
      </c>
      <c r="C76" s="1128">
        <v>21735362</v>
      </c>
      <c r="D76" s="1128">
        <v>3271286.9891711674</v>
      </c>
      <c r="G76" s="693"/>
      <c r="H76" s="693"/>
    </row>
    <row r="77" spans="1:8" s="290" customFormat="1" ht="26.25" x14ac:dyDescent="0.4">
      <c r="A77" s="1129" t="s">
        <v>3944</v>
      </c>
      <c r="B77" s="1128">
        <v>10654881.798165288</v>
      </c>
      <c r="C77" s="1128">
        <v>17447045</v>
      </c>
      <c r="D77" s="1128">
        <v>6795542.2340927767</v>
      </c>
      <c r="G77" s="693"/>
      <c r="H77" s="693"/>
    </row>
    <row r="78" spans="1:8" s="290" customFormat="1" ht="26.25" x14ac:dyDescent="0.4">
      <c r="A78" s="1129" t="s">
        <v>6102</v>
      </c>
      <c r="B78" s="1128">
        <v>289848</v>
      </c>
      <c r="C78" s="1128">
        <v>1337000</v>
      </c>
      <c r="D78" s="1128">
        <v>1047152</v>
      </c>
      <c r="G78" s="693"/>
      <c r="H78" s="693"/>
    </row>
    <row r="79" spans="1:8" s="290" customFormat="1" ht="26.25" x14ac:dyDescent="0.4">
      <c r="A79" s="1129" t="s">
        <v>1399</v>
      </c>
      <c r="B79" s="1128">
        <v>114670526.94410785</v>
      </c>
      <c r="C79" s="1128">
        <v>130502260.09999999</v>
      </c>
      <c r="D79" s="1128">
        <v>15877458.15589213</v>
      </c>
      <c r="G79" s="693"/>
      <c r="H79" s="693"/>
    </row>
    <row r="80" spans="1:8" s="290" customFormat="1" ht="26.25" x14ac:dyDescent="0.4">
      <c r="A80" s="1129" t="s">
        <v>2932</v>
      </c>
      <c r="B80" s="1128">
        <v>97556794.74362056</v>
      </c>
      <c r="C80" s="1128">
        <v>137552234</v>
      </c>
      <c r="D80" s="1128">
        <v>39998531.25637947</v>
      </c>
      <c r="G80" s="693"/>
      <c r="H80" s="693"/>
    </row>
    <row r="81" spans="1:8" s="290" customFormat="1" ht="26.25" x14ac:dyDescent="0.4">
      <c r="A81" s="1129" t="s">
        <v>7655</v>
      </c>
      <c r="B81" s="1128">
        <v>2210566</v>
      </c>
      <c r="C81" s="1128">
        <v>2913264.51</v>
      </c>
      <c r="D81" s="1128">
        <v>702698.51</v>
      </c>
      <c r="G81" s="693"/>
      <c r="H81" s="693"/>
    </row>
    <row r="82" spans="1:8" s="290" customFormat="1" ht="26.25" x14ac:dyDescent="0.4">
      <c r="A82" s="1129" t="s">
        <v>7110</v>
      </c>
      <c r="B82" s="1128">
        <v>3206398.2150537632</v>
      </c>
      <c r="C82" s="1128">
        <v>3848397</v>
      </c>
      <c r="D82" s="1128">
        <v>641998.78494623653</v>
      </c>
      <c r="G82" s="693"/>
      <c r="H82" s="693"/>
    </row>
    <row r="83" spans="1:8" s="290" customFormat="1" ht="26.25" x14ac:dyDescent="0.4">
      <c r="A83" s="1129" t="s">
        <v>7065</v>
      </c>
      <c r="B83" s="1128">
        <v>18681972</v>
      </c>
      <c r="C83" s="1128">
        <v>24347604</v>
      </c>
      <c r="D83" s="1128">
        <v>5665632</v>
      </c>
      <c r="G83" s="693"/>
      <c r="H83" s="693"/>
    </row>
    <row r="84" spans="1:8" s="290" customFormat="1" ht="26.25" x14ac:dyDescent="0.4">
      <c r="A84" s="1129" t="s">
        <v>6503</v>
      </c>
      <c r="B84" s="1128">
        <v>5862286.9715821808</v>
      </c>
      <c r="C84" s="1128">
        <v>12473768.75</v>
      </c>
      <c r="D84" s="1128">
        <v>6635909.1117511522</v>
      </c>
      <c r="G84" s="693"/>
      <c r="H84" s="693"/>
    </row>
    <row r="85" spans="1:8" s="290" customFormat="1" ht="26.25" x14ac:dyDescent="0.4">
      <c r="A85" s="1129" t="s">
        <v>7553</v>
      </c>
      <c r="B85" s="1128">
        <v>2558998.4677419355</v>
      </c>
      <c r="C85" s="1128">
        <v>4822409</v>
      </c>
      <c r="D85" s="1128">
        <v>2263410.5322580645</v>
      </c>
      <c r="G85" s="693"/>
      <c r="H85" s="693"/>
    </row>
    <row r="86" spans="1:8" s="290" customFormat="1" ht="26.25" x14ac:dyDescent="0.4">
      <c r="A86" s="1129" t="s">
        <v>6951</v>
      </c>
      <c r="B86" s="1128">
        <v>3524112</v>
      </c>
      <c r="C86" s="1128">
        <v>4875776</v>
      </c>
      <c r="D86" s="1128">
        <v>1351664</v>
      </c>
      <c r="G86" s="693"/>
      <c r="H86" s="693"/>
    </row>
    <row r="87" spans="1:8" s="290" customFormat="1" ht="26.25" x14ac:dyDescent="0.4">
      <c r="A87" s="1129" t="s">
        <v>6645</v>
      </c>
      <c r="B87" s="1128">
        <v>381763</v>
      </c>
      <c r="C87" s="1128">
        <v>448850</v>
      </c>
      <c r="D87" s="1128">
        <v>67087</v>
      </c>
      <c r="G87" s="693"/>
      <c r="H87" s="693"/>
    </row>
    <row r="88" spans="1:8" s="290" customFormat="1" ht="26.25" x14ac:dyDescent="0.4">
      <c r="A88" s="1129" t="s">
        <v>6516</v>
      </c>
      <c r="B88" s="1128">
        <v>11348698.623655912</v>
      </c>
      <c r="C88" s="1128">
        <v>13264500</v>
      </c>
      <c r="D88" s="1128">
        <v>1915801.3763440857</v>
      </c>
      <c r="G88" s="693"/>
      <c r="H88" s="693"/>
    </row>
    <row r="89" spans="1:8" s="290" customFormat="1" ht="26.25" x14ac:dyDescent="0.4">
      <c r="A89" s="1129" t="s">
        <v>2651</v>
      </c>
      <c r="B89" s="1128">
        <v>26687909.699682843</v>
      </c>
      <c r="C89" s="1128">
        <v>36731542</v>
      </c>
      <c r="D89" s="1128">
        <v>10068965.30031715</v>
      </c>
      <c r="G89" s="693"/>
      <c r="H89" s="693"/>
    </row>
    <row r="90" spans="1:8" s="290" customFormat="1" ht="26.25" x14ac:dyDescent="0.4">
      <c r="A90" s="1129" t="s">
        <v>5543</v>
      </c>
      <c r="B90" s="1128">
        <v>678790.36290322582</v>
      </c>
      <c r="C90" s="1128">
        <v>872151</v>
      </c>
      <c r="D90" s="1128">
        <v>193360.63709677418</v>
      </c>
      <c r="G90" s="693"/>
      <c r="H90" s="693"/>
    </row>
    <row r="91" spans="1:8" s="290" customFormat="1" ht="26.25" x14ac:dyDescent="0.4">
      <c r="A91" s="1129" t="s">
        <v>5640</v>
      </c>
      <c r="B91" s="1128">
        <v>2512284.75</v>
      </c>
      <c r="C91" s="1128">
        <v>3685007</v>
      </c>
      <c r="D91" s="1128">
        <v>1236944.25</v>
      </c>
      <c r="G91" s="693"/>
      <c r="H91" s="693"/>
    </row>
    <row r="92" spans="1:8" s="290" customFormat="1" ht="26.25" x14ac:dyDescent="0.4">
      <c r="A92" s="1129" t="s">
        <v>5051</v>
      </c>
      <c r="B92" s="1128">
        <v>4445446.3494623657</v>
      </c>
      <c r="C92" s="1128">
        <v>6341262</v>
      </c>
      <c r="D92" s="1128">
        <v>1895815.6505376345</v>
      </c>
      <c r="G92" s="693"/>
      <c r="H92" s="693"/>
    </row>
    <row r="93" spans="1:8" s="290" customFormat="1" ht="26.25" x14ac:dyDescent="0.4">
      <c r="A93" s="1129" t="s">
        <v>5616</v>
      </c>
      <c r="B93" s="1128">
        <v>1142182.75</v>
      </c>
      <c r="C93" s="1128">
        <v>2131308</v>
      </c>
      <c r="D93" s="1128">
        <v>989125.25</v>
      </c>
      <c r="G93" s="693"/>
      <c r="H93" s="693"/>
    </row>
    <row r="94" spans="1:8" s="290" customFormat="1" ht="26.25" x14ac:dyDescent="0.4">
      <c r="A94" s="1129" t="s">
        <v>82</v>
      </c>
      <c r="B94" s="1128">
        <v>4379244</v>
      </c>
      <c r="C94" s="1128">
        <v>10411961</v>
      </c>
      <c r="D94" s="1128">
        <v>6032717</v>
      </c>
      <c r="G94" s="693"/>
      <c r="H94" s="693"/>
    </row>
    <row r="95" spans="1:8" s="290" customFormat="1" ht="26.25" x14ac:dyDescent="0.4">
      <c r="A95" s="1129" t="s">
        <v>154</v>
      </c>
      <c r="B95" s="1128">
        <v>6704728</v>
      </c>
      <c r="C95" s="1128">
        <v>10075309</v>
      </c>
      <c r="D95" s="1128">
        <v>3380173</v>
      </c>
      <c r="G95" s="693"/>
      <c r="H95" s="693"/>
    </row>
    <row r="96" spans="1:8" s="290" customFormat="1" ht="26.25" x14ac:dyDescent="0.4">
      <c r="A96" s="1129" t="s">
        <v>2093</v>
      </c>
      <c r="B96" s="1128">
        <v>5185502.0489631332</v>
      </c>
      <c r="C96" s="1128">
        <v>6644055</v>
      </c>
      <c r="D96" s="1128">
        <v>1458552.9510368668</v>
      </c>
      <c r="G96" s="693"/>
      <c r="H96" s="693"/>
    </row>
    <row r="97" spans="1:9" s="290" customFormat="1" ht="26.25" x14ac:dyDescent="0.4">
      <c r="A97" s="1129" t="s">
        <v>2786</v>
      </c>
      <c r="B97" s="1128">
        <v>45546316.695372485</v>
      </c>
      <c r="C97" s="1128">
        <v>60651110</v>
      </c>
      <c r="D97" s="1128">
        <v>15104793.304627493</v>
      </c>
      <c r="G97" s="693"/>
      <c r="H97" s="693"/>
    </row>
    <row r="98" spans="1:9" s="290" customFormat="1" ht="26.25" x14ac:dyDescent="0.4">
      <c r="A98" s="1129" t="s">
        <v>2547</v>
      </c>
      <c r="B98" s="1128">
        <v>1543068.4838709678</v>
      </c>
      <c r="C98" s="1128">
        <v>2378225</v>
      </c>
      <c r="D98" s="1128">
        <v>835156.51612903224</v>
      </c>
      <c r="F98" s="4"/>
      <c r="G98" s="244"/>
      <c r="H98" s="244"/>
      <c r="I98" s="4"/>
    </row>
    <row r="99" spans="1:9" s="290" customFormat="1" ht="26.25" x14ac:dyDescent="0.4">
      <c r="A99" s="1129" t="s">
        <v>75</v>
      </c>
      <c r="B99" s="1128">
        <v>144600</v>
      </c>
      <c r="C99" s="1128"/>
      <c r="D99" s="1128">
        <v>-144600</v>
      </c>
      <c r="F99" s="4"/>
      <c r="G99" s="244"/>
      <c r="H99" s="244"/>
      <c r="I99" s="4"/>
    </row>
    <row r="100" spans="1:9" s="290" customFormat="1" ht="26.25" x14ac:dyDescent="0.4">
      <c r="A100" s="1129" t="s">
        <v>1492</v>
      </c>
      <c r="B100" s="1128">
        <v>1943741.4677419357</v>
      </c>
      <c r="C100" s="1128">
        <v>3015886</v>
      </c>
      <c r="D100" s="1128">
        <v>1072144.5322580645</v>
      </c>
      <c r="F100" s="4"/>
      <c r="G100" s="244"/>
      <c r="H100" s="244"/>
      <c r="I100" s="4"/>
    </row>
    <row r="101" spans="1:9" s="290" customFormat="1" ht="26.25" x14ac:dyDescent="0.4">
      <c r="A101" s="1129" t="s">
        <v>37</v>
      </c>
      <c r="B101" s="1128">
        <v>17301119.828870703</v>
      </c>
      <c r="C101" s="1128">
        <v>25240183</v>
      </c>
      <c r="D101" s="1128">
        <v>7929715.7248927345</v>
      </c>
      <c r="F101" s="4"/>
      <c r="G101" s="244"/>
      <c r="H101" s="244"/>
      <c r="I101" s="4"/>
    </row>
    <row r="102" spans="1:9" ht="26.25" x14ac:dyDescent="0.4">
      <c r="A102" s="1129" t="s">
        <v>11</v>
      </c>
      <c r="B102" s="1128">
        <v>2165286.2044930877</v>
      </c>
      <c r="C102" s="1128">
        <v>1656000</v>
      </c>
      <c r="D102" s="1128">
        <v>-514286.20449308754</v>
      </c>
    </row>
    <row r="103" spans="1:9" ht="26.25" x14ac:dyDescent="0.4">
      <c r="A103" s="1129" t="s">
        <v>25</v>
      </c>
      <c r="B103" s="1128">
        <v>20224807.887096774</v>
      </c>
      <c r="C103" s="1128"/>
      <c r="D103" s="1128">
        <v>-20214807.887096774</v>
      </c>
    </row>
    <row r="104" spans="1:9" ht="26.25" x14ac:dyDescent="0.4">
      <c r="A104" s="1129" t="s">
        <v>14</v>
      </c>
      <c r="B104" s="1128">
        <v>1143402</v>
      </c>
      <c r="C104" s="1128">
        <v>1572705</v>
      </c>
      <c r="D104" s="1128">
        <v>429303</v>
      </c>
    </row>
    <row r="105" spans="1:9" ht="26.25" x14ac:dyDescent="0.4">
      <c r="A105" s="1129" t="s">
        <v>1690</v>
      </c>
      <c r="B105" s="1128">
        <v>1698566</v>
      </c>
      <c r="C105" s="1128"/>
      <c r="D105" s="1128">
        <v>-1698566</v>
      </c>
    </row>
    <row r="106" spans="1:9" ht="26.25" x14ac:dyDescent="0.4">
      <c r="A106" s="1129" t="s">
        <v>16</v>
      </c>
      <c r="B106" s="1128">
        <v>28110597.745294284</v>
      </c>
      <c r="C106" s="1128">
        <v>50000</v>
      </c>
      <c r="D106" s="1128">
        <v>-28060638.938842669</v>
      </c>
    </row>
    <row r="107" spans="1:9" ht="26.25" x14ac:dyDescent="0.4">
      <c r="A107" s="1129" t="s">
        <v>13312</v>
      </c>
      <c r="B107" s="1128">
        <v>878326</v>
      </c>
      <c r="C107" s="1128">
        <v>3500000</v>
      </c>
      <c r="D107" s="1128">
        <v>2621674</v>
      </c>
    </row>
    <row r="108" spans="1:9" ht="26.25" x14ac:dyDescent="0.4">
      <c r="A108" s="1129" t="s">
        <v>22</v>
      </c>
      <c r="B108" s="1128">
        <v>721543</v>
      </c>
      <c r="C108" s="1128">
        <v>1000426</v>
      </c>
      <c r="D108" s="1128">
        <v>278883</v>
      </c>
    </row>
    <row r="109" spans="1:9" ht="26.25" x14ac:dyDescent="0.4">
      <c r="A109" s="1129" t="s">
        <v>2656</v>
      </c>
      <c r="B109" s="1128">
        <v>1813485.6774193549</v>
      </c>
      <c r="C109" s="1128">
        <v>3056239</v>
      </c>
      <c r="D109" s="1128">
        <v>1242753.3225806453</v>
      </c>
    </row>
    <row r="110" spans="1:9" ht="26.25" x14ac:dyDescent="0.4">
      <c r="A110" s="1129" t="s">
        <v>5164</v>
      </c>
      <c r="B110" s="1128"/>
      <c r="C110" s="1128">
        <v>485141</v>
      </c>
      <c r="D110" s="1128">
        <v>485141</v>
      </c>
    </row>
    <row r="111" spans="1:9" ht="26.25" x14ac:dyDescent="0.4">
      <c r="A111" s="1129" t="s">
        <v>6633</v>
      </c>
      <c r="B111" s="1128">
        <v>631720</v>
      </c>
      <c r="C111" s="1128">
        <v>1000000</v>
      </c>
      <c r="D111" s="1128">
        <v>368280</v>
      </c>
    </row>
    <row r="112" spans="1:9" ht="26.25" x14ac:dyDescent="0.4">
      <c r="A112" s="1129" t="s">
        <v>6514</v>
      </c>
      <c r="B112" s="1128">
        <v>4971444.0025458178</v>
      </c>
      <c r="C112" s="1128">
        <v>7995733</v>
      </c>
      <c r="D112" s="1128">
        <v>3024288.9974541827</v>
      </c>
    </row>
    <row r="113" spans="1:4" ht="26.25" x14ac:dyDescent="0.4">
      <c r="A113" s="1129" t="s">
        <v>6446</v>
      </c>
      <c r="B113" s="1128">
        <v>550023</v>
      </c>
      <c r="C113" s="1128">
        <v>1100470</v>
      </c>
      <c r="D113" s="1128">
        <v>550447</v>
      </c>
    </row>
    <row r="114" spans="1:4" ht="26.25" x14ac:dyDescent="0.4">
      <c r="A114" s="1129" t="s">
        <v>5745</v>
      </c>
      <c r="B114" s="1128">
        <v>735045</v>
      </c>
      <c r="C114" s="1128">
        <v>1058484</v>
      </c>
      <c r="D114" s="1128">
        <v>323439</v>
      </c>
    </row>
    <row r="115" spans="1:4" ht="26.25" x14ac:dyDescent="0.4">
      <c r="A115" s="1129" t="s">
        <v>5670</v>
      </c>
      <c r="B115" s="1128">
        <v>271826</v>
      </c>
      <c r="C115" s="1128">
        <v>563000</v>
      </c>
      <c r="D115" s="1128">
        <v>291174</v>
      </c>
    </row>
    <row r="116" spans="1:4" ht="26.25" x14ac:dyDescent="0.4">
      <c r="A116" s="1129" t="s">
        <v>7762</v>
      </c>
      <c r="B116" s="1128"/>
      <c r="C116" s="1128">
        <v>64507</v>
      </c>
      <c r="D116" s="1128">
        <v>64507</v>
      </c>
    </row>
    <row r="117" spans="1:4" ht="26.25" x14ac:dyDescent="0.4">
      <c r="A117" s="1129" t="s">
        <v>40</v>
      </c>
      <c r="B117" s="1128">
        <v>51386165.801987335</v>
      </c>
      <c r="C117" s="1128">
        <v>69560627</v>
      </c>
      <c r="D117" s="1128">
        <v>18225961.198012669</v>
      </c>
    </row>
    <row r="118" spans="1:4" ht="26.25" x14ac:dyDescent="0.4">
      <c r="A118" s="1129" t="s">
        <v>5226</v>
      </c>
      <c r="B118" s="1128">
        <v>1808575</v>
      </c>
      <c r="C118" s="1128">
        <v>2875708</v>
      </c>
      <c r="D118" s="1128">
        <v>1067133</v>
      </c>
    </row>
    <row r="119" spans="1:4" ht="26.25" x14ac:dyDescent="0.4">
      <c r="A119" s="1129" t="s">
        <v>3621</v>
      </c>
      <c r="B119" s="1128">
        <v>7385548</v>
      </c>
      <c r="C119" s="1128">
        <v>12071334</v>
      </c>
      <c r="D119" s="1128">
        <v>4685786</v>
      </c>
    </row>
    <row r="120" spans="1:4" ht="26.25" x14ac:dyDescent="0.4">
      <c r="A120" s="1129" t="s">
        <v>3732</v>
      </c>
      <c r="B120" s="1128">
        <v>5642256.6693548393</v>
      </c>
      <c r="C120" s="1128">
        <v>6215763</v>
      </c>
      <c r="D120" s="1128">
        <v>573506.33064516122</v>
      </c>
    </row>
    <row r="121" spans="1:4" ht="26.25" x14ac:dyDescent="0.4">
      <c r="A121" s="1129" t="s">
        <v>8825</v>
      </c>
      <c r="B121" s="1128">
        <v>785021</v>
      </c>
      <c r="C121" s="1128">
        <v>690021</v>
      </c>
      <c r="D121" s="1128">
        <v>-95000</v>
      </c>
    </row>
    <row r="122" spans="1:4" ht="26.25" x14ac:dyDescent="0.4">
      <c r="A122" s="1129" t="s">
        <v>8888</v>
      </c>
      <c r="B122" s="1128">
        <v>84014</v>
      </c>
      <c r="C122" s="1128">
        <v>88818</v>
      </c>
      <c r="D122" s="1128">
        <v>4804</v>
      </c>
    </row>
    <row r="123" spans="1:4" ht="26.25" x14ac:dyDescent="0.4">
      <c r="A123" s="1129" t="s">
        <v>9512</v>
      </c>
      <c r="B123" s="1128">
        <v>369250</v>
      </c>
      <c r="C123" s="1128"/>
      <c r="D123" s="1128">
        <v>-369250</v>
      </c>
    </row>
    <row r="124" spans="1:4" ht="26.25" x14ac:dyDescent="0.4">
      <c r="A124" s="1129" t="s">
        <v>10370</v>
      </c>
      <c r="B124" s="1128">
        <v>25000</v>
      </c>
      <c r="C124" s="1128"/>
      <c r="D124" s="1128">
        <v>-25000</v>
      </c>
    </row>
    <row r="125" spans="1:4" ht="26.25" x14ac:dyDescent="0.4">
      <c r="A125" s="1127" t="s">
        <v>10360</v>
      </c>
      <c r="B125" s="1128">
        <v>272395</v>
      </c>
      <c r="C125" s="1128"/>
      <c r="D125" s="1128">
        <v>-272395</v>
      </c>
    </row>
    <row r="126" spans="1:4" ht="26.25" x14ac:dyDescent="0.4">
      <c r="A126" s="1129" t="s">
        <v>11604</v>
      </c>
      <c r="B126" s="1128">
        <v>92210</v>
      </c>
      <c r="C126" s="1128">
        <v>112665</v>
      </c>
      <c r="D126" s="1128">
        <v>20455</v>
      </c>
    </row>
    <row r="127" spans="1:4" ht="26.25" x14ac:dyDescent="0.4">
      <c r="A127" s="1127" t="s">
        <v>11695</v>
      </c>
      <c r="B127" s="1128">
        <v>62941</v>
      </c>
      <c r="C127" s="1128"/>
      <c r="D127" s="1128">
        <v>-62941</v>
      </c>
    </row>
    <row r="128" spans="1:4" ht="26.25" x14ac:dyDescent="0.4">
      <c r="A128" s="1127" t="s">
        <v>12428</v>
      </c>
      <c r="B128" s="1128">
        <v>20900</v>
      </c>
      <c r="C128" s="1128"/>
      <c r="D128" s="1128">
        <v>-20900</v>
      </c>
    </row>
    <row r="129" spans="1:4" ht="26.25" x14ac:dyDescent="0.4">
      <c r="A129" s="1127" t="s">
        <v>12680</v>
      </c>
      <c r="B129" s="1128">
        <v>1096000</v>
      </c>
      <c r="C129" s="1128"/>
      <c r="D129" s="1128">
        <v>-1096000</v>
      </c>
    </row>
    <row r="130" spans="1:4" ht="26.25" x14ac:dyDescent="0.4">
      <c r="A130" s="1127" t="s">
        <v>12981</v>
      </c>
      <c r="B130" s="1128">
        <v>36500</v>
      </c>
      <c r="C130" s="1128"/>
      <c r="D130" s="1128">
        <v>-36500</v>
      </c>
    </row>
    <row r="131" spans="1:4" ht="26.25" x14ac:dyDescent="0.4">
      <c r="A131" s="1127" t="s">
        <v>13381</v>
      </c>
      <c r="B131" s="1128">
        <v>400000</v>
      </c>
      <c r="C131" s="1128"/>
      <c r="D131" s="1128">
        <v>-400000</v>
      </c>
    </row>
    <row r="132" spans="1:4" ht="26.25" x14ac:dyDescent="0.4">
      <c r="A132" s="1127" t="s">
        <v>13473</v>
      </c>
      <c r="B132" s="1128">
        <v>260520</v>
      </c>
      <c r="C132" s="1128"/>
      <c r="D132" s="1128">
        <v>-260520</v>
      </c>
    </row>
    <row r="133" spans="1:4" ht="26.25" x14ac:dyDescent="0.4">
      <c r="A133" s="1127" t="s">
        <v>13542</v>
      </c>
      <c r="B133" s="1128">
        <v>15000</v>
      </c>
      <c r="C133" s="1128">
        <v>50000</v>
      </c>
      <c r="D133" s="1128">
        <v>35000</v>
      </c>
    </row>
    <row r="134" spans="1:4" ht="26.25" x14ac:dyDescent="0.4">
      <c r="A134" s="1127" t="s">
        <v>13963</v>
      </c>
      <c r="B134" s="1128">
        <v>53900</v>
      </c>
      <c r="C134" s="1128"/>
      <c r="D134" s="1128">
        <v>-53900</v>
      </c>
    </row>
    <row r="135" spans="1:4" ht="26.25" x14ac:dyDescent="0.4">
      <c r="A135" s="1127" t="s">
        <v>14161</v>
      </c>
      <c r="B135" s="1128">
        <v>50000</v>
      </c>
      <c r="C135" s="1128"/>
      <c r="D135" s="1128">
        <v>-50000</v>
      </c>
    </row>
    <row r="136" spans="1:4" ht="26.25" x14ac:dyDescent="0.4">
      <c r="A136" s="1129" t="s">
        <v>45</v>
      </c>
      <c r="B136" s="1128">
        <v>1052031440.1251094</v>
      </c>
      <c r="C136" s="1128">
        <v>1286290061.5012</v>
      </c>
      <c r="D136" s="1128">
        <v>234544648.10189697</v>
      </c>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12786</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13541</v>
      </c>
      <c r="B3" s="1017"/>
      <c r="C3" s="1017"/>
      <c r="D3" s="1017">
        <f t="shared" ref="D3" si="1">B3-C3</f>
        <v>0</v>
      </c>
      <c r="E3" s="1022"/>
      <c r="F3" s="1018">
        <f ca="1">SUMIF(Posting!$B:$E,A3,Posting!$E:$E)</f>
        <v>1456234</v>
      </c>
      <c r="G3" s="1018">
        <f ca="1">SUMIF(Posting!$B:$F,A3,Posting!$F:$F)</f>
        <v>1520392</v>
      </c>
      <c r="H3" s="1018">
        <f ca="1">SUMIF(Supplier!$B:$F,A3,Supplier!$E:$E)-SUMIF(Supplier!$B:$F,A3,Supplier!$F:$F)</f>
        <v>954925</v>
      </c>
      <c r="I3" s="1018"/>
      <c r="J3" s="1018"/>
      <c r="K3" s="1018"/>
      <c r="L3" s="1018">
        <f>I3</f>
        <v>0</v>
      </c>
      <c r="M3" s="1046"/>
    </row>
    <row r="4" spans="1:15" s="4" customFormat="1" x14ac:dyDescent="0.3">
      <c r="A4" s="1052" t="s">
        <v>12504</v>
      </c>
      <c r="B4" s="1017">
        <v>13262828</v>
      </c>
      <c r="C4" s="1017"/>
      <c r="D4" s="1017">
        <f t="shared" ref="D4" si="2">B4-C4</f>
        <v>13262828</v>
      </c>
      <c r="E4" s="1022"/>
      <c r="F4" s="1018">
        <f ca="1">SUMIF(Posting!$B:$E,A4,Posting!$E:$E)</f>
        <v>13616466.274193548</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21322695.333333336</v>
      </c>
      <c r="G5" s="1018">
        <f ca="1">SUMIF(Posting!$B:$F,A5,Posting!$F:$F)</f>
        <v>35292766</v>
      </c>
      <c r="H5" s="1018">
        <f ca="1">SUMIF(Supplier!$B:$F,A5,Supplier!$E:$E)-SUMIF(Supplier!$B:$F,A5,Supplier!$F:$F)</f>
        <v>0</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4435955.4623655919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35458726.129032262</v>
      </c>
      <c r="G11" s="1018">
        <f ca="1">SUMIF(Posting!$B:$F,A11,Posting!$F:$F)</f>
        <v>39180186</v>
      </c>
      <c r="H11" s="1018">
        <f ca="1">SUMIF(Supplier!$B:$F,A11,Supplier!$E:$E)-SUMIF(Supplier!$B:$F,A11,Supplier!$F:$F)</f>
        <v>520348</v>
      </c>
      <c r="I11" s="1041"/>
      <c r="J11" s="1018"/>
      <c r="K11" s="1018"/>
      <c r="L11" s="1018"/>
      <c r="M11" s="1046"/>
    </row>
    <row r="12" spans="1:15" s="4" customFormat="1" x14ac:dyDescent="0.3">
      <c r="A12" s="1052" t="s">
        <v>12683</v>
      </c>
      <c r="B12" s="1017"/>
      <c r="C12" s="1017"/>
      <c r="D12" s="1017"/>
      <c r="E12" s="1022"/>
      <c r="F12" s="1018">
        <f ca="1">SUMIF(Posting!$B:$E,A12,Posting!$E:$E)</f>
        <v>3754453.3548387098</v>
      </c>
      <c r="G12" s="1018">
        <f ca="1">SUMIF(Posting!$B:$F,A12,Posting!$F:$F)</f>
        <v>4227916</v>
      </c>
      <c r="H12" s="1018">
        <f ca="1">SUMIF(Supplier!$B:$F,A12,Supplier!$E:$E)-SUMIF(Supplier!$B:$F,A12,Supplier!$F:$F)</f>
        <v>1193087</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6861001</v>
      </c>
      <c r="G15" s="1018">
        <f ca="1">SUMIF(Posting!$B:$F,A15,Posting!$F:$F)</f>
        <v>5930062</v>
      </c>
      <c r="H15" s="1018">
        <f ca="1">SUMIF(Supplier!$B:$F,A15,Supplier!$E:$E)-SUMIF(Supplier!$B:$F,A15,Supplier!$F:$F)</f>
        <v>0</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23717615.833333332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25335856.397849467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35350844.333333336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2123481</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9" activePane="bottomLeft" state="frozen"/>
      <selection activeCell="D26" sqref="D26"/>
      <selection pane="bottomLeft" activeCell="K42" sqref="K42"/>
    </sheetView>
  </sheetViews>
  <sheetFormatPr defaultRowHeight="18.75" x14ac:dyDescent="0.3"/>
  <cols>
    <col min="1" max="1" width="25.42578125" style="4" customWidth="1"/>
    <col min="2" max="2" width="16.28515625" style="244" customWidth="1"/>
    <col min="3" max="3" width="14.5703125" style="244" bestFit="1"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13322</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13294</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0</v>
      </c>
      <c r="L6" s="1018">
        <f t="shared" ref="L6" ca="1" si="25">J6-K6</f>
        <v>0</v>
      </c>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13293</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13658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13322</v>
      </c>
      <c r="B31" s="695"/>
      <c r="C31" s="695"/>
      <c r="D31" s="695">
        <f t="shared" si="50"/>
        <v>0</v>
      </c>
      <c r="E31" s="695">
        <f t="shared" si="51"/>
        <v>0</v>
      </c>
      <c r="F31" s="695">
        <f t="shared" si="52"/>
        <v>0</v>
      </c>
      <c r="G31" s="695"/>
      <c r="H31" s="695">
        <f t="shared" si="53"/>
        <v>0</v>
      </c>
    </row>
    <row r="32" spans="1:200" x14ac:dyDescent="0.3">
      <c r="A32" s="1052" t="s">
        <v>13313</v>
      </c>
      <c r="B32" s="695"/>
      <c r="C32" s="695"/>
      <c r="D32" s="695">
        <f t="shared" si="50"/>
        <v>0</v>
      </c>
      <c r="E32" s="695">
        <f t="shared" si="51"/>
        <v>0</v>
      </c>
      <c r="F32" s="695">
        <f t="shared" si="52"/>
        <v>0</v>
      </c>
      <c r="G32" s="695"/>
      <c r="H32" s="695">
        <f t="shared" si="53"/>
        <v>0</v>
      </c>
    </row>
    <row r="33" spans="1:8" x14ac:dyDescent="0.3">
      <c r="A33" s="1052" t="s">
        <v>13295</v>
      </c>
      <c r="B33" s="695"/>
      <c r="C33" s="695"/>
      <c r="D33" s="695">
        <f t="shared" si="50"/>
        <v>0</v>
      </c>
      <c r="E33" s="695">
        <f t="shared" si="51"/>
        <v>0</v>
      </c>
      <c r="F33" s="695">
        <f t="shared" si="52"/>
        <v>0</v>
      </c>
      <c r="G33" s="695"/>
      <c r="H33" s="695">
        <f t="shared" si="53"/>
        <v>0</v>
      </c>
    </row>
    <row r="34" spans="1:8" x14ac:dyDescent="0.3">
      <c r="A34" s="1052" t="s">
        <v>13294</v>
      </c>
      <c r="B34" s="695"/>
      <c r="C34" s="695"/>
      <c r="D34" s="695">
        <f t="shared" si="50"/>
        <v>0</v>
      </c>
      <c r="E34" s="695">
        <f t="shared" si="51"/>
        <v>0</v>
      </c>
      <c r="F34" s="695">
        <f t="shared" si="52"/>
        <v>0</v>
      </c>
      <c r="G34" s="695"/>
      <c r="H34" s="695">
        <f t="shared" si="53"/>
        <v>0</v>
      </c>
    </row>
    <row r="35" spans="1:8" x14ac:dyDescent="0.3">
      <c r="A35" s="1052" t="s">
        <v>13225</v>
      </c>
      <c r="B35" s="695"/>
      <c r="C35" s="695"/>
      <c r="D35" s="695">
        <f t="shared" si="50"/>
        <v>0</v>
      </c>
      <c r="E35" s="695">
        <f t="shared" si="51"/>
        <v>0</v>
      </c>
      <c r="F35" s="695">
        <f t="shared" si="52"/>
        <v>0</v>
      </c>
      <c r="G35" s="695"/>
      <c r="H35" s="695">
        <f t="shared" si="53"/>
        <v>0</v>
      </c>
    </row>
    <row r="36" spans="1:8" x14ac:dyDescent="0.3">
      <c r="A36" s="1052" t="s">
        <v>13177</v>
      </c>
      <c r="B36" s="695"/>
      <c r="C36" s="695"/>
      <c r="D36" s="695">
        <f t="shared" si="50"/>
        <v>0</v>
      </c>
      <c r="E36" s="695">
        <f t="shared" si="51"/>
        <v>0</v>
      </c>
      <c r="F36" s="695">
        <f t="shared" si="52"/>
        <v>0</v>
      </c>
      <c r="G36" s="695"/>
      <c r="H36" s="695">
        <f t="shared" si="53"/>
        <v>0</v>
      </c>
    </row>
    <row r="37" spans="1:8" x14ac:dyDescent="0.3">
      <c r="A37" s="1052" t="s">
        <v>13253</v>
      </c>
      <c r="B37" s="695"/>
      <c r="C37" s="695"/>
      <c r="D37" s="695">
        <f t="shared" si="50"/>
        <v>0</v>
      </c>
      <c r="E37" s="695">
        <f t="shared" si="51"/>
        <v>0</v>
      </c>
      <c r="F37" s="695">
        <f t="shared" si="52"/>
        <v>0</v>
      </c>
      <c r="G37" s="695"/>
      <c r="H37" s="695">
        <f t="shared" si="53"/>
        <v>0</v>
      </c>
    </row>
    <row r="38" spans="1:8" x14ac:dyDescent="0.3">
      <c r="A38" s="1052" t="s">
        <v>13293</v>
      </c>
      <c r="B38" s="695"/>
      <c r="C38" s="695"/>
      <c r="D38" s="695">
        <f t="shared" si="50"/>
        <v>0</v>
      </c>
      <c r="E38" s="695">
        <f t="shared" si="51"/>
        <v>0</v>
      </c>
      <c r="F38" s="695">
        <f t="shared" si="52"/>
        <v>0</v>
      </c>
      <c r="G38" s="695"/>
      <c r="H38" s="695">
        <f t="shared" si="53"/>
        <v>0</v>
      </c>
    </row>
    <row r="39" spans="1:8" x14ac:dyDescent="0.3">
      <c r="A39" s="1052" t="s">
        <v>13513</v>
      </c>
      <c r="B39" s="695"/>
      <c r="C39" s="695"/>
      <c r="D39" s="695">
        <f t="shared" si="50"/>
        <v>0</v>
      </c>
      <c r="E39" s="695">
        <f t="shared" si="51"/>
        <v>0</v>
      </c>
      <c r="F39" s="695">
        <f t="shared" si="52"/>
        <v>0</v>
      </c>
      <c r="G39" s="695"/>
      <c r="H39" s="695">
        <f t="shared" si="53"/>
        <v>0</v>
      </c>
    </row>
    <row r="40" spans="1:8" x14ac:dyDescent="0.3">
      <c r="A40" s="1052" t="s">
        <v>12754</v>
      </c>
      <c r="B40" s="695"/>
      <c r="C40" s="695"/>
      <c r="D40" s="695">
        <f t="shared" si="50"/>
        <v>0</v>
      </c>
      <c r="E40" s="695">
        <f t="shared" si="51"/>
        <v>0</v>
      </c>
      <c r="F40" s="695">
        <f t="shared" si="52"/>
        <v>0</v>
      </c>
      <c r="G40" s="695"/>
      <c r="H40" s="695">
        <f t="shared" si="53"/>
        <v>0</v>
      </c>
    </row>
    <row r="41" spans="1:8" x14ac:dyDescent="0.3">
      <c r="A41" s="1052" t="s">
        <v>12595</v>
      </c>
      <c r="B41" s="695"/>
      <c r="C41" s="695"/>
      <c r="D41" s="695">
        <f t="shared" si="50"/>
        <v>0</v>
      </c>
      <c r="E41" s="695">
        <f t="shared" si="51"/>
        <v>0</v>
      </c>
      <c r="F41" s="695">
        <f t="shared" si="52"/>
        <v>0</v>
      </c>
      <c r="G41" s="695"/>
      <c r="H41" s="695">
        <f t="shared" si="53"/>
        <v>0</v>
      </c>
    </row>
    <row r="42" spans="1:8" x14ac:dyDescent="0.3">
      <c r="A42" s="1052" t="s">
        <v>11596</v>
      </c>
      <c r="B42" s="695"/>
      <c r="C42" s="695"/>
      <c r="D42" s="695">
        <f t="shared" si="50"/>
        <v>0</v>
      </c>
      <c r="E42" s="695">
        <f t="shared" si="51"/>
        <v>0</v>
      </c>
      <c r="F42" s="695">
        <f t="shared" si="52"/>
        <v>0</v>
      </c>
      <c r="G42" s="695"/>
      <c r="H42" s="695">
        <f t="shared" si="53"/>
        <v>0</v>
      </c>
    </row>
    <row r="43" spans="1:8" x14ac:dyDescent="0.3">
      <c r="A43" s="1052" t="s">
        <v>11433</v>
      </c>
      <c r="B43" s="695"/>
      <c r="C43" s="695"/>
      <c r="D43" s="695">
        <f t="shared" si="50"/>
        <v>0</v>
      </c>
      <c r="E43" s="695">
        <f t="shared" si="51"/>
        <v>0</v>
      </c>
      <c r="F43" s="695">
        <f t="shared" si="52"/>
        <v>0</v>
      </c>
      <c r="G43" s="695"/>
      <c r="H43" s="695">
        <f t="shared" si="53"/>
        <v>0</v>
      </c>
    </row>
    <row r="44" spans="1:8" x14ac:dyDescent="0.3">
      <c r="A44" s="1087" t="s">
        <v>12597</v>
      </c>
      <c r="B44" s="695"/>
      <c r="C44" s="695"/>
      <c r="D44" s="695">
        <f t="shared" si="50"/>
        <v>0</v>
      </c>
      <c r="E44" s="695">
        <f t="shared" si="51"/>
        <v>0</v>
      </c>
      <c r="F44" s="695">
        <f t="shared" si="52"/>
        <v>0</v>
      </c>
      <c r="G44" s="695"/>
      <c r="H44" s="695">
        <f t="shared" si="53"/>
        <v>0</v>
      </c>
    </row>
    <row r="45" spans="1:8" x14ac:dyDescent="0.3">
      <c r="A45" s="1087" t="s">
        <v>11874</v>
      </c>
      <c r="B45" s="695"/>
      <c r="C45" s="695"/>
      <c r="D45" s="695">
        <f t="shared" si="50"/>
        <v>0</v>
      </c>
      <c r="E45" s="695">
        <f t="shared" si="51"/>
        <v>0</v>
      </c>
      <c r="F45" s="695">
        <f t="shared" si="52"/>
        <v>0</v>
      </c>
      <c r="G45" s="695"/>
      <c r="H45" s="695">
        <f t="shared" si="53"/>
        <v>0</v>
      </c>
    </row>
    <row r="46" spans="1:8" x14ac:dyDescent="0.3">
      <c r="A46" s="1087" t="s">
        <v>9658</v>
      </c>
      <c r="B46" s="695"/>
      <c r="C46" s="695"/>
      <c r="D46" s="695">
        <f t="shared" si="50"/>
        <v>0</v>
      </c>
      <c r="E46" s="695">
        <f t="shared" si="51"/>
        <v>0</v>
      </c>
      <c r="F46" s="695">
        <f t="shared" si="52"/>
        <v>0</v>
      </c>
      <c r="G46" s="695"/>
      <c r="H46" s="695">
        <f t="shared" si="53"/>
        <v>0</v>
      </c>
    </row>
    <row r="47" spans="1:8" x14ac:dyDescent="0.3">
      <c r="A47" s="1087" t="s">
        <v>10335</v>
      </c>
      <c r="B47" s="695"/>
      <c r="C47" s="695"/>
      <c r="D47" s="695">
        <f t="shared" si="50"/>
        <v>0</v>
      </c>
      <c r="E47" s="695">
        <f t="shared" si="51"/>
        <v>0</v>
      </c>
      <c r="F47" s="695">
        <f t="shared" si="52"/>
        <v>0</v>
      </c>
      <c r="G47" s="695"/>
      <c r="H47" s="695">
        <f t="shared" si="53"/>
        <v>0</v>
      </c>
    </row>
    <row r="48" spans="1:8" x14ac:dyDescent="0.3">
      <c r="A48" s="1087" t="s">
        <v>9399</v>
      </c>
      <c r="B48" s="695"/>
      <c r="C48" s="695"/>
      <c r="D48" s="695">
        <f t="shared" si="50"/>
        <v>0</v>
      </c>
      <c r="E48" s="695">
        <f t="shared" si="51"/>
        <v>0</v>
      </c>
      <c r="F48" s="695">
        <f t="shared" si="52"/>
        <v>0</v>
      </c>
      <c r="G48" s="695"/>
      <c r="H48" s="695">
        <f t="shared" si="53"/>
        <v>0</v>
      </c>
    </row>
    <row r="49" spans="1:8" x14ac:dyDescent="0.3">
      <c r="A49" s="1087" t="s">
        <v>8873</v>
      </c>
      <c r="B49" s="695"/>
      <c r="C49" s="695"/>
      <c r="D49" s="695">
        <f t="shared" si="50"/>
        <v>0</v>
      </c>
      <c r="E49" s="695">
        <f t="shared" si="51"/>
        <v>0</v>
      </c>
      <c r="F49" s="695">
        <f t="shared" si="52"/>
        <v>0</v>
      </c>
      <c r="G49" s="695"/>
      <c r="H49" s="695">
        <f t="shared" si="53"/>
        <v>0</v>
      </c>
    </row>
    <row r="50" spans="1:8" x14ac:dyDescent="0.3">
      <c r="A50" s="1087" t="s">
        <v>9504</v>
      </c>
      <c r="B50" s="695"/>
      <c r="C50" s="695"/>
      <c r="D50" s="695">
        <f t="shared" si="50"/>
        <v>0</v>
      </c>
      <c r="E50" s="695">
        <f t="shared" si="51"/>
        <v>0</v>
      </c>
      <c r="F50" s="695">
        <f t="shared" si="52"/>
        <v>0</v>
      </c>
      <c r="G50" s="695"/>
      <c r="H50" s="695">
        <f t="shared" si="53"/>
        <v>0</v>
      </c>
    </row>
    <row r="51" spans="1:8" x14ac:dyDescent="0.3">
      <c r="A51" s="1087" t="s">
        <v>7919</v>
      </c>
      <c r="B51" s="695"/>
      <c r="C51" s="695"/>
      <c r="D51" s="695">
        <f t="shared" si="50"/>
        <v>0</v>
      </c>
      <c r="E51" s="695">
        <f t="shared" si="51"/>
        <v>0</v>
      </c>
      <c r="F51" s="695">
        <f t="shared" si="52"/>
        <v>0</v>
      </c>
      <c r="G51" s="695"/>
      <c r="H51" s="695">
        <f t="shared" si="53"/>
        <v>0</v>
      </c>
    </row>
    <row r="52" spans="1:8" x14ac:dyDescent="0.3">
      <c r="A52" s="1087" t="s">
        <v>8336</v>
      </c>
      <c r="B52" s="695"/>
      <c r="C52" s="695"/>
      <c r="D52" s="695">
        <f t="shared" si="50"/>
        <v>0</v>
      </c>
      <c r="E52" s="695">
        <f t="shared" si="51"/>
        <v>0</v>
      </c>
      <c r="F52" s="695">
        <f t="shared" si="52"/>
        <v>0</v>
      </c>
      <c r="G52" s="695"/>
      <c r="H52" s="695">
        <f t="shared" si="53"/>
        <v>0</v>
      </c>
    </row>
    <row r="53" spans="1:8" x14ac:dyDescent="0.3">
      <c r="A53" s="1087" t="s">
        <v>8041</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7" t="s">
        <v>8865</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36"/>
  <sheetViews>
    <sheetView workbookViewId="0">
      <selection activeCell="G10" sqref="G10"/>
    </sheetView>
  </sheetViews>
  <sheetFormatPr defaultRowHeight="15" x14ac:dyDescent="0.25"/>
  <cols>
    <col min="1" max="1" width="13"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14174</v>
      </c>
      <c r="D2" s="696" t="s">
        <v>4590</v>
      </c>
      <c r="E2" s="696" t="s">
        <v>14176</v>
      </c>
      <c r="F2" s="696" t="s">
        <v>765</v>
      </c>
      <c r="G2" s="696" t="s">
        <v>10896</v>
      </c>
      <c r="H2" s="696" t="s">
        <v>14175</v>
      </c>
      <c r="I2" s="696" t="s">
        <v>14183</v>
      </c>
    </row>
    <row r="3" spans="1:9" ht="18.75" x14ac:dyDescent="0.3">
      <c r="A3" s="1109">
        <v>45505</v>
      </c>
      <c r="B3" s="1089" t="s">
        <v>14182</v>
      </c>
      <c r="C3" s="1089" t="s">
        <v>14179</v>
      </c>
      <c r="D3" s="695">
        <v>16924140.081816003</v>
      </c>
      <c r="E3" s="695">
        <f>3355574+1449906</f>
        <v>4805480</v>
      </c>
      <c r="F3" s="695">
        <f t="shared" ref="F3" si="0">E3+D3</f>
        <v>21729620.081816003</v>
      </c>
      <c r="G3" s="695"/>
      <c r="H3" s="695"/>
      <c r="I3" s="695" t="s">
        <v>14184</v>
      </c>
    </row>
    <row r="4" spans="1:9" ht="18.75" x14ac:dyDescent="0.3">
      <c r="A4" s="1109">
        <v>45536</v>
      </c>
      <c r="B4" s="1089" t="s">
        <v>14177</v>
      </c>
      <c r="C4" s="1089" t="s">
        <v>14178</v>
      </c>
      <c r="D4" s="695">
        <v>1170675</v>
      </c>
      <c r="E4" s="695">
        <v>136088.54999999999</v>
      </c>
      <c r="F4" s="695">
        <f>E4+D4</f>
        <v>1306763.55</v>
      </c>
      <c r="G4" s="695"/>
      <c r="H4" s="695"/>
      <c r="I4" s="695"/>
    </row>
    <row r="5" spans="1:9" ht="18.75" x14ac:dyDescent="0.3">
      <c r="A5" s="1109">
        <v>45540</v>
      </c>
      <c r="B5" s="1089" t="s">
        <v>14180</v>
      </c>
      <c r="C5" s="1089" t="s">
        <v>14179</v>
      </c>
      <c r="D5" s="695">
        <v>9440473.1500000004</v>
      </c>
      <c r="E5" s="695">
        <v>4630864</v>
      </c>
      <c r="F5" s="695">
        <f t="shared" ref="F5:F32" si="1">E5+D5</f>
        <v>14071337.15</v>
      </c>
      <c r="G5" s="695"/>
      <c r="H5" s="695"/>
      <c r="I5" s="695"/>
    </row>
    <row r="6" spans="1:9" ht="18.75" x14ac:dyDescent="0.3">
      <c r="A6" s="1109">
        <v>45539</v>
      </c>
      <c r="B6" s="1089" t="s">
        <v>13658</v>
      </c>
      <c r="C6" s="1089" t="s">
        <v>14179</v>
      </c>
      <c r="D6" s="695">
        <v>849508.73750000005</v>
      </c>
      <c r="E6" s="695">
        <v>391568.75</v>
      </c>
      <c r="F6" s="695">
        <f t="shared" si="1"/>
        <v>1241077.4875</v>
      </c>
      <c r="G6" s="695"/>
      <c r="H6" s="695"/>
      <c r="I6" s="695"/>
    </row>
    <row r="7" spans="1:9" ht="18.75" x14ac:dyDescent="0.3">
      <c r="A7" s="1109">
        <v>45544</v>
      </c>
      <c r="B7" s="1089" t="s">
        <v>14181</v>
      </c>
      <c r="C7" s="1089" t="s">
        <v>14179</v>
      </c>
      <c r="D7" s="695">
        <v>9564899.5999999996</v>
      </c>
      <c r="E7" s="695"/>
      <c r="F7" s="695">
        <f t="shared" si="1"/>
        <v>9564899.5999999996</v>
      </c>
      <c r="G7" s="695"/>
      <c r="H7" s="695"/>
      <c r="I7" s="695"/>
    </row>
    <row r="8" spans="1:9" ht="18.75" x14ac:dyDescent="0.3">
      <c r="A8" s="694"/>
      <c r="B8" s="1089" t="s">
        <v>14185</v>
      </c>
      <c r="C8" s="1089" t="s">
        <v>14179</v>
      </c>
      <c r="D8" s="695"/>
      <c r="E8" s="695"/>
      <c r="F8" s="695">
        <f t="shared" si="1"/>
        <v>0</v>
      </c>
      <c r="G8" s="695"/>
      <c r="H8" s="695"/>
      <c r="I8" s="695"/>
    </row>
    <row r="9" spans="1:9" ht="18.75" x14ac:dyDescent="0.3">
      <c r="A9" s="694"/>
      <c r="B9" s="1089" t="s">
        <v>14186</v>
      </c>
      <c r="C9" s="1089" t="s">
        <v>14179</v>
      </c>
      <c r="D9" s="695"/>
      <c r="E9" s="695"/>
      <c r="F9" s="695">
        <f t="shared" si="1"/>
        <v>0</v>
      </c>
      <c r="G9" s="695"/>
      <c r="H9" s="695"/>
      <c r="I9" s="695"/>
    </row>
    <row r="10" spans="1:9" ht="18.75" x14ac:dyDescent="0.3">
      <c r="A10" s="2"/>
      <c r="B10" s="1089"/>
      <c r="C10" s="1089"/>
      <c r="D10" s="695"/>
      <c r="E10" s="695"/>
      <c r="F10" s="695">
        <f t="shared" si="1"/>
        <v>0</v>
      </c>
      <c r="G10" s="695"/>
      <c r="H10" s="695"/>
      <c r="I10" s="695"/>
    </row>
    <row r="11" spans="1:9" ht="18.75" x14ac:dyDescent="0.3">
      <c r="A11" s="2"/>
      <c r="B11" s="1089"/>
      <c r="C11" s="1089"/>
      <c r="D11" s="695"/>
      <c r="E11" s="695"/>
      <c r="F11" s="695">
        <f t="shared" si="1"/>
        <v>0</v>
      </c>
      <c r="G11" s="695"/>
      <c r="H11" s="695"/>
      <c r="I11" s="695"/>
    </row>
    <row r="12" spans="1:9" ht="18.75" x14ac:dyDescent="0.3">
      <c r="A12" s="2"/>
      <c r="B12" s="1089"/>
      <c r="C12" s="1089"/>
      <c r="D12" s="695"/>
      <c r="E12" s="695"/>
      <c r="F12" s="695">
        <f t="shared" si="1"/>
        <v>0</v>
      </c>
      <c r="G12" s="695"/>
      <c r="H12" s="695"/>
      <c r="I12" s="695"/>
    </row>
    <row r="13" spans="1:9" ht="18.75" x14ac:dyDescent="0.3">
      <c r="A13" s="2"/>
      <c r="B13" s="1089"/>
      <c r="C13" s="1089"/>
      <c r="D13" s="695"/>
      <c r="E13" s="695"/>
      <c r="F13" s="695">
        <f t="shared" si="1"/>
        <v>0</v>
      </c>
      <c r="G13" s="695"/>
      <c r="H13" s="695"/>
      <c r="I13" s="695"/>
    </row>
    <row r="14" spans="1:9" ht="18.75" x14ac:dyDescent="0.3">
      <c r="A14" s="2"/>
      <c r="B14" s="1089"/>
      <c r="C14" s="1089"/>
      <c r="D14" s="695"/>
      <c r="E14" s="695"/>
      <c r="F14" s="695">
        <f t="shared" si="1"/>
        <v>0</v>
      </c>
      <c r="G14" s="695"/>
      <c r="H14" s="695"/>
      <c r="I14" s="695"/>
    </row>
    <row r="15" spans="1:9" ht="18.75" x14ac:dyDescent="0.3">
      <c r="A15" s="2"/>
      <c r="B15" s="1089"/>
      <c r="C15" s="1089"/>
      <c r="D15" s="695"/>
      <c r="E15" s="695"/>
      <c r="F15" s="695">
        <f t="shared" si="1"/>
        <v>0</v>
      </c>
      <c r="G15" s="695"/>
      <c r="H15" s="695"/>
      <c r="I15" s="695"/>
    </row>
    <row r="16" spans="1:9" ht="18.75" x14ac:dyDescent="0.3">
      <c r="A16" s="2"/>
      <c r="B16" s="1089"/>
      <c r="C16" s="1089"/>
      <c r="D16" s="695"/>
      <c r="E16" s="695"/>
      <c r="F16" s="695">
        <f t="shared" si="1"/>
        <v>0</v>
      </c>
      <c r="G16" s="695"/>
      <c r="H16" s="695"/>
      <c r="I16" s="695"/>
    </row>
    <row r="17" spans="1:9" ht="18.75" x14ac:dyDescent="0.3">
      <c r="A17" s="2"/>
      <c r="B17" s="1089"/>
      <c r="C17" s="1089"/>
      <c r="D17" s="695"/>
      <c r="E17" s="695"/>
      <c r="F17" s="695">
        <f t="shared" si="1"/>
        <v>0</v>
      </c>
      <c r="G17" s="695"/>
      <c r="H17" s="695"/>
      <c r="I17" s="695"/>
    </row>
    <row r="18" spans="1:9" ht="18.75" x14ac:dyDescent="0.3">
      <c r="A18" s="2"/>
      <c r="B18" s="1089"/>
      <c r="C18" s="1089"/>
      <c r="D18" s="695"/>
      <c r="E18" s="695"/>
      <c r="F18" s="695">
        <f t="shared" si="1"/>
        <v>0</v>
      </c>
      <c r="G18" s="695"/>
      <c r="H18" s="695"/>
      <c r="I18" s="695"/>
    </row>
    <row r="19" spans="1:9" ht="18.75" x14ac:dyDescent="0.3">
      <c r="A19" s="2"/>
      <c r="B19" s="1089"/>
      <c r="C19" s="1089"/>
      <c r="D19" s="695"/>
      <c r="E19" s="695"/>
      <c r="F19" s="695">
        <f t="shared" si="1"/>
        <v>0</v>
      </c>
      <c r="G19" s="695"/>
      <c r="H19" s="695"/>
      <c r="I19" s="695"/>
    </row>
    <row r="20" spans="1:9" ht="18.75" x14ac:dyDescent="0.3">
      <c r="A20" s="2"/>
      <c r="B20" s="1089"/>
      <c r="C20" s="1089"/>
      <c r="D20" s="695"/>
      <c r="E20" s="695"/>
      <c r="F20" s="695">
        <f t="shared" si="1"/>
        <v>0</v>
      </c>
      <c r="G20" s="695"/>
      <c r="H20" s="695"/>
      <c r="I20" s="695"/>
    </row>
    <row r="21" spans="1:9" ht="18.75" x14ac:dyDescent="0.3">
      <c r="A21" s="2"/>
      <c r="B21" s="1089"/>
      <c r="C21" s="1089"/>
      <c r="D21" s="695"/>
      <c r="E21" s="695"/>
      <c r="F21" s="695">
        <f t="shared" si="1"/>
        <v>0</v>
      </c>
      <c r="G21" s="695"/>
      <c r="H21" s="695"/>
      <c r="I21" s="695"/>
    </row>
    <row r="22" spans="1:9" ht="18.75" x14ac:dyDescent="0.3">
      <c r="A22" s="2"/>
      <c r="B22" s="1089"/>
      <c r="C22" s="1089"/>
      <c r="D22" s="695"/>
      <c r="E22" s="695"/>
      <c r="F22" s="695">
        <f t="shared" si="1"/>
        <v>0</v>
      </c>
      <c r="G22" s="695"/>
      <c r="H22" s="695"/>
      <c r="I22" s="695"/>
    </row>
    <row r="23" spans="1:9" ht="18.75" x14ac:dyDescent="0.3">
      <c r="A23" s="2"/>
      <c r="B23" s="1089"/>
      <c r="C23" s="1089"/>
      <c r="D23" s="695"/>
      <c r="E23" s="695"/>
      <c r="F23" s="695">
        <f t="shared" si="1"/>
        <v>0</v>
      </c>
      <c r="G23" s="695"/>
      <c r="H23" s="695"/>
      <c r="I23" s="695"/>
    </row>
    <row r="24" spans="1:9" ht="18.75" x14ac:dyDescent="0.3">
      <c r="A24" s="2"/>
      <c r="B24" s="1089"/>
      <c r="C24" s="1089"/>
      <c r="D24" s="695"/>
      <c r="E24" s="695"/>
      <c r="F24" s="695">
        <f t="shared" si="1"/>
        <v>0</v>
      </c>
      <c r="G24" s="695"/>
      <c r="H24" s="695"/>
      <c r="I24" s="695"/>
    </row>
    <row r="25" spans="1:9" ht="18.75" x14ac:dyDescent="0.3">
      <c r="A25" s="2"/>
      <c r="B25" s="1089"/>
      <c r="C25" s="1089"/>
      <c r="D25" s="695"/>
      <c r="E25" s="695"/>
      <c r="F25" s="695">
        <f t="shared" si="1"/>
        <v>0</v>
      </c>
      <c r="G25" s="695"/>
      <c r="H25" s="695"/>
      <c r="I25" s="695"/>
    </row>
    <row r="26" spans="1:9" ht="18.75" x14ac:dyDescent="0.3">
      <c r="A26" s="2"/>
      <c r="B26" s="1089"/>
      <c r="C26" s="1089"/>
      <c r="D26" s="695"/>
      <c r="E26" s="695"/>
      <c r="F26" s="695">
        <f t="shared" si="1"/>
        <v>0</v>
      </c>
      <c r="G26" s="695"/>
      <c r="H26" s="695"/>
      <c r="I26" s="695"/>
    </row>
    <row r="27" spans="1:9" ht="18.75" x14ac:dyDescent="0.3">
      <c r="A27" s="2"/>
      <c r="B27" s="1089"/>
      <c r="C27" s="1089"/>
      <c r="D27" s="695"/>
      <c r="E27" s="695"/>
      <c r="F27" s="695">
        <f t="shared" si="1"/>
        <v>0</v>
      </c>
      <c r="G27" s="695"/>
      <c r="H27" s="695"/>
      <c r="I27" s="695"/>
    </row>
    <row r="28" spans="1:9" ht="18.75" x14ac:dyDescent="0.3">
      <c r="A28" s="2"/>
      <c r="B28" s="1089"/>
      <c r="C28" s="1089"/>
      <c r="D28" s="695"/>
      <c r="E28" s="695"/>
      <c r="F28" s="695">
        <f t="shared" si="1"/>
        <v>0</v>
      </c>
      <c r="G28" s="695"/>
      <c r="H28" s="695"/>
      <c r="I28" s="695"/>
    </row>
    <row r="29" spans="1:9" ht="18.75" x14ac:dyDescent="0.3">
      <c r="A29" s="2"/>
      <c r="B29" s="1089"/>
      <c r="C29" s="1089"/>
      <c r="D29" s="695"/>
      <c r="E29" s="695"/>
      <c r="F29" s="695">
        <f t="shared" si="1"/>
        <v>0</v>
      </c>
      <c r="G29" s="695"/>
      <c r="H29" s="695"/>
      <c r="I29" s="695"/>
    </row>
    <row r="30" spans="1:9" ht="18.75" x14ac:dyDescent="0.3">
      <c r="A30" s="2"/>
      <c r="B30" s="1089"/>
      <c r="C30" s="1089"/>
      <c r="D30" s="695"/>
      <c r="E30" s="695"/>
      <c r="F30" s="695">
        <f t="shared" si="1"/>
        <v>0</v>
      </c>
      <c r="G30" s="695"/>
      <c r="H30" s="695"/>
      <c r="I30" s="695"/>
    </row>
    <row r="31" spans="1:9" ht="18.75" x14ac:dyDescent="0.3">
      <c r="A31" s="2"/>
      <c r="B31" s="1089"/>
      <c r="C31" s="1089"/>
      <c r="D31" s="695"/>
      <c r="E31" s="695"/>
      <c r="F31" s="695">
        <f t="shared" si="1"/>
        <v>0</v>
      </c>
      <c r="G31" s="695"/>
      <c r="H31" s="695"/>
      <c r="I31" s="695"/>
    </row>
    <row r="32" spans="1:9" ht="18.75" x14ac:dyDescent="0.3">
      <c r="A32" s="2"/>
      <c r="B32" s="1089"/>
      <c r="C32" s="1089"/>
      <c r="D32" s="695"/>
      <c r="E32" s="695"/>
      <c r="F32" s="695">
        <f t="shared" si="1"/>
        <v>0</v>
      </c>
      <c r="G32" s="695"/>
      <c r="H32" s="695"/>
      <c r="I32" s="695"/>
    </row>
    <row r="33" spans="1:9" ht="18.75" x14ac:dyDescent="0.3">
      <c r="A33" s="2"/>
      <c r="B33" s="2"/>
      <c r="C33" s="2"/>
      <c r="D33" s="2"/>
      <c r="E33" s="695"/>
      <c r="F33" s="695"/>
      <c r="G33" s="695"/>
      <c r="H33" s="695"/>
      <c r="I33" s="695"/>
    </row>
    <row r="34" spans="1:9" ht="18.75" x14ac:dyDescent="0.3">
      <c r="A34" s="2"/>
      <c r="B34" s="2"/>
      <c r="C34" s="2"/>
      <c r="D34" s="2"/>
      <c r="E34" s="695"/>
      <c r="F34" s="695"/>
      <c r="G34" s="695"/>
      <c r="H34" s="695"/>
      <c r="I34" s="695"/>
    </row>
    <row r="35" spans="1:9" ht="18.75" x14ac:dyDescent="0.3">
      <c r="A35" s="2"/>
      <c r="B35" s="2"/>
      <c r="C35" s="2"/>
      <c r="D35" s="2"/>
      <c r="E35" s="695"/>
      <c r="F35" s="695"/>
      <c r="G35" s="695"/>
      <c r="H35" s="695"/>
      <c r="I35" s="695"/>
    </row>
    <row r="36" spans="1:9" ht="18.75" x14ac:dyDescent="0.3">
      <c r="A36" s="2"/>
      <c r="B36" s="2"/>
      <c r="C36" s="2"/>
      <c r="D36" s="2"/>
      <c r="E36" s="695"/>
      <c r="F36" s="695"/>
      <c r="G36" s="695"/>
      <c r="H36" s="695"/>
      <c r="I36"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86"/>
  <sheetViews>
    <sheetView zoomScale="120" zoomScaleNormal="120" workbookViewId="0">
      <pane ySplit="1" topLeftCell="A4034" activePane="bottomLeft" state="frozen"/>
      <selection activeCell="D26" sqref="D26"/>
      <selection pane="bottomLeft" activeCell="G4038" sqref="G403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1" t="s">
        <v>518</v>
      </c>
    </row>
    <row r="52" spans="1:8" x14ac:dyDescent="0.25">
      <c r="A52" s="17">
        <v>42426</v>
      </c>
      <c r="B52" s="21" t="s">
        <v>129</v>
      </c>
      <c r="C52" s="13" t="s">
        <v>161</v>
      </c>
      <c r="D52" s="764"/>
      <c r="E52" s="22"/>
      <c r="F52" s="19">
        <v>60000</v>
      </c>
      <c r="G52" s="14">
        <f t="shared" si="4"/>
        <v>-60000</v>
      </c>
      <c r="H52" s="119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38" t="s">
        <v>517</v>
      </c>
    </row>
    <row r="64" spans="1:8" x14ac:dyDescent="0.25">
      <c r="A64" s="17">
        <v>42430</v>
      </c>
      <c r="B64" s="21" t="s">
        <v>40</v>
      </c>
      <c r="C64" s="13" t="s">
        <v>164</v>
      </c>
      <c r="D64" s="764">
        <v>8707</v>
      </c>
      <c r="E64" s="22">
        <v>9826</v>
      </c>
      <c r="F64" s="19"/>
      <c r="G64" s="14">
        <f t="shared" si="6"/>
        <v>9826</v>
      </c>
      <c r="H64" s="1195"/>
    </row>
    <row r="65" spans="1:8" x14ac:dyDescent="0.25">
      <c r="A65" s="17">
        <v>42432</v>
      </c>
      <c r="B65" s="21" t="s">
        <v>130</v>
      </c>
      <c r="C65" s="13" t="s">
        <v>164</v>
      </c>
      <c r="D65" s="764">
        <v>8822</v>
      </c>
      <c r="E65" s="22">
        <v>10294</v>
      </c>
      <c r="F65" s="19"/>
      <c r="G65" s="14">
        <f t="shared" si="6"/>
        <v>10294</v>
      </c>
      <c r="H65" s="119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92" t="s">
        <v>2192</v>
      </c>
    </row>
    <row r="441" spans="1:8" x14ac:dyDescent="0.25">
      <c r="A441" s="17">
        <v>42740</v>
      </c>
      <c r="B441" s="10" t="s">
        <v>1399</v>
      </c>
      <c r="C441" s="11" t="s">
        <v>1802</v>
      </c>
      <c r="F441" s="9">
        <v>433634</v>
      </c>
      <c r="G441" s="6">
        <f t="shared" si="11"/>
        <v>-433634</v>
      </c>
      <c r="H441" s="1193"/>
    </row>
    <row r="442" spans="1:8" x14ac:dyDescent="0.25">
      <c r="A442" s="17">
        <v>42740</v>
      </c>
      <c r="B442" s="10" t="s">
        <v>1675</v>
      </c>
      <c r="C442" s="11" t="s">
        <v>1802</v>
      </c>
      <c r="F442" s="9">
        <v>32908</v>
      </c>
      <c r="G442" s="6">
        <f t="shared" si="11"/>
        <v>-32908</v>
      </c>
      <c r="H442" s="1193"/>
    </row>
    <row r="443" spans="1:8" x14ac:dyDescent="0.25">
      <c r="A443" s="17">
        <v>42740</v>
      </c>
      <c r="B443" s="10" t="s">
        <v>32</v>
      </c>
      <c r="C443" s="11" t="s">
        <v>1802</v>
      </c>
      <c r="F443" s="9">
        <v>30468</v>
      </c>
      <c r="G443" s="6">
        <f t="shared" si="11"/>
        <v>-30468</v>
      </c>
      <c r="H443" s="1194"/>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92" t="s">
        <v>2193</v>
      </c>
    </row>
    <row r="459" spans="1:8" x14ac:dyDescent="0.25">
      <c r="A459" s="17">
        <v>42804</v>
      </c>
      <c r="B459" s="10" t="s">
        <v>1396</v>
      </c>
      <c r="C459" s="11" t="s">
        <v>1802</v>
      </c>
      <c r="F459" s="9">
        <v>100000</v>
      </c>
      <c r="G459" s="6">
        <f t="shared" si="11"/>
        <v>-100000</v>
      </c>
      <c r="H459" s="1193"/>
    </row>
    <row r="460" spans="1:8" x14ac:dyDescent="0.25">
      <c r="A460" s="17">
        <v>42804</v>
      </c>
      <c r="B460" s="10" t="s">
        <v>32</v>
      </c>
      <c r="C460" s="11" t="s">
        <v>1802</v>
      </c>
      <c r="F460" s="9">
        <v>100000</v>
      </c>
      <c r="G460" s="6">
        <f t="shared" si="11"/>
        <v>-100000</v>
      </c>
      <c r="H460" s="1194"/>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92" t="s">
        <v>2411</v>
      </c>
    </row>
    <row r="541" spans="1:8" x14ac:dyDescent="0.25">
      <c r="A541" s="17">
        <v>42875</v>
      </c>
      <c r="B541" s="10" t="s">
        <v>1396</v>
      </c>
      <c r="C541" s="11" t="s">
        <v>161</v>
      </c>
      <c r="F541" s="9">
        <v>99093</v>
      </c>
      <c r="G541" s="6">
        <f t="shared" si="16"/>
        <v>-99093</v>
      </c>
      <c r="H541" s="1194"/>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92" t="s">
        <v>2419</v>
      </c>
    </row>
    <row r="559" spans="1:8" x14ac:dyDescent="0.25">
      <c r="A559" s="17">
        <v>42880</v>
      </c>
      <c r="B559" s="148" t="s">
        <v>32</v>
      </c>
      <c r="C559" s="149" t="s">
        <v>1802</v>
      </c>
      <c r="D559" s="770"/>
      <c r="E559" s="150"/>
      <c r="F559" s="151">
        <v>100000</v>
      </c>
      <c r="G559" s="152">
        <f t="shared" si="16"/>
        <v>-100000</v>
      </c>
      <c r="H559" s="1194"/>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96" t="s">
        <v>2980</v>
      </c>
    </row>
    <row r="750" spans="1:8" x14ac:dyDescent="0.25">
      <c r="A750" s="17">
        <v>43081</v>
      </c>
      <c r="B750" s="10" t="s">
        <v>2786</v>
      </c>
      <c r="C750" s="11" t="s">
        <v>166</v>
      </c>
      <c r="F750" s="9">
        <v>183600</v>
      </c>
      <c r="G750" s="6">
        <f t="shared" si="20"/>
        <v>-183600</v>
      </c>
      <c r="H750" s="1197"/>
    </row>
    <row r="751" spans="1:8" x14ac:dyDescent="0.25">
      <c r="A751" s="17">
        <v>43081</v>
      </c>
      <c r="B751" s="10" t="s">
        <v>40</v>
      </c>
      <c r="C751" s="11" t="s">
        <v>166</v>
      </c>
      <c r="F751" s="9">
        <v>69900</v>
      </c>
      <c r="G751" s="6">
        <f t="shared" si="20"/>
        <v>-69900</v>
      </c>
      <c r="H751" s="1197"/>
    </row>
    <row r="752" spans="1:8" x14ac:dyDescent="0.25">
      <c r="A752" s="17">
        <v>43081</v>
      </c>
      <c r="B752" s="10" t="s">
        <v>1399</v>
      </c>
      <c r="C752" s="11" t="s">
        <v>166</v>
      </c>
      <c r="F752" s="9">
        <v>84000</v>
      </c>
      <c r="G752" s="6">
        <f t="shared" si="20"/>
        <v>-84000</v>
      </c>
      <c r="H752" s="1197"/>
    </row>
    <row r="753" spans="1:8" x14ac:dyDescent="0.25">
      <c r="A753" s="17">
        <v>43081</v>
      </c>
      <c r="B753" s="10" t="s">
        <v>2226</v>
      </c>
      <c r="C753" s="11" t="s">
        <v>166</v>
      </c>
      <c r="F753" s="9">
        <v>35709</v>
      </c>
      <c r="G753" s="6">
        <f t="shared" si="20"/>
        <v>-35709</v>
      </c>
      <c r="H753" s="1197"/>
    </row>
    <row r="754" spans="1:8" x14ac:dyDescent="0.25">
      <c r="A754" s="17">
        <v>43081</v>
      </c>
      <c r="B754" s="10" t="s">
        <v>1396</v>
      </c>
      <c r="C754" s="11" t="s">
        <v>166</v>
      </c>
      <c r="F754" s="9">
        <v>3823</v>
      </c>
      <c r="G754" s="6">
        <f t="shared" si="20"/>
        <v>-3823</v>
      </c>
      <c r="H754" s="1198"/>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9" t="s">
        <v>3051</v>
      </c>
    </row>
    <row r="767" spans="1:8" x14ac:dyDescent="0.25">
      <c r="A767" s="17">
        <v>43122</v>
      </c>
      <c r="B767" s="10" t="s">
        <v>2786</v>
      </c>
      <c r="C767" s="11" t="s">
        <v>166</v>
      </c>
      <c r="F767" s="9">
        <f>500000-F766</f>
        <v>443523</v>
      </c>
      <c r="G767" s="6">
        <f t="shared" si="20"/>
        <v>-443523</v>
      </c>
      <c r="H767" s="1200"/>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213" t="s">
        <v>6676</v>
      </c>
    </row>
    <row r="1800" spans="1:8" x14ac:dyDescent="0.25">
      <c r="A1800" s="112">
        <v>44261</v>
      </c>
      <c r="B1800" s="10" t="s">
        <v>1399</v>
      </c>
      <c r="C1800" s="11" t="s">
        <v>166</v>
      </c>
      <c r="F1800" s="9">
        <v>50000</v>
      </c>
      <c r="G1800" s="6">
        <f t="shared" ref="G1800" si="32">E1800-F1800</f>
        <v>-50000</v>
      </c>
      <c r="H1800" s="1213"/>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14" t="s">
        <v>6971</v>
      </c>
    </row>
    <row r="1877" spans="1:8" ht="24" customHeight="1" x14ac:dyDescent="0.25">
      <c r="A1877" s="112">
        <v>44288</v>
      </c>
      <c r="B1877" s="10" t="s">
        <v>6407</v>
      </c>
      <c r="C1877" s="11" t="s">
        <v>437</v>
      </c>
      <c r="F1877" s="9">
        <v>7970</v>
      </c>
      <c r="G1877" s="6">
        <f t="shared" si="34"/>
        <v>-7970</v>
      </c>
      <c r="H1877" s="1214"/>
    </row>
    <row r="1878" spans="1:8" ht="24" customHeight="1" x14ac:dyDescent="0.25">
      <c r="A1878" s="112">
        <v>44288</v>
      </c>
      <c r="B1878" s="10" t="s">
        <v>1399</v>
      </c>
      <c r="C1878" s="11" t="s">
        <v>437</v>
      </c>
      <c r="F1878" s="9">
        <v>21500</v>
      </c>
      <c r="G1878" s="6">
        <f t="shared" si="34"/>
        <v>-21500</v>
      </c>
      <c r="H1878" s="1214"/>
    </row>
    <row r="1879" spans="1:8" ht="24" customHeight="1" x14ac:dyDescent="0.25">
      <c r="A1879" s="112">
        <v>44288</v>
      </c>
      <c r="B1879" s="10" t="s">
        <v>6407</v>
      </c>
      <c r="C1879" s="11" t="s">
        <v>437</v>
      </c>
      <c r="F1879" s="9">
        <v>2900</v>
      </c>
      <c r="G1879" s="6">
        <f t="shared" si="34"/>
        <v>-2900</v>
      </c>
      <c r="H1879" s="1214"/>
    </row>
    <row r="1880" spans="1:8" ht="24" customHeight="1" x14ac:dyDescent="0.25">
      <c r="A1880" s="112">
        <v>44280</v>
      </c>
      <c r="B1880" s="10" t="s">
        <v>1399</v>
      </c>
      <c r="C1880" s="11" t="s">
        <v>437</v>
      </c>
      <c r="F1880" s="9">
        <v>24225</v>
      </c>
      <c r="G1880" s="6">
        <f t="shared" si="34"/>
        <v>-24225</v>
      </c>
      <c r="H1880" s="1214"/>
    </row>
    <row r="1881" spans="1:8" ht="24" customHeight="1" x14ac:dyDescent="0.25">
      <c r="A1881" s="112">
        <v>44331</v>
      </c>
      <c r="B1881" s="10" t="s">
        <v>6407</v>
      </c>
      <c r="C1881" s="11" t="s">
        <v>437</v>
      </c>
      <c r="F1881" s="9">
        <v>54720</v>
      </c>
      <c r="G1881" s="6">
        <f t="shared" si="34"/>
        <v>-54720</v>
      </c>
      <c r="H1881" s="1214"/>
    </row>
    <row r="1882" spans="1:8" ht="24" customHeight="1" x14ac:dyDescent="0.25">
      <c r="A1882" s="112">
        <v>44341</v>
      </c>
      <c r="B1882" s="10" t="s">
        <v>6509</v>
      </c>
      <c r="C1882" s="11" t="s">
        <v>437</v>
      </c>
      <c r="F1882" s="9">
        <v>22415</v>
      </c>
      <c r="G1882" s="6">
        <f t="shared" si="34"/>
        <v>-22415</v>
      </c>
      <c r="H1882" s="1214"/>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33" t="s">
        <v>6908</v>
      </c>
    </row>
    <row r="1886" spans="1:8" x14ac:dyDescent="0.25">
      <c r="A1886" s="112">
        <v>44291</v>
      </c>
      <c r="B1886" s="10" t="s">
        <v>6516</v>
      </c>
      <c r="C1886" s="11" t="s">
        <v>1802</v>
      </c>
      <c r="E1886" s="108"/>
      <c r="F1886" s="110">
        <v>82220</v>
      </c>
      <c r="G1886" s="6">
        <f t="shared" si="34"/>
        <v>-82220</v>
      </c>
      <c r="H1886" s="1134"/>
    </row>
    <row r="1887" spans="1:8" x14ac:dyDescent="0.25">
      <c r="A1887" s="112">
        <v>44291</v>
      </c>
      <c r="B1887" s="10" t="s">
        <v>6509</v>
      </c>
      <c r="C1887" s="11" t="s">
        <v>1802</v>
      </c>
      <c r="E1887" s="108"/>
      <c r="F1887" s="110">
        <f>16101+25620</f>
        <v>41721</v>
      </c>
      <c r="G1887" s="6">
        <f t="shared" si="34"/>
        <v>-41721</v>
      </c>
      <c r="H1887" s="1134"/>
    </row>
    <row r="1888" spans="1:8" x14ac:dyDescent="0.25">
      <c r="A1888" s="112">
        <v>44291</v>
      </c>
      <c r="B1888" s="10" t="s">
        <v>6718</v>
      </c>
      <c r="C1888" s="11" t="s">
        <v>1802</v>
      </c>
      <c r="E1888" s="108"/>
      <c r="F1888" s="111">
        <v>200000</v>
      </c>
      <c r="G1888" s="6">
        <f t="shared" si="34"/>
        <v>-200000</v>
      </c>
      <c r="H1888" s="113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10" t="s">
        <v>7137</v>
      </c>
    </row>
    <row r="1996" spans="1:8" x14ac:dyDescent="0.25">
      <c r="A1996" s="658">
        <v>44392</v>
      </c>
      <c r="B1996" s="659" t="s">
        <v>6953</v>
      </c>
      <c r="C1996" s="660" t="s">
        <v>166</v>
      </c>
      <c r="E1996" s="661"/>
      <c r="F1996" s="664">
        <v>34800</v>
      </c>
      <c r="G1996" s="663">
        <f t="shared" si="36"/>
        <v>-34800</v>
      </c>
      <c r="H1996" s="1211"/>
    </row>
    <row r="1997" spans="1:8" ht="16.5" thickBot="1" x14ac:dyDescent="0.3">
      <c r="A1997" s="658">
        <v>44392</v>
      </c>
      <c r="B1997" s="659" t="s">
        <v>1399</v>
      </c>
      <c r="C1997" s="660" t="s">
        <v>166</v>
      </c>
      <c r="E1997" s="661"/>
      <c r="F1997" s="665">
        <v>23022</v>
      </c>
      <c r="G1997" s="663">
        <f t="shared" si="36"/>
        <v>-23022</v>
      </c>
      <c r="H1997" s="1212"/>
    </row>
    <row r="1998" spans="1:8" x14ac:dyDescent="0.25">
      <c r="A1998" s="651">
        <v>44392</v>
      </c>
      <c r="B1998" s="652" t="s">
        <v>6509</v>
      </c>
      <c r="C1998" s="653" t="s">
        <v>437</v>
      </c>
      <c r="E1998" s="654"/>
      <c r="F1998" s="655">
        <f>480791-39410</f>
        <v>441381</v>
      </c>
      <c r="G1998" s="656">
        <f t="shared" si="36"/>
        <v>-441381</v>
      </c>
      <c r="H1998" s="1215" t="s">
        <v>7139</v>
      </c>
    </row>
    <row r="1999" spans="1:8" x14ac:dyDescent="0.25">
      <c r="A1999" s="651">
        <v>44392</v>
      </c>
      <c r="B1999" s="652" t="s">
        <v>6953</v>
      </c>
      <c r="C1999" s="653" t="s">
        <v>437</v>
      </c>
      <c r="E1999" s="654"/>
      <c r="F1999" s="672">
        <v>39410</v>
      </c>
      <c r="G1999" s="656">
        <f t="shared" si="36"/>
        <v>-39410</v>
      </c>
      <c r="H1999" s="1216"/>
    </row>
    <row r="2000" spans="1:8" ht="16.5" thickBot="1" x14ac:dyDescent="0.3">
      <c r="A2000" s="651">
        <v>44392</v>
      </c>
      <c r="B2000" s="652" t="s">
        <v>6407</v>
      </c>
      <c r="C2000" s="653" t="s">
        <v>437</v>
      </c>
      <c r="E2000" s="654"/>
      <c r="F2000" s="657">
        <v>40445</v>
      </c>
      <c r="G2000" s="656">
        <f t="shared" si="36"/>
        <v>-40445</v>
      </c>
      <c r="H2000" s="1217"/>
    </row>
    <row r="2001" spans="1:8" x14ac:dyDescent="0.25">
      <c r="A2001" s="658">
        <v>44392</v>
      </c>
      <c r="B2001" s="659" t="s">
        <v>6953</v>
      </c>
      <c r="C2001" s="660" t="s">
        <v>437</v>
      </c>
      <c r="E2001" s="661"/>
      <c r="F2001" s="662">
        <v>134360</v>
      </c>
      <c r="G2001" s="663">
        <f t="shared" si="36"/>
        <v>-134360</v>
      </c>
      <c r="H2001" s="1223" t="s">
        <v>7140</v>
      </c>
    </row>
    <row r="2002" spans="1:8" x14ac:dyDescent="0.25">
      <c r="A2002" s="658">
        <v>44392</v>
      </c>
      <c r="B2002" s="659" t="s">
        <v>1399</v>
      </c>
      <c r="C2002" s="660" t="s">
        <v>437</v>
      </c>
      <c r="E2002" s="661"/>
      <c r="F2002" s="664">
        <v>79000</v>
      </c>
      <c r="G2002" s="663">
        <f t="shared" si="36"/>
        <v>-79000</v>
      </c>
      <c r="H2002" s="1224"/>
    </row>
    <row r="2003" spans="1:8" x14ac:dyDescent="0.25">
      <c r="A2003" s="658">
        <v>44392</v>
      </c>
      <c r="B2003" s="659" t="s">
        <v>6407</v>
      </c>
      <c r="C2003" s="660" t="s">
        <v>437</v>
      </c>
      <c r="E2003" s="661"/>
      <c r="F2003" s="664">
        <v>35561</v>
      </c>
      <c r="G2003" s="663">
        <f t="shared" si="36"/>
        <v>-35561</v>
      </c>
      <c r="H2003" s="1224"/>
    </row>
    <row r="2004" spans="1:8" x14ac:dyDescent="0.25">
      <c r="A2004" s="658">
        <v>44392</v>
      </c>
      <c r="B2004" s="659" t="s">
        <v>3945</v>
      </c>
      <c r="C2004" s="660" t="s">
        <v>437</v>
      </c>
      <c r="E2004" s="661"/>
      <c r="F2004" s="664">
        <v>252800</v>
      </c>
      <c r="G2004" s="663">
        <f t="shared" si="36"/>
        <v>-252800</v>
      </c>
      <c r="H2004" s="1224"/>
    </row>
    <row r="2005" spans="1:8" ht="16.5" thickBot="1" x14ac:dyDescent="0.3">
      <c r="A2005" s="658">
        <v>44392</v>
      </c>
      <c r="B2005" s="659" t="s">
        <v>7065</v>
      </c>
      <c r="C2005" s="660" t="s">
        <v>437</v>
      </c>
      <c r="E2005" s="661"/>
      <c r="F2005" s="665">
        <v>209</v>
      </c>
      <c r="G2005" s="663">
        <f t="shared" si="36"/>
        <v>-209</v>
      </c>
      <c r="H2005" s="122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21" t="s">
        <v>7251</v>
      </c>
    </row>
    <row r="2035" spans="1:8" x14ac:dyDescent="0.25">
      <c r="A2035" s="112">
        <v>44431</v>
      </c>
      <c r="B2035" s="10" t="s">
        <v>7110</v>
      </c>
      <c r="C2035" s="11" t="s">
        <v>7240</v>
      </c>
      <c r="F2035" s="9">
        <v>50000</v>
      </c>
      <c r="G2035" s="6">
        <f t="shared" si="37"/>
        <v>-50000</v>
      </c>
      <c r="H2035" s="122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6" t="s">
        <v>7298</v>
      </c>
    </row>
    <row r="2060" spans="1:8" x14ac:dyDescent="0.25">
      <c r="A2060" s="112">
        <v>44456</v>
      </c>
      <c r="B2060" s="10" t="s">
        <v>6509</v>
      </c>
      <c r="C2060" s="11" t="s">
        <v>437</v>
      </c>
      <c r="F2060" s="9">
        <v>137800</v>
      </c>
      <c r="G2060" s="6">
        <f t="shared" si="38"/>
        <v>-137800</v>
      </c>
      <c r="H2060" s="1219"/>
    </row>
    <row r="2061" spans="1:8" x14ac:dyDescent="0.25">
      <c r="A2061" s="112">
        <v>44456</v>
      </c>
      <c r="B2061" s="10" t="s">
        <v>7065</v>
      </c>
      <c r="C2061" s="11" t="s">
        <v>437</v>
      </c>
      <c r="F2061" s="9">
        <v>29791</v>
      </c>
      <c r="G2061" s="6">
        <f t="shared" si="38"/>
        <v>-29791</v>
      </c>
      <c r="H2061" s="1219"/>
    </row>
    <row r="2062" spans="1:8" x14ac:dyDescent="0.25">
      <c r="A2062" s="112">
        <v>44456</v>
      </c>
      <c r="B2062" s="10" t="s">
        <v>6407</v>
      </c>
      <c r="C2062" s="11" t="s">
        <v>437</v>
      </c>
      <c r="F2062" s="9">
        <v>87105</v>
      </c>
      <c r="G2062" s="6">
        <f t="shared" si="38"/>
        <v>-87105</v>
      </c>
      <c r="H2062" s="1219"/>
    </row>
    <row r="2063" spans="1:8" x14ac:dyDescent="0.25">
      <c r="A2063" s="112">
        <v>44456</v>
      </c>
      <c r="B2063" s="10" t="s">
        <v>1399</v>
      </c>
      <c r="C2063" s="11" t="s">
        <v>437</v>
      </c>
      <c r="F2063" s="9">
        <v>3014</v>
      </c>
      <c r="G2063" s="6">
        <f t="shared" si="38"/>
        <v>-3014</v>
      </c>
      <c r="H2063" s="113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22" t="s">
        <v>7312</v>
      </c>
    </row>
    <row r="2077" spans="1:8" x14ac:dyDescent="0.25">
      <c r="A2077" s="112">
        <v>44460</v>
      </c>
      <c r="B2077" s="10" t="s">
        <v>6953</v>
      </c>
      <c r="C2077" s="11" t="s">
        <v>166</v>
      </c>
      <c r="F2077" s="9">
        <v>123680</v>
      </c>
      <c r="G2077" s="6">
        <f t="shared" si="38"/>
        <v>-123680</v>
      </c>
      <c r="H2077" s="1222"/>
    </row>
    <row r="2078" spans="1:8" x14ac:dyDescent="0.25">
      <c r="A2078" s="112">
        <v>44460</v>
      </c>
      <c r="B2078" s="10" t="s">
        <v>6407</v>
      </c>
      <c r="C2078" s="11" t="s">
        <v>166</v>
      </c>
      <c r="F2078" s="9">
        <v>13600</v>
      </c>
      <c r="G2078" s="6">
        <f t="shared" si="38"/>
        <v>-13600</v>
      </c>
      <c r="H2078" s="1222"/>
    </row>
    <row r="2079" spans="1:8" x14ac:dyDescent="0.25">
      <c r="A2079" s="112">
        <v>44460</v>
      </c>
      <c r="B2079" s="10" t="s">
        <v>6509</v>
      </c>
      <c r="C2079" s="11" t="s">
        <v>166</v>
      </c>
      <c r="F2079" s="9">
        <v>6755</v>
      </c>
      <c r="G2079" s="6">
        <f t="shared" si="38"/>
        <v>-6755</v>
      </c>
      <c r="H2079" s="1222"/>
    </row>
    <row r="2080" spans="1:8" x14ac:dyDescent="0.25">
      <c r="A2080" s="112">
        <v>44460</v>
      </c>
      <c r="B2080" s="10" t="s">
        <v>1399</v>
      </c>
      <c r="C2080" s="11" t="s">
        <v>166</v>
      </c>
      <c r="F2080" s="9">
        <v>9165</v>
      </c>
      <c r="G2080" s="6">
        <f t="shared" si="38"/>
        <v>-9165</v>
      </c>
      <c r="H2080" s="122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21" t="s">
        <v>7361</v>
      </c>
    </row>
    <row r="2085" spans="1:8" x14ac:dyDescent="0.25">
      <c r="A2085" s="112">
        <v>44476</v>
      </c>
      <c r="B2085" s="10" t="s">
        <v>6407</v>
      </c>
      <c r="C2085" s="660" t="s">
        <v>7240</v>
      </c>
      <c r="E2085" s="661"/>
      <c r="F2085" s="664">
        <v>2404</v>
      </c>
      <c r="G2085" s="663">
        <f t="shared" si="38"/>
        <v>-2404</v>
      </c>
      <c r="H2085" s="1221"/>
    </row>
    <row r="2086" spans="1:8" x14ac:dyDescent="0.25">
      <c r="A2086" s="112">
        <v>44476</v>
      </c>
      <c r="B2086" s="10" t="s">
        <v>6953</v>
      </c>
      <c r="C2086" s="660" t="s">
        <v>7240</v>
      </c>
      <c r="E2086" s="661"/>
      <c r="F2086" s="664">
        <v>14457</v>
      </c>
      <c r="G2086" s="663">
        <f t="shared" si="38"/>
        <v>-14457</v>
      </c>
      <c r="H2086" s="1221"/>
    </row>
    <row r="2087" spans="1:8" x14ac:dyDescent="0.25">
      <c r="A2087" s="112">
        <v>44476</v>
      </c>
      <c r="B2087" s="10" t="s">
        <v>7110</v>
      </c>
      <c r="C2087" s="660" t="s">
        <v>7240</v>
      </c>
      <c r="E2087" s="661"/>
      <c r="F2087" s="664">
        <v>3866</v>
      </c>
      <c r="G2087" s="663">
        <f t="shared" si="38"/>
        <v>-3866</v>
      </c>
      <c r="H2087" s="122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4" t="s">
        <v>7428</v>
      </c>
    </row>
    <row r="2105" spans="1:8" x14ac:dyDescent="0.25">
      <c r="A2105" s="112">
        <v>44495</v>
      </c>
      <c r="B2105" s="21" t="s">
        <v>5810</v>
      </c>
      <c r="C2105" s="745" t="s">
        <v>437</v>
      </c>
      <c r="D2105" s="764"/>
      <c r="E2105" s="746"/>
      <c r="F2105" s="747">
        <v>63000</v>
      </c>
      <c r="G2105" s="14">
        <f t="shared" si="39"/>
        <v>-63000</v>
      </c>
      <c r="H2105" s="1204"/>
    </row>
    <row r="2106" spans="1:8" x14ac:dyDescent="0.25">
      <c r="A2106" s="112">
        <v>44495</v>
      </c>
      <c r="B2106" s="21" t="s">
        <v>3945</v>
      </c>
      <c r="C2106" s="745" t="s">
        <v>437</v>
      </c>
      <c r="D2106" s="764"/>
      <c r="E2106" s="746"/>
      <c r="F2106" s="747">
        <v>161200</v>
      </c>
      <c r="G2106" s="14">
        <f t="shared" si="39"/>
        <v>-161200</v>
      </c>
      <c r="H2106" s="120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1" t="s">
        <v>7466</v>
      </c>
    </row>
    <row r="2124" spans="1:8" x14ac:dyDescent="0.25">
      <c r="A2124" s="112">
        <v>44510</v>
      </c>
      <c r="B2124" s="21" t="s">
        <v>7110</v>
      </c>
      <c r="C2124" s="13" t="s">
        <v>7465</v>
      </c>
      <c r="D2124" s="764"/>
      <c r="E2124" s="22"/>
      <c r="F2124" s="19">
        <v>30988</v>
      </c>
      <c r="G2124" s="14">
        <f t="shared" si="39"/>
        <v>-30988</v>
      </c>
      <c r="H2124" s="1191"/>
    </row>
    <row r="2125" spans="1:8" x14ac:dyDescent="0.25">
      <c r="A2125" s="112">
        <v>44510</v>
      </c>
      <c r="B2125" s="21" t="s">
        <v>6953</v>
      </c>
      <c r="C2125" s="13" t="s">
        <v>7465</v>
      </c>
      <c r="D2125" s="764"/>
      <c r="E2125" s="22"/>
      <c r="F2125" s="19">
        <v>21999</v>
      </c>
      <c r="G2125" s="14">
        <f t="shared" si="39"/>
        <v>-21999</v>
      </c>
      <c r="H2125" s="119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4" t="s">
        <v>7521</v>
      </c>
    </row>
    <row r="2140" spans="1:8" x14ac:dyDescent="0.25">
      <c r="A2140" s="112">
        <v>44529</v>
      </c>
      <c r="B2140" s="21" t="s">
        <v>6506</v>
      </c>
      <c r="C2140" s="13" t="s">
        <v>180</v>
      </c>
      <c r="D2140" s="764"/>
      <c r="E2140" s="22"/>
      <c r="F2140" s="19">
        <v>27915</v>
      </c>
      <c r="G2140" s="14">
        <f t="shared" si="39"/>
        <v>-27915</v>
      </c>
      <c r="H2140" s="1204"/>
    </row>
    <row r="2141" spans="1:8" x14ac:dyDescent="0.25">
      <c r="A2141" s="112">
        <v>44532</v>
      </c>
      <c r="B2141" s="21" t="s">
        <v>6407</v>
      </c>
      <c r="C2141" s="13" t="s">
        <v>1802</v>
      </c>
      <c r="D2141" s="764"/>
      <c r="E2141" s="22"/>
      <c r="F2141" s="19">
        <v>110233</v>
      </c>
      <c r="G2141" s="14">
        <f t="shared" si="39"/>
        <v>-110233</v>
      </c>
      <c r="H2141" s="1220" t="s">
        <v>7535</v>
      </c>
    </row>
    <row r="2142" spans="1:8" x14ac:dyDescent="0.25">
      <c r="A2142" s="112">
        <v>44532</v>
      </c>
      <c r="B2142" s="21" t="s">
        <v>6506</v>
      </c>
      <c r="C2142" s="13" t="s">
        <v>1802</v>
      </c>
      <c r="D2142" s="764"/>
      <c r="E2142" s="22"/>
      <c r="F2142" s="19">
        <v>230169</v>
      </c>
      <c r="G2142" s="14">
        <f t="shared" si="39"/>
        <v>-230169</v>
      </c>
      <c r="H2142" s="1220"/>
    </row>
    <row r="2143" spans="1:8" x14ac:dyDescent="0.25">
      <c r="A2143" s="112">
        <v>44532</v>
      </c>
      <c r="B2143" s="21" t="s">
        <v>6509</v>
      </c>
      <c r="C2143" s="13" t="s">
        <v>1802</v>
      </c>
      <c r="D2143" s="764"/>
      <c r="E2143" s="22"/>
      <c r="F2143" s="19">
        <v>136986</v>
      </c>
      <c r="G2143" s="14">
        <f t="shared" si="39"/>
        <v>-136986</v>
      </c>
      <c r="H2143" s="1220"/>
    </row>
    <row r="2144" spans="1:8" x14ac:dyDescent="0.25">
      <c r="A2144" s="112">
        <v>44532</v>
      </c>
      <c r="B2144" s="21" t="s">
        <v>6718</v>
      </c>
      <c r="C2144" s="13" t="s">
        <v>1802</v>
      </c>
      <c r="D2144" s="764"/>
      <c r="E2144" s="22"/>
      <c r="F2144" s="19">
        <v>10112</v>
      </c>
      <c r="G2144" s="14">
        <f t="shared" si="39"/>
        <v>-10112</v>
      </c>
      <c r="H2144" s="122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18" t="s">
        <v>7554</v>
      </c>
    </row>
    <row r="2148" spans="1:8" x14ac:dyDescent="0.25">
      <c r="A2148" s="112">
        <v>44538</v>
      </c>
      <c r="B2148" s="21" t="s">
        <v>2651</v>
      </c>
      <c r="C2148" s="13" t="s">
        <v>5680</v>
      </c>
      <c r="D2148" s="764"/>
      <c r="E2148" s="22"/>
      <c r="F2148" s="19">
        <v>72300</v>
      </c>
      <c r="G2148" s="14">
        <f t="shared" ref="G2148:G2190" si="40">E2148-F2148</f>
        <v>-72300</v>
      </c>
      <c r="H2148" s="1218"/>
    </row>
    <row r="2149" spans="1:8" x14ac:dyDescent="0.25">
      <c r="A2149" s="112">
        <v>44538</v>
      </c>
      <c r="B2149" s="21" t="s">
        <v>6407</v>
      </c>
      <c r="C2149" s="13" t="s">
        <v>5680</v>
      </c>
      <c r="D2149" s="764"/>
      <c r="E2149" s="22"/>
      <c r="F2149" s="19">
        <v>9500</v>
      </c>
      <c r="G2149" s="14">
        <f t="shared" si="40"/>
        <v>-9500</v>
      </c>
      <c r="H2149" s="1218"/>
    </row>
    <row r="2150" spans="1:8" x14ac:dyDescent="0.25">
      <c r="A2150" s="112">
        <v>44538</v>
      </c>
      <c r="B2150" s="21" t="s">
        <v>6509</v>
      </c>
      <c r="C2150" s="13" t="s">
        <v>5680</v>
      </c>
      <c r="D2150" s="764"/>
      <c r="E2150" s="22"/>
      <c r="F2150" s="19">
        <v>59100</v>
      </c>
      <c r="G2150" s="14">
        <f t="shared" si="40"/>
        <v>-59100</v>
      </c>
      <c r="H2150" s="1218"/>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1" t="s">
        <v>7674</v>
      </c>
    </row>
    <row r="2175" spans="1:8" x14ac:dyDescent="0.25">
      <c r="A2175" s="112">
        <v>44610</v>
      </c>
      <c r="B2175" s="21" t="s">
        <v>6953</v>
      </c>
      <c r="C2175" s="745" t="s">
        <v>7465</v>
      </c>
      <c r="D2175" s="764"/>
      <c r="E2175" s="746"/>
      <c r="F2175" s="747">
        <f>50900+252</f>
        <v>51152</v>
      </c>
      <c r="G2175" s="746">
        <f t="shared" si="40"/>
        <v>-51152</v>
      </c>
      <c r="H2175" s="1201"/>
    </row>
    <row r="2176" spans="1:8" x14ac:dyDescent="0.25">
      <c r="A2176" s="112">
        <v>44610</v>
      </c>
      <c r="B2176" s="21" t="s">
        <v>7065</v>
      </c>
      <c r="C2176" s="745" t="s">
        <v>7465</v>
      </c>
      <c r="D2176" s="764"/>
      <c r="E2176" s="746"/>
      <c r="F2176" s="747">
        <v>30105</v>
      </c>
      <c r="G2176" s="746">
        <f t="shared" si="40"/>
        <v>-30105</v>
      </c>
      <c r="H2176" s="1201"/>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91" t="s">
        <v>7894</v>
      </c>
    </row>
    <row r="2189" spans="1:8" x14ac:dyDescent="0.25">
      <c r="A2189" s="112">
        <v>44627</v>
      </c>
      <c r="B2189" s="21" t="s">
        <v>37</v>
      </c>
      <c r="C2189" s="13" t="s">
        <v>7240</v>
      </c>
      <c r="D2189" s="764"/>
      <c r="E2189" s="22"/>
      <c r="F2189" s="19">
        <v>66360</v>
      </c>
      <c r="G2189" s="14">
        <f t="shared" si="40"/>
        <v>-66360</v>
      </c>
      <c r="H2189" s="1191"/>
    </row>
    <row r="2190" spans="1:8" x14ac:dyDescent="0.25">
      <c r="A2190" s="112">
        <v>44627</v>
      </c>
      <c r="B2190" s="21" t="s">
        <v>1399</v>
      </c>
      <c r="C2190" s="745" t="s">
        <v>166</v>
      </c>
      <c r="D2190" s="764"/>
      <c r="E2190" s="746"/>
      <c r="F2190" s="746">
        <v>204468</v>
      </c>
      <c r="G2190" s="746">
        <f t="shared" si="40"/>
        <v>-204468</v>
      </c>
      <c r="H2190" s="1205" t="s">
        <v>7784</v>
      </c>
    </row>
    <row r="2191" spans="1:8" x14ac:dyDescent="0.25">
      <c r="A2191" s="112">
        <v>44627</v>
      </c>
      <c r="B2191" s="21" t="s">
        <v>7065</v>
      </c>
      <c r="C2191" s="745" t="s">
        <v>166</v>
      </c>
      <c r="D2191" s="764"/>
      <c r="E2191" s="746"/>
      <c r="F2191" s="746">
        <v>12627</v>
      </c>
      <c r="G2191" s="746">
        <f t="shared" ref="G2191:G2311" si="41">E2191-F2191</f>
        <v>-12627</v>
      </c>
      <c r="H2191" s="1205"/>
    </row>
    <row r="2192" spans="1:8" x14ac:dyDescent="0.25">
      <c r="A2192" s="112">
        <v>44627</v>
      </c>
      <c r="B2192" s="21" t="s">
        <v>7655</v>
      </c>
      <c r="C2192" s="745" t="s">
        <v>166</v>
      </c>
      <c r="D2192" s="764"/>
      <c r="E2192" s="746"/>
      <c r="F2192" s="746">
        <v>80000</v>
      </c>
      <c r="G2192" s="746">
        <f t="shared" si="41"/>
        <v>-80000</v>
      </c>
      <c r="H2192" s="1205"/>
    </row>
    <row r="2193" spans="1:8" x14ac:dyDescent="0.25">
      <c r="A2193" s="112">
        <v>44627</v>
      </c>
      <c r="B2193" s="21" t="s">
        <v>6953</v>
      </c>
      <c r="C2193" s="745" t="s">
        <v>166</v>
      </c>
      <c r="D2193" s="764"/>
      <c r="E2193" s="746"/>
      <c r="F2193" s="746">
        <v>2905</v>
      </c>
      <c r="G2193" s="746">
        <f t="shared" si="41"/>
        <v>-2905</v>
      </c>
      <c r="H2193" s="120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206" t="s">
        <v>7703</v>
      </c>
    </row>
    <row r="2201" spans="1:8" x14ac:dyDescent="0.25">
      <c r="A2201" s="112">
        <v>44627</v>
      </c>
      <c r="B2201" s="21" t="s">
        <v>7655</v>
      </c>
      <c r="C2201" s="13" t="s">
        <v>7240</v>
      </c>
      <c r="D2201" s="776" t="s">
        <v>7702</v>
      </c>
      <c r="E2201" s="22">
        <v>19800</v>
      </c>
      <c r="F2201" s="19"/>
      <c r="G2201" s="20">
        <f t="shared" si="41"/>
        <v>19800</v>
      </c>
      <c r="H2201" s="1206"/>
    </row>
    <row r="2202" spans="1:8" x14ac:dyDescent="0.25">
      <c r="A2202" s="112">
        <v>44637</v>
      </c>
      <c r="B2202" s="21" t="s">
        <v>7655</v>
      </c>
      <c r="C2202" s="13" t="s">
        <v>5680</v>
      </c>
      <c r="D2202" s="764">
        <v>35</v>
      </c>
      <c r="E2202" s="22">
        <f>11300+8400+7000+11700+2500</f>
        <v>40900</v>
      </c>
      <c r="F2202" s="19"/>
      <c r="G2202" s="20">
        <f t="shared" si="41"/>
        <v>40900</v>
      </c>
      <c r="H2202" s="1206" t="s">
        <v>7703</v>
      </c>
    </row>
    <row r="2203" spans="1:8" x14ac:dyDescent="0.25">
      <c r="A2203" s="112">
        <v>44637</v>
      </c>
      <c r="B2203" s="21" t="s">
        <v>7553</v>
      </c>
      <c r="C2203" s="13" t="s">
        <v>5680</v>
      </c>
      <c r="D2203" s="764">
        <v>35</v>
      </c>
      <c r="E2203" s="22">
        <f>7600+3500</f>
        <v>11100</v>
      </c>
      <c r="F2203" s="19"/>
      <c r="G2203" s="20">
        <f t="shared" si="41"/>
        <v>11100</v>
      </c>
      <c r="H2203" s="1206"/>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2" t="s">
        <v>7746</v>
      </c>
    </row>
    <row r="2219" spans="1:8" x14ac:dyDescent="0.25">
      <c r="A2219" s="112">
        <v>44645</v>
      </c>
      <c r="B2219" s="21" t="s">
        <v>6503</v>
      </c>
      <c r="C2219" s="13" t="s">
        <v>166</v>
      </c>
      <c r="D2219" s="764"/>
      <c r="E2219" s="22"/>
      <c r="F2219" s="19">
        <v>51585</v>
      </c>
      <c r="G2219" s="14">
        <f t="shared" si="41"/>
        <v>-51585</v>
      </c>
      <c r="H2219" s="1202"/>
    </row>
    <row r="2220" spans="1:8" x14ac:dyDescent="0.25">
      <c r="A2220" s="112">
        <v>44645</v>
      </c>
      <c r="B2220" s="21" t="s">
        <v>7655</v>
      </c>
      <c r="C2220" s="13" t="s">
        <v>166</v>
      </c>
      <c r="D2220" s="764"/>
      <c r="E2220" s="22"/>
      <c r="F2220" s="19">
        <v>122000</v>
      </c>
      <c r="G2220" s="14">
        <f t="shared" si="41"/>
        <v>-122000</v>
      </c>
      <c r="H2220" s="1202"/>
    </row>
    <row r="2221" spans="1:8" x14ac:dyDescent="0.25">
      <c r="A2221" s="112">
        <v>44645</v>
      </c>
      <c r="B2221" s="21" t="s">
        <v>37</v>
      </c>
      <c r="C2221" s="13" t="s">
        <v>166</v>
      </c>
      <c r="D2221" s="764"/>
      <c r="E2221" s="22"/>
      <c r="F2221" s="19">
        <v>8000</v>
      </c>
      <c r="G2221" s="14">
        <f t="shared" si="41"/>
        <v>-8000</v>
      </c>
      <c r="H2221" s="1202"/>
    </row>
    <row r="2222" spans="1:8" x14ac:dyDescent="0.25">
      <c r="A2222" s="112">
        <v>44645</v>
      </c>
      <c r="B2222" s="21" t="s">
        <v>7553</v>
      </c>
      <c r="C2222" s="13" t="s">
        <v>166</v>
      </c>
      <c r="D2222" s="764"/>
      <c r="E2222" s="22"/>
      <c r="F2222" s="19">
        <v>7857</v>
      </c>
      <c r="G2222" s="14">
        <f t="shared" si="41"/>
        <v>-7857</v>
      </c>
      <c r="H2222" s="1202"/>
    </row>
    <row r="2223" spans="1:8" x14ac:dyDescent="0.25">
      <c r="A2223" s="112">
        <v>44651</v>
      </c>
      <c r="B2223" s="21" t="s">
        <v>7065</v>
      </c>
      <c r="C2223" s="13" t="s">
        <v>164</v>
      </c>
      <c r="D2223" s="764"/>
      <c r="E2223" s="22"/>
      <c r="F2223" s="19">
        <v>100000</v>
      </c>
      <c r="G2223" s="14">
        <f t="shared" si="41"/>
        <v>-100000</v>
      </c>
      <c r="H2223" s="1205" t="s">
        <v>7748</v>
      </c>
    </row>
    <row r="2224" spans="1:8" x14ac:dyDescent="0.25">
      <c r="A2224" s="112">
        <v>44651</v>
      </c>
      <c r="B2224" s="21" t="s">
        <v>7110</v>
      </c>
      <c r="C2224" s="13" t="s">
        <v>164</v>
      </c>
      <c r="D2224" s="764"/>
      <c r="E2224" s="22"/>
      <c r="F2224" s="19">
        <v>100000</v>
      </c>
      <c r="G2224" s="14">
        <f t="shared" si="41"/>
        <v>-100000</v>
      </c>
      <c r="H2224" s="1205"/>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208" t="s">
        <v>7752</v>
      </c>
    </row>
    <row r="2231" spans="1:8" x14ac:dyDescent="0.25">
      <c r="A2231" s="112">
        <v>44651</v>
      </c>
      <c r="B2231" s="21" t="s">
        <v>7730</v>
      </c>
      <c r="C2231" s="13" t="s">
        <v>180</v>
      </c>
      <c r="D2231" s="764" t="s">
        <v>3917</v>
      </c>
      <c r="E2231" s="22"/>
      <c r="F2231" s="19">
        <v>710</v>
      </c>
      <c r="G2231" s="14">
        <f t="shared" si="41"/>
        <v>-710</v>
      </c>
      <c r="H2231" s="1208"/>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208" t="s">
        <v>7811</v>
      </c>
    </row>
    <row r="2242" spans="1:8" x14ac:dyDescent="0.25">
      <c r="A2242" s="112">
        <v>44669</v>
      </c>
      <c r="B2242" s="21" t="s">
        <v>7655</v>
      </c>
      <c r="C2242" s="13" t="s">
        <v>7240</v>
      </c>
      <c r="D2242" s="764"/>
      <c r="E2242" s="22"/>
      <c r="F2242" s="19">
        <v>14740</v>
      </c>
      <c r="G2242" s="14">
        <f t="shared" si="41"/>
        <v>-14740</v>
      </c>
      <c r="H2242" s="1208"/>
    </row>
    <row r="2243" spans="1:8" x14ac:dyDescent="0.25">
      <c r="A2243" s="112">
        <v>44669</v>
      </c>
      <c r="B2243" s="21" t="s">
        <v>7110</v>
      </c>
      <c r="C2243" s="13" t="s">
        <v>7240</v>
      </c>
      <c r="D2243" s="764"/>
      <c r="E2243" s="22"/>
      <c r="F2243" s="19">
        <v>12000</v>
      </c>
      <c r="G2243" s="14">
        <f t="shared" si="41"/>
        <v>-12000</v>
      </c>
      <c r="H2243" s="1208"/>
    </row>
    <row r="2244" spans="1:8" x14ac:dyDescent="0.25">
      <c r="A2244" s="112">
        <v>44669</v>
      </c>
      <c r="B2244" s="21" t="s">
        <v>7553</v>
      </c>
      <c r="C2244" s="13" t="s">
        <v>7240</v>
      </c>
      <c r="D2244" s="764"/>
      <c r="E2244" s="22"/>
      <c r="F2244" s="19">
        <v>14230</v>
      </c>
      <c r="G2244" s="14">
        <f t="shared" si="41"/>
        <v>-14230</v>
      </c>
      <c r="H2244" s="1208"/>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7" t="s">
        <v>7843</v>
      </c>
    </row>
    <row r="2250" spans="1:8" x14ac:dyDescent="0.25">
      <c r="A2250" s="715">
        <v>44676</v>
      </c>
      <c r="B2250" s="716" t="s">
        <v>3945</v>
      </c>
      <c r="C2250" s="717" t="s">
        <v>437</v>
      </c>
      <c r="D2250" s="764"/>
      <c r="E2250" s="718"/>
      <c r="F2250" s="719">
        <v>2600</v>
      </c>
      <c r="G2250" s="718">
        <f t="shared" si="41"/>
        <v>-2600</v>
      </c>
      <c r="H2250" s="1227"/>
    </row>
    <row r="2251" spans="1:8" x14ac:dyDescent="0.25">
      <c r="A2251" s="715">
        <v>44676</v>
      </c>
      <c r="B2251" s="716" t="s">
        <v>7110</v>
      </c>
      <c r="C2251" s="717" t="s">
        <v>437</v>
      </c>
      <c r="D2251" s="764"/>
      <c r="E2251" s="718"/>
      <c r="F2251" s="719">
        <v>24420</v>
      </c>
      <c r="G2251" s="718">
        <f t="shared" si="41"/>
        <v>-24420</v>
      </c>
      <c r="H2251" s="1227"/>
    </row>
    <row r="2252" spans="1:8" x14ac:dyDescent="0.25">
      <c r="A2252" s="715">
        <v>44676</v>
      </c>
      <c r="B2252" s="716" t="s">
        <v>1399</v>
      </c>
      <c r="C2252" s="717" t="s">
        <v>437</v>
      </c>
      <c r="D2252" s="764"/>
      <c r="E2252" s="718"/>
      <c r="F2252" s="719">
        <v>57690</v>
      </c>
      <c r="G2252" s="718">
        <f t="shared" si="41"/>
        <v>-57690</v>
      </c>
      <c r="H2252" s="1227"/>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28" t="s">
        <v>7990</v>
      </c>
    </row>
    <row r="2267" spans="1:8" x14ac:dyDescent="0.25">
      <c r="A2267" s="112">
        <v>44695</v>
      </c>
      <c r="B2267" s="21" t="s">
        <v>7110</v>
      </c>
      <c r="C2267" s="13" t="s">
        <v>166</v>
      </c>
      <c r="D2267" s="764"/>
      <c r="E2267" s="22"/>
      <c r="F2267" s="19">
        <v>3880</v>
      </c>
      <c r="G2267" s="14">
        <f t="shared" si="41"/>
        <v>-3880</v>
      </c>
      <c r="H2267" s="1228"/>
    </row>
    <row r="2268" spans="1:8" x14ac:dyDescent="0.25">
      <c r="A2268" s="112">
        <v>44695</v>
      </c>
      <c r="B2268" s="21" t="s">
        <v>7553</v>
      </c>
      <c r="C2268" s="13" t="s">
        <v>166</v>
      </c>
      <c r="D2268" s="764"/>
      <c r="E2268" s="22"/>
      <c r="F2268" s="19">
        <v>25143</v>
      </c>
      <c r="G2268" s="14">
        <f t="shared" si="41"/>
        <v>-25143</v>
      </c>
      <c r="H2268" s="1228"/>
    </row>
    <row r="2269" spans="1:8" x14ac:dyDescent="0.25">
      <c r="A2269" s="112">
        <v>44695</v>
      </c>
      <c r="B2269" s="21" t="s">
        <v>1399</v>
      </c>
      <c r="C2269" s="13" t="s">
        <v>166</v>
      </c>
      <c r="D2269" s="764"/>
      <c r="E2269" s="22"/>
      <c r="F2269" s="19">
        <v>116480</v>
      </c>
      <c r="G2269" s="14">
        <f t="shared" si="41"/>
        <v>-116480</v>
      </c>
      <c r="H2269" s="1228"/>
    </row>
    <row r="2270" spans="1:8" x14ac:dyDescent="0.25">
      <c r="A2270" s="112">
        <v>44695</v>
      </c>
      <c r="B2270" s="21" t="s">
        <v>7744</v>
      </c>
      <c r="C2270" s="13" t="s">
        <v>166</v>
      </c>
      <c r="D2270" s="764"/>
      <c r="E2270" s="22"/>
      <c r="F2270" s="19">
        <v>24000</v>
      </c>
      <c r="G2270" s="14">
        <f t="shared" si="41"/>
        <v>-24000</v>
      </c>
      <c r="H2270" s="1228"/>
    </row>
    <row r="2271" spans="1:8" x14ac:dyDescent="0.25">
      <c r="A2271" s="112">
        <v>44695</v>
      </c>
      <c r="B2271" s="21" t="s">
        <v>7815</v>
      </c>
      <c r="C2271" s="13" t="s">
        <v>166</v>
      </c>
      <c r="D2271" s="764"/>
      <c r="E2271" s="22"/>
      <c r="F2271" s="19">
        <v>15820</v>
      </c>
      <c r="G2271" s="14">
        <f t="shared" si="41"/>
        <v>-15820</v>
      </c>
      <c r="H2271" s="1228"/>
    </row>
    <row r="2272" spans="1:8" x14ac:dyDescent="0.25">
      <c r="A2272" s="112">
        <v>44695</v>
      </c>
      <c r="B2272" s="21" t="s">
        <v>3944</v>
      </c>
      <c r="C2272" s="13" t="s">
        <v>166</v>
      </c>
      <c r="D2272" s="764"/>
      <c r="E2272" s="22"/>
      <c r="F2272" s="19">
        <v>5200</v>
      </c>
      <c r="G2272" s="14">
        <f t="shared" si="41"/>
        <v>-5200</v>
      </c>
      <c r="H2272" s="1228"/>
    </row>
    <row r="2273" spans="1:8" x14ac:dyDescent="0.25">
      <c r="A2273" s="112">
        <v>44695</v>
      </c>
      <c r="B2273" s="21" t="s">
        <v>1399</v>
      </c>
      <c r="C2273" s="13" t="s">
        <v>166</v>
      </c>
      <c r="D2273" s="764"/>
      <c r="E2273" s="22"/>
      <c r="F2273" s="19">
        <v>84852</v>
      </c>
      <c r="G2273" s="14">
        <f t="shared" si="41"/>
        <v>-84852</v>
      </c>
      <c r="H2273" s="1228"/>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03" t="s">
        <v>7898</v>
      </c>
    </row>
    <row r="2278" spans="1:8" x14ac:dyDescent="0.25">
      <c r="A2278" s="112">
        <v>44709</v>
      </c>
      <c r="B2278" s="21" t="s">
        <v>7065</v>
      </c>
      <c r="C2278" s="13" t="s">
        <v>164</v>
      </c>
      <c r="D2278" s="764"/>
      <c r="E2278" s="22"/>
      <c r="F2278" s="19">
        <v>49174</v>
      </c>
      <c r="G2278" s="14">
        <f t="shared" si="41"/>
        <v>-49174</v>
      </c>
      <c r="H2278" s="1203"/>
    </row>
    <row r="2279" spans="1:8" x14ac:dyDescent="0.25">
      <c r="A2279" s="112">
        <v>44709</v>
      </c>
      <c r="B2279" s="21" t="s">
        <v>7110</v>
      </c>
      <c r="C2279" s="13" t="s">
        <v>164</v>
      </c>
      <c r="D2279" s="764"/>
      <c r="E2279" s="22"/>
      <c r="F2279" s="19">
        <v>36997</v>
      </c>
      <c r="G2279" s="14">
        <f t="shared" si="41"/>
        <v>-36997</v>
      </c>
      <c r="H2279" s="1203"/>
    </row>
    <row r="2280" spans="1:8" x14ac:dyDescent="0.25">
      <c r="A2280" s="112">
        <v>44709</v>
      </c>
      <c r="B2280" s="21" t="s">
        <v>7553</v>
      </c>
      <c r="C2280" s="13" t="s">
        <v>164</v>
      </c>
      <c r="D2280" s="764"/>
      <c r="E2280" s="22"/>
      <c r="F2280" s="19">
        <v>4174</v>
      </c>
      <c r="G2280" s="14">
        <f t="shared" si="41"/>
        <v>-4174</v>
      </c>
      <c r="H2280" s="120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03" t="s">
        <v>7899</v>
      </c>
    </row>
    <row r="2284" spans="1:8" x14ac:dyDescent="0.25">
      <c r="A2284" s="112">
        <v>44711</v>
      </c>
      <c r="B2284" s="21" t="s">
        <v>7553</v>
      </c>
      <c r="C2284" s="13" t="s">
        <v>5680</v>
      </c>
      <c r="D2284" s="764"/>
      <c r="E2284" s="22"/>
      <c r="F2284" s="19">
        <v>5700</v>
      </c>
      <c r="G2284" s="14">
        <f t="shared" si="41"/>
        <v>-5700</v>
      </c>
      <c r="H2284" s="1203"/>
    </row>
    <row r="2285" spans="1:8" x14ac:dyDescent="0.25">
      <c r="A2285" s="112">
        <v>44711</v>
      </c>
      <c r="B2285" s="21" t="s">
        <v>7744</v>
      </c>
      <c r="C2285" s="13" t="s">
        <v>5680</v>
      </c>
      <c r="D2285" s="764"/>
      <c r="E2285" s="22"/>
      <c r="F2285" s="19">
        <v>74800</v>
      </c>
      <c r="G2285" s="14">
        <f t="shared" si="41"/>
        <v>-74800</v>
      </c>
      <c r="H2285" s="1203"/>
    </row>
    <row r="2286" spans="1:8" x14ac:dyDescent="0.25">
      <c r="A2286" s="112">
        <v>44711</v>
      </c>
      <c r="B2286" s="21" t="s">
        <v>7553</v>
      </c>
      <c r="C2286" s="13" t="s">
        <v>7240</v>
      </c>
      <c r="D2286" s="764"/>
      <c r="E2286" s="22"/>
      <c r="F2286" s="19">
        <v>50320</v>
      </c>
      <c r="G2286" s="14">
        <f t="shared" si="41"/>
        <v>-50320</v>
      </c>
      <c r="H2286" s="1203" t="s">
        <v>7900</v>
      </c>
    </row>
    <row r="2287" spans="1:8" x14ac:dyDescent="0.25">
      <c r="A2287" s="112">
        <v>44711</v>
      </c>
      <c r="B2287" s="21" t="s">
        <v>7655</v>
      </c>
      <c r="C2287" s="13" t="s">
        <v>7240</v>
      </c>
      <c r="D2287" s="764"/>
      <c r="E2287" s="22"/>
      <c r="F2287" s="19">
        <v>8180</v>
      </c>
      <c r="G2287" s="14">
        <f t="shared" si="41"/>
        <v>-8180</v>
      </c>
      <c r="H2287" s="1203"/>
    </row>
    <row r="2288" spans="1:8" x14ac:dyDescent="0.25">
      <c r="A2288" s="112">
        <v>44711</v>
      </c>
      <c r="B2288" s="21" t="s">
        <v>7815</v>
      </c>
      <c r="C2288" s="13" t="s">
        <v>7240</v>
      </c>
      <c r="D2288" s="764"/>
      <c r="E2288" s="22"/>
      <c r="F2288" s="19">
        <v>17000</v>
      </c>
      <c r="G2288" s="14">
        <f t="shared" si="41"/>
        <v>-17000</v>
      </c>
      <c r="H2288" s="120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03" t="s">
        <v>1156</v>
      </c>
    </row>
    <row r="2292" spans="1:8" x14ac:dyDescent="0.25">
      <c r="A2292" s="112">
        <v>44712</v>
      </c>
      <c r="B2292" s="21" t="s">
        <v>6407</v>
      </c>
      <c r="C2292" s="13" t="s">
        <v>3010</v>
      </c>
      <c r="D2292" s="764"/>
      <c r="E2292" s="22"/>
      <c r="F2292" s="19">
        <v>28567</v>
      </c>
      <c r="G2292" s="14">
        <f t="shared" si="41"/>
        <v>-28567</v>
      </c>
      <c r="H2292" s="1203"/>
    </row>
    <row r="2293" spans="1:8" x14ac:dyDescent="0.25">
      <c r="A2293" s="112">
        <v>44712</v>
      </c>
      <c r="B2293" s="21" t="s">
        <v>6509</v>
      </c>
      <c r="C2293" s="13" t="s">
        <v>3010</v>
      </c>
      <c r="D2293" s="764"/>
      <c r="E2293" s="22"/>
      <c r="F2293" s="19">
        <v>3053</v>
      </c>
      <c r="G2293" s="14">
        <f t="shared" si="41"/>
        <v>-3053</v>
      </c>
      <c r="H2293" s="120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207" t="s">
        <v>7993</v>
      </c>
    </row>
    <row r="2304" spans="1:8" x14ac:dyDescent="0.25">
      <c r="A2304" s="112">
        <v>44726</v>
      </c>
      <c r="B2304" s="21" t="s">
        <v>7919</v>
      </c>
      <c r="C2304" s="13" t="s">
        <v>166</v>
      </c>
      <c r="D2304" s="764"/>
      <c r="E2304" s="22"/>
      <c r="F2304" s="19">
        <v>132000</v>
      </c>
      <c r="G2304" s="14">
        <f t="shared" si="41"/>
        <v>-132000</v>
      </c>
      <c r="H2304" s="1207"/>
    </row>
    <row r="2305" spans="1:8" x14ac:dyDescent="0.25">
      <c r="A2305" s="112">
        <v>44726</v>
      </c>
      <c r="B2305" s="21" t="s">
        <v>7919</v>
      </c>
      <c r="C2305" s="13" t="s">
        <v>166</v>
      </c>
      <c r="D2305" s="764"/>
      <c r="E2305" s="22"/>
      <c r="F2305" s="19">
        <v>151650</v>
      </c>
      <c r="G2305" s="14">
        <f t="shared" si="41"/>
        <v>-151650</v>
      </c>
      <c r="H2305" s="1207"/>
    </row>
    <row r="2306" spans="1:8" x14ac:dyDescent="0.25">
      <c r="A2306" s="112">
        <v>44726</v>
      </c>
      <c r="B2306" s="21" t="s">
        <v>7919</v>
      </c>
      <c r="C2306" s="13" t="s">
        <v>166</v>
      </c>
      <c r="D2306" s="764"/>
      <c r="E2306" s="22"/>
      <c r="F2306" s="19">
        <f>500000-F2305-F2304-F2303</f>
        <v>60560</v>
      </c>
      <c r="G2306" s="14">
        <f t="shared" si="41"/>
        <v>-60560</v>
      </c>
      <c r="H2306" s="1207"/>
    </row>
    <row r="2307" spans="1:8" ht="15.75" customHeight="1" x14ac:dyDescent="0.25">
      <c r="A2307" s="112">
        <v>44726</v>
      </c>
      <c r="B2307" s="21" t="s">
        <v>2932</v>
      </c>
      <c r="C2307" s="13" t="s">
        <v>161</v>
      </c>
      <c r="D2307" s="764"/>
      <c r="E2307" s="22"/>
      <c r="F2307" s="19">
        <v>21337</v>
      </c>
      <c r="G2307" s="14">
        <f t="shared" si="41"/>
        <v>-21337</v>
      </c>
      <c r="H2307" s="1209" t="s">
        <v>7962</v>
      </c>
    </row>
    <row r="2308" spans="1:8" ht="15.75" customHeight="1" x14ac:dyDescent="0.25">
      <c r="A2308" s="112">
        <v>44726</v>
      </c>
      <c r="B2308" s="21" t="s">
        <v>7730</v>
      </c>
      <c r="C2308" s="13" t="s">
        <v>161</v>
      </c>
      <c r="D2308" s="764"/>
      <c r="E2308" s="22"/>
      <c r="F2308" s="19">
        <v>44651</v>
      </c>
      <c r="G2308" s="14">
        <f t="shared" si="41"/>
        <v>-44651</v>
      </c>
      <c r="H2308" s="1209"/>
    </row>
    <row r="2309" spans="1:8" ht="15.75" customHeight="1" x14ac:dyDescent="0.25">
      <c r="A2309" s="112">
        <v>44726</v>
      </c>
      <c r="B2309" s="21" t="s">
        <v>7744</v>
      </c>
      <c r="C2309" s="13" t="s">
        <v>161</v>
      </c>
      <c r="D2309" s="764"/>
      <c r="E2309" s="22"/>
      <c r="F2309" s="19">
        <v>33179</v>
      </c>
      <c r="G2309" s="14">
        <f t="shared" si="41"/>
        <v>-33179</v>
      </c>
      <c r="H2309" s="1209"/>
    </row>
    <row r="2310" spans="1:8" ht="16.5" customHeight="1" x14ac:dyDescent="0.25">
      <c r="A2310" s="112">
        <v>44726</v>
      </c>
      <c r="B2310" s="21" t="s">
        <v>7815</v>
      </c>
      <c r="C2310" s="13" t="s">
        <v>161</v>
      </c>
      <c r="D2310" s="764"/>
      <c r="E2310" s="22"/>
      <c r="F2310" s="19">
        <v>58530</v>
      </c>
      <c r="G2310" s="14">
        <f t="shared" si="41"/>
        <v>-58530</v>
      </c>
      <c r="H2310" s="1209"/>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95" t="s">
        <v>8538</v>
      </c>
    </row>
    <row r="2438" spans="1:8" x14ac:dyDescent="0.25">
      <c r="A2438" s="112">
        <v>44859</v>
      </c>
      <c r="B2438" s="21" t="s">
        <v>8075</v>
      </c>
      <c r="C2438" s="13" t="s">
        <v>166</v>
      </c>
      <c r="D2438" s="764"/>
      <c r="E2438" s="22"/>
      <c r="F2438" s="19">
        <v>31200</v>
      </c>
      <c r="G2438" s="14">
        <f t="shared" si="47"/>
        <v>-31200</v>
      </c>
      <c r="H2438" s="1195"/>
    </row>
    <row r="2439" spans="1:8" x14ac:dyDescent="0.25">
      <c r="A2439" s="112">
        <v>44859</v>
      </c>
      <c r="B2439" s="21" t="s">
        <v>8556</v>
      </c>
      <c r="C2439" s="13" t="s">
        <v>166</v>
      </c>
      <c r="D2439" s="764"/>
      <c r="E2439" s="22"/>
      <c r="F2439" s="19">
        <v>109718</v>
      </c>
      <c r="G2439" s="14">
        <f t="shared" si="47"/>
        <v>-109718</v>
      </c>
      <c r="H2439" s="1195"/>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204" t="s">
        <v>8551</v>
      </c>
    </row>
    <row r="2444" spans="1:8" x14ac:dyDescent="0.25">
      <c r="A2444" s="112">
        <v>44860</v>
      </c>
      <c r="B2444" s="21" t="s">
        <v>6503</v>
      </c>
      <c r="C2444" s="13" t="s">
        <v>2195</v>
      </c>
      <c r="D2444" s="764"/>
      <c r="E2444" s="22"/>
      <c r="F2444" s="19">
        <v>23920</v>
      </c>
      <c r="G2444" s="14">
        <f t="shared" si="47"/>
        <v>-23920</v>
      </c>
      <c r="H2444" s="1204"/>
    </row>
    <row r="2445" spans="1:8" x14ac:dyDescent="0.25">
      <c r="A2445" s="112">
        <v>44860</v>
      </c>
      <c r="B2445" s="21" t="s">
        <v>8556</v>
      </c>
      <c r="C2445" s="13" t="s">
        <v>2195</v>
      </c>
      <c r="D2445" s="764"/>
      <c r="E2445" s="22"/>
      <c r="F2445" s="19">
        <v>11080</v>
      </c>
      <c r="G2445" s="14">
        <f t="shared" si="47"/>
        <v>-11080</v>
      </c>
      <c r="H2445" s="1204"/>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91" t="s">
        <v>8624</v>
      </c>
    </row>
    <row r="2468" spans="1:8" x14ac:dyDescent="0.25">
      <c r="A2468" s="112">
        <v>44872</v>
      </c>
      <c r="B2468" s="21" t="s">
        <v>7815</v>
      </c>
      <c r="C2468" s="13" t="s">
        <v>162</v>
      </c>
      <c r="D2468" s="764"/>
      <c r="E2468" s="22"/>
      <c r="F2468" s="19">
        <v>35000</v>
      </c>
      <c r="G2468" s="14">
        <f t="shared" si="47"/>
        <v>-35000</v>
      </c>
      <c r="H2468" s="1191"/>
    </row>
    <row r="2469" spans="1:8" x14ac:dyDescent="0.25">
      <c r="A2469" s="112">
        <v>44872</v>
      </c>
      <c r="B2469" s="21" t="s">
        <v>7919</v>
      </c>
      <c r="C2469" s="13" t="s">
        <v>162</v>
      </c>
      <c r="D2469" s="764"/>
      <c r="E2469" s="22"/>
      <c r="F2469" s="19">
        <v>26000</v>
      </c>
      <c r="G2469" s="14">
        <f t="shared" si="47"/>
        <v>-26000</v>
      </c>
      <c r="H2469" s="1191"/>
    </row>
    <row r="2470" spans="1:8" x14ac:dyDescent="0.25">
      <c r="A2470" s="112">
        <v>44872</v>
      </c>
      <c r="B2470" s="21" t="s">
        <v>8075</v>
      </c>
      <c r="C2470" s="13" t="s">
        <v>162</v>
      </c>
      <c r="D2470" s="764"/>
      <c r="E2470" s="22"/>
      <c r="F2470" s="19">
        <v>32000</v>
      </c>
      <c r="G2470" s="14">
        <f t="shared" si="47"/>
        <v>-32000</v>
      </c>
      <c r="H2470" s="1191"/>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91" t="s">
        <v>8673</v>
      </c>
    </row>
    <row r="2486" spans="1:8" x14ac:dyDescent="0.25">
      <c r="A2486" s="112">
        <v>44882</v>
      </c>
      <c r="B2486" s="21" t="s">
        <v>8041</v>
      </c>
      <c r="C2486" s="13" t="s">
        <v>161</v>
      </c>
      <c r="D2486" s="764"/>
      <c r="E2486" s="22"/>
      <c r="F2486" s="19">
        <v>60000</v>
      </c>
      <c r="G2486" s="14">
        <f t="shared" si="48"/>
        <v>-60000</v>
      </c>
      <c r="H2486" s="1191"/>
    </row>
    <row r="2487" spans="1:8" x14ac:dyDescent="0.25">
      <c r="A2487" s="112">
        <v>44882</v>
      </c>
      <c r="B2487" s="21" t="s">
        <v>7815</v>
      </c>
      <c r="C2487" s="13" t="s">
        <v>161</v>
      </c>
      <c r="D2487" s="764"/>
      <c r="E2487" s="22"/>
      <c r="F2487" s="19">
        <v>95</v>
      </c>
      <c r="G2487" s="14">
        <f t="shared" si="48"/>
        <v>-95</v>
      </c>
      <c r="H2487" s="1191" t="s">
        <v>4976</v>
      </c>
    </row>
    <row r="2488" spans="1:8" x14ac:dyDescent="0.25">
      <c r="A2488" s="112">
        <v>44882</v>
      </c>
      <c r="B2488" s="21" t="s">
        <v>8041</v>
      </c>
      <c r="C2488" s="13" t="s">
        <v>161</v>
      </c>
      <c r="D2488" s="764"/>
      <c r="E2488" s="22"/>
      <c r="F2488" s="19">
        <v>383</v>
      </c>
      <c r="G2488" s="14">
        <f t="shared" si="48"/>
        <v>-383</v>
      </c>
      <c r="H2488" s="1191"/>
    </row>
    <row r="2489" spans="1:8" x14ac:dyDescent="0.25">
      <c r="A2489" s="112">
        <v>44882</v>
      </c>
      <c r="B2489" s="21" t="s">
        <v>7919</v>
      </c>
      <c r="C2489" s="13" t="s">
        <v>8391</v>
      </c>
      <c r="D2489" s="764"/>
      <c r="E2489" s="22"/>
      <c r="F2489" s="19">
        <v>100000</v>
      </c>
      <c r="G2489" s="14">
        <f t="shared" si="48"/>
        <v>-100000</v>
      </c>
      <c r="H2489" s="1229" t="s">
        <v>8632</v>
      </c>
    </row>
    <row r="2490" spans="1:8" x14ac:dyDescent="0.25">
      <c r="A2490" s="112">
        <v>44882</v>
      </c>
      <c r="B2490" s="21" t="s">
        <v>8041</v>
      </c>
      <c r="C2490" s="13" t="s">
        <v>8391</v>
      </c>
      <c r="D2490" s="764"/>
      <c r="E2490" s="22"/>
      <c r="F2490" s="19">
        <v>100000</v>
      </c>
      <c r="G2490" s="14">
        <f t="shared" si="48"/>
        <v>-100000</v>
      </c>
      <c r="H2490" s="1229"/>
    </row>
    <row r="2491" spans="1:8" x14ac:dyDescent="0.25">
      <c r="A2491" s="112">
        <v>44882</v>
      </c>
      <c r="B2491" s="21" t="s">
        <v>8556</v>
      </c>
      <c r="C2491" s="13" t="s">
        <v>8391</v>
      </c>
      <c r="D2491" s="764"/>
      <c r="E2491" s="22"/>
      <c r="F2491" s="19">
        <v>200000</v>
      </c>
      <c r="G2491" s="14">
        <f t="shared" si="48"/>
        <v>-200000</v>
      </c>
      <c r="H2491" s="1229"/>
    </row>
    <row r="2492" spans="1:8" x14ac:dyDescent="0.25">
      <c r="A2492" s="112">
        <v>44882</v>
      </c>
      <c r="B2492" s="21" t="s">
        <v>8529</v>
      </c>
      <c r="C2492" s="13" t="s">
        <v>8391</v>
      </c>
      <c r="D2492" s="764"/>
      <c r="E2492" s="22"/>
      <c r="F2492" s="19">
        <v>100000</v>
      </c>
      <c r="G2492" s="14">
        <f t="shared" si="48"/>
        <v>-100000</v>
      </c>
      <c r="H2492" s="1229"/>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203" t="s">
        <v>8718</v>
      </c>
    </row>
    <row r="2508" spans="1:8" x14ac:dyDescent="0.25">
      <c r="A2508" s="112">
        <v>44888</v>
      </c>
      <c r="B2508" s="21" t="s">
        <v>7951</v>
      </c>
      <c r="C2508" s="13" t="s">
        <v>180</v>
      </c>
      <c r="D2508" s="764"/>
      <c r="E2508" s="22"/>
      <c r="F2508" s="19">
        <v>28000</v>
      </c>
      <c r="G2508" s="14">
        <f t="shared" si="48"/>
        <v>-28000</v>
      </c>
      <c r="H2508" s="1203"/>
    </row>
    <row r="2509" spans="1:8" x14ac:dyDescent="0.25">
      <c r="A2509" s="112">
        <v>44888</v>
      </c>
      <c r="B2509" s="21" t="s">
        <v>8041</v>
      </c>
      <c r="C2509" s="13" t="s">
        <v>180</v>
      </c>
      <c r="D2509" s="764"/>
      <c r="E2509" s="22"/>
      <c r="F2509" s="19">
        <v>100000</v>
      </c>
      <c r="G2509" s="14">
        <f t="shared" si="48"/>
        <v>-100000</v>
      </c>
      <c r="H2509" s="1203"/>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202" t="s">
        <v>8632</v>
      </c>
    </row>
    <row r="2523" spans="1:8" x14ac:dyDescent="0.25">
      <c r="A2523" s="112">
        <v>44889</v>
      </c>
      <c r="B2523" s="21" t="s">
        <v>8041</v>
      </c>
      <c r="C2523" s="13" t="s">
        <v>8391</v>
      </c>
      <c r="D2523" s="764"/>
      <c r="E2523" s="22"/>
      <c r="F2523" s="19">
        <v>50117</v>
      </c>
      <c r="G2523" s="14">
        <f t="shared" si="48"/>
        <v>-50117</v>
      </c>
      <c r="H2523" s="1202"/>
    </row>
    <row r="2524" spans="1:8" x14ac:dyDescent="0.25">
      <c r="A2524" s="112">
        <v>44889</v>
      </c>
      <c r="B2524" s="21" t="s">
        <v>8075</v>
      </c>
      <c r="C2524" s="13" t="s">
        <v>8391</v>
      </c>
      <c r="D2524" s="764"/>
      <c r="E2524" s="22"/>
      <c r="F2524" s="19">
        <v>13496</v>
      </c>
      <c r="G2524" s="14">
        <f t="shared" si="48"/>
        <v>-13496</v>
      </c>
      <c r="H2524" s="1202"/>
    </row>
    <row r="2525" spans="1:8" x14ac:dyDescent="0.25">
      <c r="A2525" s="112">
        <v>44889</v>
      </c>
      <c r="B2525" s="21" t="s">
        <v>8556</v>
      </c>
      <c r="C2525" s="13" t="s">
        <v>8391</v>
      </c>
      <c r="D2525" s="764"/>
      <c r="E2525" s="22"/>
      <c r="F2525" s="19">
        <v>115599</v>
      </c>
      <c r="G2525" s="14">
        <f t="shared" si="48"/>
        <v>-115599</v>
      </c>
      <c r="H2525" s="1202"/>
    </row>
    <row r="2526" spans="1:8" x14ac:dyDescent="0.25">
      <c r="A2526" s="112">
        <v>44889</v>
      </c>
      <c r="B2526" s="21" t="s">
        <v>8529</v>
      </c>
      <c r="C2526" s="13" t="s">
        <v>8391</v>
      </c>
      <c r="D2526" s="764"/>
      <c r="E2526" s="22"/>
      <c r="F2526" s="19">
        <v>72562</v>
      </c>
      <c r="G2526" s="14">
        <f t="shared" si="48"/>
        <v>-72562</v>
      </c>
      <c r="H2526" s="1202"/>
    </row>
    <row r="2527" spans="1:8" x14ac:dyDescent="0.25">
      <c r="A2527" s="112">
        <v>44889</v>
      </c>
      <c r="B2527" s="21" t="s">
        <v>8654</v>
      </c>
      <c r="C2527" s="13" t="s">
        <v>8391</v>
      </c>
      <c r="D2527" s="764"/>
      <c r="E2527" s="22"/>
      <c r="F2527" s="19">
        <f>500000-F2526-F2525-F2524-F2523-F2522</f>
        <v>197007</v>
      </c>
      <c r="G2527" s="14">
        <f t="shared" si="48"/>
        <v>-197007</v>
      </c>
      <c r="H2527" s="1202"/>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232" t="s">
        <v>8821</v>
      </c>
    </row>
    <row r="2554" spans="1:8" x14ac:dyDescent="0.25">
      <c r="A2554" s="112">
        <v>44902</v>
      </c>
      <c r="B2554" s="10" t="s">
        <v>8336</v>
      </c>
      <c r="C2554" s="11" t="s">
        <v>2195</v>
      </c>
      <c r="F2554" s="9">
        <v>39210</v>
      </c>
      <c r="G2554" s="6">
        <f t="shared" si="48"/>
        <v>-39210</v>
      </c>
      <c r="H2554" s="1232"/>
    </row>
    <row r="2555" spans="1:8" x14ac:dyDescent="0.25">
      <c r="A2555" s="112">
        <v>44902</v>
      </c>
      <c r="B2555" s="10" t="s">
        <v>8556</v>
      </c>
      <c r="C2555" s="11" t="s">
        <v>2195</v>
      </c>
      <c r="F2555" s="9">
        <v>18450</v>
      </c>
      <c r="G2555" s="6">
        <f t="shared" si="48"/>
        <v>-18450</v>
      </c>
      <c r="H2555" s="1232"/>
    </row>
    <row r="2556" spans="1:8" x14ac:dyDescent="0.25">
      <c r="A2556" s="112">
        <v>44902</v>
      </c>
      <c r="B2556" s="10" t="s">
        <v>8654</v>
      </c>
      <c r="C2556" s="11" t="s">
        <v>2195</v>
      </c>
      <c r="F2556" s="9">
        <v>80000</v>
      </c>
      <c r="G2556" s="6">
        <f t="shared" si="48"/>
        <v>-80000</v>
      </c>
      <c r="H2556" s="1232"/>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228" t="s">
        <v>8848</v>
      </c>
    </row>
    <row r="2564" spans="1:8" x14ac:dyDescent="0.25">
      <c r="A2564" s="112">
        <v>44907</v>
      </c>
      <c r="B2564" s="742" t="s">
        <v>3945</v>
      </c>
      <c r="C2564" s="749" t="s">
        <v>437</v>
      </c>
      <c r="D2564" s="777"/>
      <c r="E2564" s="750"/>
      <c r="F2564" s="751">
        <v>68000</v>
      </c>
      <c r="G2564" s="752">
        <f t="shared" si="48"/>
        <v>-68000</v>
      </c>
      <c r="H2564" s="1228"/>
    </row>
    <row r="2565" spans="1:8" x14ac:dyDescent="0.25">
      <c r="A2565" s="112">
        <v>44907</v>
      </c>
      <c r="B2565" s="742" t="s">
        <v>1399</v>
      </c>
      <c r="C2565" s="749" t="s">
        <v>437</v>
      </c>
      <c r="D2565" s="777"/>
      <c r="E2565" s="750"/>
      <c r="F2565" s="751">
        <v>7600</v>
      </c>
      <c r="G2565" s="752">
        <f t="shared" si="48"/>
        <v>-7600</v>
      </c>
      <c r="H2565" s="1228"/>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231" t="s">
        <v>8866</v>
      </c>
    </row>
    <row r="2574" spans="1:8" x14ac:dyDescent="0.25">
      <c r="A2574" s="112">
        <v>44910</v>
      </c>
      <c r="B2574" s="742" t="s">
        <v>6503</v>
      </c>
      <c r="C2574" s="749" t="s">
        <v>164</v>
      </c>
      <c r="D2574" s="777"/>
      <c r="E2574" s="750"/>
      <c r="F2574" s="751">
        <v>9328</v>
      </c>
      <c r="G2574" s="752">
        <f t="shared" si="48"/>
        <v>-9328</v>
      </c>
      <c r="H2574" s="1231"/>
    </row>
    <row r="2575" spans="1:8" x14ac:dyDescent="0.25">
      <c r="A2575" s="112">
        <v>44910</v>
      </c>
      <c r="B2575" s="742" t="s">
        <v>7065</v>
      </c>
      <c r="C2575" s="749" t="s">
        <v>164</v>
      </c>
      <c r="D2575" s="777"/>
      <c r="E2575" s="750"/>
      <c r="F2575" s="751">
        <v>247</v>
      </c>
      <c r="G2575" s="752">
        <f t="shared" si="48"/>
        <v>-247</v>
      </c>
      <c r="H2575" s="1231"/>
    </row>
    <row r="2576" spans="1:8" x14ac:dyDescent="0.25">
      <c r="A2576" s="112">
        <v>44910</v>
      </c>
      <c r="B2576" s="742" t="s">
        <v>1399</v>
      </c>
      <c r="C2576" s="749" t="s">
        <v>164</v>
      </c>
      <c r="D2576" s="777"/>
      <c r="E2576" s="750"/>
      <c r="F2576" s="751">
        <v>23076</v>
      </c>
      <c r="G2576" s="752">
        <f t="shared" si="48"/>
        <v>-23076</v>
      </c>
      <c r="H2576" s="1231"/>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230" t="s">
        <v>8893</v>
      </c>
    </row>
    <row r="2582" spans="1:8" x14ac:dyDescent="0.25">
      <c r="A2582" s="112">
        <v>44914</v>
      </c>
      <c r="B2582" s="742" t="s">
        <v>6509</v>
      </c>
      <c r="C2582" s="749" t="s">
        <v>3010</v>
      </c>
      <c r="D2582" s="777"/>
      <c r="E2582" s="750"/>
      <c r="F2582" s="751">
        <v>11000</v>
      </c>
      <c r="G2582" s="752">
        <f t="shared" si="48"/>
        <v>-11000</v>
      </c>
      <c r="H2582" s="1230"/>
    </row>
    <row r="2583" spans="1:8" x14ac:dyDescent="0.25">
      <c r="A2583" s="112">
        <v>44914</v>
      </c>
      <c r="B2583" s="742" t="s">
        <v>8041</v>
      </c>
      <c r="C2583" s="749" t="s">
        <v>3010</v>
      </c>
      <c r="D2583" s="777"/>
      <c r="E2583" s="750"/>
      <c r="F2583" s="751">
        <v>25000</v>
      </c>
      <c r="G2583" s="752">
        <f t="shared" si="48"/>
        <v>-25000</v>
      </c>
      <c r="H2583" s="1230"/>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31" t="s">
        <v>8986</v>
      </c>
    </row>
    <row r="2615" spans="1:8" x14ac:dyDescent="0.25">
      <c r="A2615" s="112">
        <v>44933</v>
      </c>
      <c r="B2615" s="21" t="s">
        <v>7919</v>
      </c>
      <c r="C2615" s="13" t="s">
        <v>8453</v>
      </c>
      <c r="D2615" s="764"/>
      <c r="E2615" s="22"/>
      <c r="F2615" s="19">
        <v>42000</v>
      </c>
      <c r="G2615" s="14">
        <f t="shared" si="48"/>
        <v>-42000</v>
      </c>
      <c r="H2615" s="1138"/>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33" t="s">
        <v>9031</v>
      </c>
    </row>
    <row r="2625" spans="1:8" x14ac:dyDescent="0.25">
      <c r="A2625" s="112">
        <v>44942</v>
      </c>
      <c r="B2625" s="21" t="s">
        <v>7919</v>
      </c>
      <c r="C2625" s="13" t="s">
        <v>166</v>
      </c>
      <c r="D2625" s="764"/>
      <c r="E2625" s="781"/>
      <c r="F2625" s="141">
        <v>25000</v>
      </c>
      <c r="G2625" s="782">
        <f t="shared" si="48"/>
        <v>-25000</v>
      </c>
      <c r="H2625" s="1134"/>
    </row>
    <row r="2626" spans="1:8" x14ac:dyDescent="0.25">
      <c r="A2626" s="112">
        <v>44942</v>
      </c>
      <c r="B2626" s="21" t="s">
        <v>8336</v>
      </c>
      <c r="C2626" s="13" t="s">
        <v>166</v>
      </c>
      <c r="D2626" s="764"/>
      <c r="E2626" s="781"/>
      <c r="F2626" s="141">
        <v>69000</v>
      </c>
      <c r="G2626" s="782">
        <f t="shared" si="48"/>
        <v>-69000</v>
      </c>
      <c r="H2626" s="1134"/>
    </row>
    <row r="2627" spans="1:8" x14ac:dyDescent="0.25">
      <c r="A2627" s="112">
        <v>44942</v>
      </c>
      <c r="B2627" s="21" t="s">
        <v>8556</v>
      </c>
      <c r="C2627" s="13" t="s">
        <v>166</v>
      </c>
      <c r="D2627" s="764"/>
      <c r="E2627" s="781"/>
      <c r="F2627" s="141">
        <v>15282</v>
      </c>
      <c r="G2627" s="782">
        <f t="shared" si="48"/>
        <v>-15282</v>
      </c>
      <c r="H2627" s="1134"/>
    </row>
    <row r="2628" spans="1:8" ht="16.5" thickBot="1" x14ac:dyDescent="0.3">
      <c r="A2628" s="112">
        <v>44942</v>
      </c>
      <c r="B2628" s="21" t="s">
        <v>8529</v>
      </c>
      <c r="C2628" s="13" t="s">
        <v>166</v>
      </c>
      <c r="D2628" s="764"/>
      <c r="E2628" s="781"/>
      <c r="F2628" s="784">
        <v>47891</v>
      </c>
      <c r="G2628" s="782">
        <f t="shared" si="48"/>
        <v>-47891</v>
      </c>
      <c r="H2628" s="1135"/>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31" t="s">
        <v>9072</v>
      </c>
    </row>
    <row r="2635" spans="1:8" x14ac:dyDescent="0.25">
      <c r="A2635" s="112">
        <v>44949</v>
      </c>
      <c r="B2635" s="21" t="s">
        <v>8336</v>
      </c>
      <c r="C2635" s="13" t="s">
        <v>169</v>
      </c>
      <c r="D2635" s="764"/>
      <c r="E2635" s="22"/>
      <c r="F2635" s="19">
        <v>65227</v>
      </c>
      <c r="G2635" s="782">
        <f t="shared" si="48"/>
        <v>-65227</v>
      </c>
      <c r="H2635" s="1138"/>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33" t="s">
        <v>10313</v>
      </c>
    </row>
    <row r="2650" spans="1:8" x14ac:dyDescent="0.25">
      <c r="A2650" s="112">
        <v>44957</v>
      </c>
      <c r="B2650" s="21" t="s">
        <v>8654</v>
      </c>
      <c r="C2650" s="13" t="s">
        <v>7240</v>
      </c>
      <c r="D2650" s="764"/>
      <c r="E2650" s="22"/>
      <c r="F2650" s="19">
        <v>443603</v>
      </c>
      <c r="G2650" s="14">
        <f t="shared" ref="G2650" si="49">E2650-F2650</f>
        <v>-443603</v>
      </c>
      <c r="H2650" s="1135"/>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58" t="s">
        <v>9304</v>
      </c>
      <c r="E2656" s="22">
        <v>56000</v>
      </c>
      <c r="F2656" s="19"/>
      <c r="G2656" s="14">
        <f t="shared" si="48"/>
        <v>56000</v>
      </c>
      <c r="H2656" s="920" t="s">
        <v>9305</v>
      </c>
    </row>
    <row r="2657" spans="1:8" x14ac:dyDescent="0.25">
      <c r="A2657" s="112">
        <v>44965</v>
      </c>
      <c r="B2657" s="21" t="s">
        <v>8041</v>
      </c>
      <c r="C2657" s="13" t="s">
        <v>169</v>
      </c>
      <c r="D2657" s="1159"/>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9" t="s">
        <v>9306</v>
      </c>
    </row>
    <row r="2659" spans="1:8" x14ac:dyDescent="0.25">
      <c r="A2659" s="112">
        <v>44965</v>
      </c>
      <c r="B2659" s="21" t="s">
        <v>8336</v>
      </c>
      <c r="C2659" s="13" t="s">
        <v>169</v>
      </c>
      <c r="D2659" s="764"/>
      <c r="E2659" s="22"/>
      <c r="F2659" s="19">
        <v>10173</v>
      </c>
      <c r="G2659" s="14">
        <f t="shared" si="48"/>
        <v>-10173</v>
      </c>
      <c r="H2659" s="1140"/>
    </row>
    <row r="2660" spans="1:8" x14ac:dyDescent="0.25">
      <c r="A2660" s="112">
        <v>44965</v>
      </c>
      <c r="B2660" s="21" t="s">
        <v>8873</v>
      </c>
      <c r="C2660" s="13" t="s">
        <v>169</v>
      </c>
      <c r="D2660" s="764"/>
      <c r="E2660" s="22"/>
      <c r="F2660" s="19">
        <v>23827</v>
      </c>
      <c r="G2660" s="14">
        <f t="shared" si="48"/>
        <v>-23827</v>
      </c>
      <c r="H2660" s="1141"/>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58" t="s">
        <v>9322</v>
      </c>
      <c r="E2662" s="22">
        <f>6336+15840+24960+43680</f>
        <v>90816</v>
      </c>
      <c r="F2662" s="19"/>
      <c r="G2662" s="14">
        <f t="shared" si="48"/>
        <v>90816</v>
      </c>
      <c r="H2662" s="1166" t="s">
        <v>9323</v>
      </c>
    </row>
    <row r="2663" spans="1:8" x14ac:dyDescent="0.25">
      <c r="A2663" s="112">
        <v>44967</v>
      </c>
      <c r="B2663" s="21" t="s">
        <v>8041</v>
      </c>
      <c r="C2663" s="13" t="s">
        <v>5186</v>
      </c>
      <c r="D2663" s="1159"/>
      <c r="E2663" s="22">
        <f>5032+5596</f>
        <v>10628</v>
      </c>
      <c r="F2663" s="19"/>
      <c r="G2663" s="14">
        <f t="shared" si="48"/>
        <v>10628</v>
      </c>
      <c r="H2663" s="1167"/>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58" t="s">
        <v>9347</v>
      </c>
      <c r="E2665" s="22">
        <f>15552+18000</f>
        <v>33552</v>
      </c>
      <c r="F2665" s="19"/>
      <c r="G2665" s="14">
        <f t="shared" si="48"/>
        <v>33552</v>
      </c>
      <c r="H2665" s="1166" t="s">
        <v>9323</v>
      </c>
    </row>
    <row r="2666" spans="1:8" x14ac:dyDescent="0.25">
      <c r="A2666" s="112">
        <v>44967</v>
      </c>
      <c r="B2666" s="21" t="s">
        <v>8336</v>
      </c>
      <c r="C2666" s="13" t="s">
        <v>5186</v>
      </c>
      <c r="D2666" s="1159"/>
      <c r="E2666" s="22">
        <v>28080</v>
      </c>
      <c r="F2666" s="19"/>
      <c r="G2666" s="14">
        <f t="shared" si="48"/>
        <v>28080</v>
      </c>
      <c r="H2666" s="1167"/>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6" t="s">
        <v>9348</v>
      </c>
    </row>
    <row r="2684" spans="1:8" x14ac:dyDescent="0.25">
      <c r="A2684" s="112">
        <v>44973</v>
      </c>
      <c r="B2684" s="21" t="s">
        <v>8075</v>
      </c>
      <c r="C2684" s="13" t="s">
        <v>5186</v>
      </c>
      <c r="D2684" s="764"/>
      <c r="E2684" s="22"/>
      <c r="F2684" s="19">
        <v>63132</v>
      </c>
      <c r="G2684" s="14">
        <f t="shared" si="48"/>
        <v>-63132</v>
      </c>
      <c r="H2684" s="1219"/>
    </row>
    <row r="2685" spans="1:8" x14ac:dyDescent="0.25">
      <c r="A2685" s="112">
        <v>44973</v>
      </c>
      <c r="B2685" s="21" t="s">
        <v>8336</v>
      </c>
      <c r="C2685" s="13" t="s">
        <v>5186</v>
      </c>
      <c r="D2685" s="764"/>
      <c r="E2685" s="22"/>
      <c r="F2685" s="19">
        <v>98924</v>
      </c>
      <c r="G2685" s="14">
        <f t="shared" si="48"/>
        <v>-98924</v>
      </c>
      <c r="H2685" s="1137"/>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72" t="s">
        <v>9455</v>
      </c>
    </row>
    <row r="2701" spans="1:8" x14ac:dyDescent="0.25">
      <c r="A2701" s="112">
        <v>45001</v>
      </c>
      <c r="B2701" s="21" t="s">
        <v>8529</v>
      </c>
      <c r="C2701" s="13" t="s">
        <v>166</v>
      </c>
      <c r="D2701" s="764"/>
      <c r="E2701" s="22"/>
      <c r="F2701" s="19">
        <v>15069</v>
      </c>
      <c r="G2701" s="14">
        <f t="shared" si="48"/>
        <v>-15069</v>
      </c>
      <c r="H2701" s="1173"/>
    </row>
    <row r="2702" spans="1:8" x14ac:dyDescent="0.25">
      <c r="A2702" s="112">
        <v>45001</v>
      </c>
      <c r="B2702" s="21" t="s">
        <v>8654</v>
      </c>
      <c r="C2702" s="13" t="s">
        <v>166</v>
      </c>
      <c r="D2702" s="764"/>
      <c r="E2702" s="22"/>
      <c r="F2702" s="19">
        <v>848690</v>
      </c>
      <c r="G2702" s="14">
        <f t="shared" si="48"/>
        <v>-848690</v>
      </c>
      <c r="H2702" s="1173"/>
    </row>
    <row r="2703" spans="1:8" x14ac:dyDescent="0.25">
      <c r="A2703" s="112">
        <v>45001</v>
      </c>
      <c r="B2703" s="21" t="s">
        <v>8865</v>
      </c>
      <c r="C2703" s="13" t="s">
        <v>166</v>
      </c>
      <c r="D2703" s="764"/>
      <c r="E2703" s="22"/>
      <c r="F2703" s="19">
        <v>78000</v>
      </c>
      <c r="G2703" s="14">
        <f t="shared" si="48"/>
        <v>-78000</v>
      </c>
      <c r="H2703" s="1173"/>
    </row>
    <row r="2704" spans="1:8" x14ac:dyDescent="0.25">
      <c r="A2704" s="112">
        <v>45001</v>
      </c>
      <c r="B2704" s="21" t="s">
        <v>8873</v>
      </c>
      <c r="C2704" s="13" t="s">
        <v>166</v>
      </c>
      <c r="D2704" s="764"/>
      <c r="E2704" s="22"/>
      <c r="F2704" s="19">
        <v>115000</v>
      </c>
      <c r="G2704" s="14">
        <f t="shared" si="48"/>
        <v>-115000</v>
      </c>
      <c r="H2704" s="1174"/>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68" t="s">
        <v>9476</v>
      </c>
    </row>
    <row r="2708" spans="1:8" x14ac:dyDescent="0.25">
      <c r="A2708" s="112">
        <v>45002</v>
      </c>
      <c r="B2708" s="21" t="s">
        <v>8865</v>
      </c>
      <c r="C2708" s="13" t="s">
        <v>180</v>
      </c>
      <c r="D2708" s="764"/>
      <c r="E2708" s="22"/>
      <c r="F2708" s="19">
        <v>164160</v>
      </c>
      <c r="G2708" s="14">
        <f t="shared" si="48"/>
        <v>-164160</v>
      </c>
      <c r="H2708" s="1169"/>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68" t="s">
        <v>9004</v>
      </c>
    </row>
    <row r="2713" spans="1:8" x14ac:dyDescent="0.25">
      <c r="A2713" s="112">
        <v>45005</v>
      </c>
      <c r="B2713" s="21" t="s">
        <v>8654</v>
      </c>
      <c r="C2713" s="13" t="s">
        <v>8391</v>
      </c>
      <c r="D2713" s="764"/>
      <c r="E2713" s="22"/>
      <c r="F2713" s="19">
        <v>371446</v>
      </c>
      <c r="G2713" s="14">
        <f t="shared" si="53"/>
        <v>-371446</v>
      </c>
      <c r="H2713" s="1169"/>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89" t="s">
        <v>9280</v>
      </c>
      <c r="E2725" s="22">
        <v>28496</v>
      </c>
      <c r="F2725" s="19"/>
      <c r="G2725" s="14">
        <f t="shared" si="53"/>
        <v>28496</v>
      </c>
      <c r="H2725" s="1166" t="s">
        <v>9323</v>
      </c>
    </row>
    <row r="2726" spans="1:8" x14ac:dyDescent="0.25">
      <c r="A2726" s="112">
        <v>45019</v>
      </c>
      <c r="B2726" s="21" t="s">
        <v>3945</v>
      </c>
      <c r="C2726" s="13" t="s">
        <v>8391</v>
      </c>
      <c r="D2726" s="1190"/>
      <c r="E2726" s="22">
        <v>8745</v>
      </c>
      <c r="F2726" s="19"/>
      <c r="G2726" s="14">
        <f t="shared" si="53"/>
        <v>8745</v>
      </c>
      <c r="H2726" s="1167"/>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58" t="s">
        <v>9599</v>
      </c>
      <c r="E2730" s="22">
        <v>20000</v>
      </c>
      <c r="F2730" s="19"/>
      <c r="G2730" s="14">
        <f t="shared" si="53"/>
        <v>20000</v>
      </c>
      <c r="H2730" s="1166" t="s">
        <v>9323</v>
      </c>
    </row>
    <row r="2731" spans="1:8" x14ac:dyDescent="0.25">
      <c r="A2731" s="112">
        <v>45024</v>
      </c>
      <c r="B2731" s="21" t="s">
        <v>8041</v>
      </c>
      <c r="C2731" s="13" t="s">
        <v>5186</v>
      </c>
      <c r="D2731" s="1159"/>
      <c r="E2731" s="22">
        <v>15000</v>
      </c>
      <c r="F2731" s="19"/>
      <c r="G2731" s="14">
        <f t="shared" si="53"/>
        <v>15000</v>
      </c>
      <c r="H2731" s="1167"/>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181" t="s">
        <v>12252</v>
      </c>
    </row>
    <row r="2735" spans="1:8" x14ac:dyDescent="0.25">
      <c r="A2735" s="112">
        <v>45026</v>
      </c>
      <c r="B2735" s="21" t="s">
        <v>8336</v>
      </c>
      <c r="C2735" s="13" t="s">
        <v>5186</v>
      </c>
      <c r="D2735" s="764"/>
      <c r="E2735" s="22"/>
      <c r="F2735" s="19">
        <v>20624</v>
      </c>
      <c r="G2735" s="14">
        <f t="shared" si="53"/>
        <v>-20624</v>
      </c>
      <c r="H2735" s="1182"/>
    </row>
    <row r="2736" spans="1:8" x14ac:dyDescent="0.25">
      <c r="A2736" s="112">
        <v>45026</v>
      </c>
      <c r="B2736" s="21" t="s">
        <v>8873</v>
      </c>
      <c r="C2736" s="13" t="s">
        <v>5186</v>
      </c>
      <c r="D2736" s="764"/>
      <c r="E2736" s="22"/>
      <c r="F2736" s="19">
        <v>34826</v>
      </c>
      <c r="G2736" s="14">
        <f t="shared" si="53"/>
        <v>-34826</v>
      </c>
      <c r="H2736" s="1183"/>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152" t="s">
        <v>9653</v>
      </c>
    </row>
    <row r="2741" spans="1:8" ht="15.75" customHeight="1" x14ac:dyDescent="0.25">
      <c r="A2741" s="112">
        <v>45029</v>
      </c>
      <c r="B2741" s="21" t="s">
        <v>7655</v>
      </c>
      <c r="C2741" s="13" t="s">
        <v>5680</v>
      </c>
      <c r="D2741" s="764"/>
      <c r="E2741" s="781"/>
      <c r="F2741" s="141">
        <v>40900</v>
      </c>
      <c r="G2741" s="782">
        <f t="shared" si="53"/>
        <v>-40900</v>
      </c>
      <c r="H2741" s="1153"/>
    </row>
    <row r="2742" spans="1:8" ht="15.75" customHeight="1" x14ac:dyDescent="0.25">
      <c r="A2742" s="112">
        <v>45029</v>
      </c>
      <c r="B2742" s="21" t="s">
        <v>7553</v>
      </c>
      <c r="C2742" s="13" t="s">
        <v>5680</v>
      </c>
      <c r="D2742" s="764"/>
      <c r="E2742" s="781"/>
      <c r="F2742" s="141">
        <v>5400</v>
      </c>
      <c r="G2742" s="782">
        <f t="shared" si="53"/>
        <v>-5400</v>
      </c>
      <c r="H2742" s="1153"/>
    </row>
    <row r="2743" spans="1:8" ht="16.5" thickBot="1" x14ac:dyDescent="0.3">
      <c r="A2743" s="112">
        <v>45029</v>
      </c>
      <c r="B2743" s="21" t="s">
        <v>8654</v>
      </c>
      <c r="C2743" s="13" t="s">
        <v>5680</v>
      </c>
      <c r="D2743" s="764"/>
      <c r="E2743" s="781"/>
      <c r="F2743" s="784">
        <v>40520</v>
      </c>
      <c r="G2743" s="782">
        <f t="shared" si="53"/>
        <v>-40520</v>
      </c>
      <c r="H2743" s="1154"/>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152" t="s">
        <v>9653</v>
      </c>
    </row>
    <row r="2746" spans="1:8" x14ac:dyDescent="0.25">
      <c r="A2746" s="112">
        <v>45031</v>
      </c>
      <c r="B2746" s="21" t="s">
        <v>8873</v>
      </c>
      <c r="C2746" s="13" t="s">
        <v>169</v>
      </c>
      <c r="D2746" s="764"/>
      <c r="E2746" s="781"/>
      <c r="F2746" s="141">
        <v>18365</v>
      </c>
      <c r="G2746" s="782">
        <f t="shared" si="53"/>
        <v>-18365</v>
      </c>
      <c r="H2746" s="1153"/>
    </row>
    <row r="2747" spans="1:8" x14ac:dyDescent="0.25">
      <c r="A2747" s="112">
        <v>45031</v>
      </c>
      <c r="B2747" s="21" t="s">
        <v>9406</v>
      </c>
      <c r="C2747" s="13" t="s">
        <v>169</v>
      </c>
      <c r="D2747" s="764"/>
      <c r="E2747" s="781"/>
      <c r="F2747" s="141">
        <v>20500</v>
      </c>
      <c r="G2747" s="782">
        <f t="shared" si="53"/>
        <v>-20500</v>
      </c>
      <c r="H2747" s="1153"/>
    </row>
    <row r="2748" spans="1:8" ht="16.5" thickBot="1" x14ac:dyDescent="0.3">
      <c r="A2748" s="112">
        <v>45031</v>
      </c>
      <c r="B2748" s="21" t="s">
        <v>9406</v>
      </c>
      <c r="C2748" s="13" t="s">
        <v>169</v>
      </c>
      <c r="D2748" s="764"/>
      <c r="E2748" s="781"/>
      <c r="F2748" s="784">
        <v>4135</v>
      </c>
      <c r="G2748" s="782">
        <f t="shared" si="53"/>
        <v>-4135</v>
      </c>
      <c r="H2748" s="1154"/>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184" t="s">
        <v>9723</v>
      </c>
    </row>
    <row r="2753" spans="1:8" x14ac:dyDescent="0.25">
      <c r="A2753" s="112">
        <v>45035</v>
      </c>
      <c r="B2753" s="21" t="s">
        <v>8654</v>
      </c>
      <c r="C2753" s="13" t="s">
        <v>8391</v>
      </c>
      <c r="D2753" s="764"/>
      <c r="E2753" s="781"/>
      <c r="F2753" s="141">
        <v>51861</v>
      </c>
      <c r="G2753" s="14">
        <f t="shared" si="54"/>
        <v>-51861</v>
      </c>
      <c r="H2753" s="1185"/>
    </row>
    <row r="2754" spans="1:8" x14ac:dyDescent="0.25">
      <c r="A2754" s="112">
        <v>45035</v>
      </c>
      <c r="B2754" s="21" t="s">
        <v>8873</v>
      </c>
      <c r="C2754" s="13" t="s">
        <v>8391</v>
      </c>
      <c r="D2754" s="764"/>
      <c r="E2754" s="781"/>
      <c r="F2754" s="141">
        <v>17015</v>
      </c>
      <c r="G2754" s="14">
        <f t="shared" si="54"/>
        <v>-17015</v>
      </c>
      <c r="H2754" s="1185"/>
    </row>
    <row r="2755" spans="1:8" x14ac:dyDescent="0.25">
      <c r="A2755" s="112">
        <v>45035</v>
      </c>
      <c r="B2755" s="21" t="s">
        <v>9504</v>
      </c>
      <c r="C2755" s="13" t="s">
        <v>8391</v>
      </c>
      <c r="D2755" s="764"/>
      <c r="E2755" s="781"/>
      <c r="F2755" s="141">
        <v>28496</v>
      </c>
      <c r="G2755" s="14">
        <f t="shared" si="54"/>
        <v>-28496</v>
      </c>
      <c r="H2755" s="1185"/>
    </row>
    <row r="2756" spans="1:8" x14ac:dyDescent="0.25">
      <c r="A2756" s="112">
        <v>45035</v>
      </c>
      <c r="B2756" s="21" t="s">
        <v>9353</v>
      </c>
      <c r="C2756" s="13" t="s">
        <v>8391</v>
      </c>
      <c r="D2756" s="764"/>
      <c r="E2756" s="953"/>
      <c r="F2756" s="146">
        <v>93883</v>
      </c>
      <c r="G2756" s="14">
        <f t="shared" si="54"/>
        <v>-93883</v>
      </c>
      <c r="H2756" s="1186"/>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70" t="s">
        <v>9735</v>
      </c>
    </row>
    <row r="2761" spans="1:8" x14ac:dyDescent="0.25">
      <c r="A2761" s="112">
        <v>45043</v>
      </c>
      <c r="B2761" s="21" t="s">
        <v>8654</v>
      </c>
      <c r="C2761" s="13" t="s">
        <v>8391</v>
      </c>
      <c r="D2761" s="764"/>
      <c r="E2761" s="22"/>
      <c r="F2761" s="19">
        <v>447612</v>
      </c>
      <c r="G2761" s="14">
        <f t="shared" si="54"/>
        <v>-447612</v>
      </c>
      <c r="H2761" s="1171"/>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31" t="s">
        <v>9797</v>
      </c>
    </row>
    <row r="2768" spans="1:8" x14ac:dyDescent="0.25">
      <c r="A2768" s="112">
        <v>45049</v>
      </c>
      <c r="B2768" s="21" t="s">
        <v>9658</v>
      </c>
      <c r="C2768" s="13" t="s">
        <v>8391</v>
      </c>
      <c r="D2768" s="764"/>
      <c r="E2768" s="22"/>
      <c r="F2768" s="19">
        <f>730000-F2767</f>
        <v>235093</v>
      </c>
      <c r="G2768" s="14">
        <f t="shared" si="54"/>
        <v>-235093</v>
      </c>
      <c r="H2768" s="1132"/>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31" t="s">
        <v>9845</v>
      </c>
    </row>
    <row r="2778" spans="1:8" ht="16.5" thickBot="1" x14ac:dyDescent="0.3">
      <c r="A2778" s="112">
        <v>45056</v>
      </c>
      <c r="B2778" s="21" t="s">
        <v>9353</v>
      </c>
      <c r="C2778" s="13" t="s">
        <v>169</v>
      </c>
      <c r="D2778" s="764"/>
      <c r="E2778" s="781"/>
      <c r="F2778" s="784">
        <v>124699</v>
      </c>
      <c r="G2778" s="782">
        <f t="shared" si="54"/>
        <v>-124699</v>
      </c>
      <c r="H2778" s="1138"/>
    </row>
    <row r="2779" spans="1:8" x14ac:dyDescent="0.25">
      <c r="A2779" s="112">
        <v>45056</v>
      </c>
      <c r="B2779" s="21" t="s">
        <v>8873</v>
      </c>
      <c r="C2779" s="13" t="s">
        <v>180</v>
      </c>
      <c r="D2779" s="764"/>
      <c r="E2779" s="781"/>
      <c r="F2779" s="783">
        <v>380920</v>
      </c>
      <c r="G2779" s="782">
        <f t="shared" si="54"/>
        <v>-380920</v>
      </c>
      <c r="H2779" s="1131" t="s">
        <v>9846</v>
      </c>
    </row>
    <row r="2780" spans="1:8" ht="16.5" thickBot="1" x14ac:dyDescent="0.3">
      <c r="A2780" s="112">
        <v>45056</v>
      </c>
      <c r="B2780" s="21" t="s">
        <v>9406</v>
      </c>
      <c r="C2780" s="13" t="s">
        <v>180</v>
      </c>
      <c r="D2780" s="764"/>
      <c r="E2780" s="781"/>
      <c r="F2780" s="784">
        <v>192080</v>
      </c>
      <c r="G2780" s="782">
        <f t="shared" si="54"/>
        <v>-192080</v>
      </c>
      <c r="H2780" s="1138"/>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31" t="s">
        <v>12251</v>
      </c>
    </row>
    <row r="2783" spans="1:8" x14ac:dyDescent="0.25">
      <c r="A2783" s="112">
        <v>45056</v>
      </c>
      <c r="B2783" s="21" t="s">
        <v>8873</v>
      </c>
      <c r="C2783" s="13" t="s">
        <v>5186</v>
      </c>
      <c r="D2783" s="764"/>
      <c r="E2783" s="22"/>
      <c r="F2783" s="111">
        <v>150000</v>
      </c>
      <c r="G2783" s="14">
        <f t="shared" si="54"/>
        <v>-150000</v>
      </c>
      <c r="H2783" s="1132"/>
    </row>
    <row r="2784" spans="1:8" x14ac:dyDescent="0.25">
      <c r="A2784" s="112">
        <v>45056</v>
      </c>
      <c r="B2784" s="21" t="s">
        <v>8873</v>
      </c>
      <c r="C2784" s="13" t="s">
        <v>5186</v>
      </c>
      <c r="D2784" s="764"/>
      <c r="E2784" s="22"/>
      <c r="F2784" s="111">
        <v>35000</v>
      </c>
      <c r="G2784" s="14">
        <f t="shared" si="54"/>
        <v>-35000</v>
      </c>
      <c r="H2784" s="1132"/>
    </row>
    <row r="2785" spans="1:8" x14ac:dyDescent="0.25">
      <c r="A2785" s="112">
        <v>45056</v>
      </c>
      <c r="B2785" s="21" t="s">
        <v>8873</v>
      </c>
      <c r="C2785" s="13" t="s">
        <v>5186</v>
      </c>
      <c r="D2785" s="764"/>
      <c r="E2785" s="22"/>
      <c r="F2785" s="111">
        <v>5000</v>
      </c>
      <c r="G2785" s="14">
        <f t="shared" si="54"/>
        <v>-5000</v>
      </c>
      <c r="H2785" s="1138"/>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72" t="s">
        <v>10314</v>
      </c>
    </row>
    <row r="2825" spans="1:8" x14ac:dyDescent="0.25">
      <c r="A2825" s="112">
        <v>45076</v>
      </c>
      <c r="B2825" s="21" t="s">
        <v>8041</v>
      </c>
      <c r="C2825" s="13" t="s">
        <v>7240</v>
      </c>
      <c r="D2825" s="764"/>
      <c r="E2825" s="22"/>
      <c r="F2825" s="19">
        <v>141655</v>
      </c>
      <c r="G2825" s="14">
        <f t="shared" si="54"/>
        <v>-141655</v>
      </c>
      <c r="H2825" s="1173"/>
    </row>
    <row r="2826" spans="1:8" x14ac:dyDescent="0.25">
      <c r="A2826" s="112">
        <v>45076</v>
      </c>
      <c r="B2826" s="21" t="s">
        <v>8336</v>
      </c>
      <c r="C2826" s="13" t="s">
        <v>7240</v>
      </c>
      <c r="D2826" s="764"/>
      <c r="E2826" s="22"/>
      <c r="F2826" s="19">
        <v>27798</v>
      </c>
      <c r="G2826" s="14">
        <f t="shared" si="54"/>
        <v>-27798</v>
      </c>
      <c r="H2826" s="1173"/>
    </row>
    <row r="2827" spans="1:8" x14ac:dyDescent="0.25">
      <c r="A2827" s="112">
        <v>45076</v>
      </c>
      <c r="B2827" s="21" t="s">
        <v>8556</v>
      </c>
      <c r="C2827" s="13" t="s">
        <v>7240</v>
      </c>
      <c r="D2827" s="764"/>
      <c r="E2827" s="22"/>
      <c r="F2827" s="19">
        <v>65342</v>
      </c>
      <c r="G2827" s="14">
        <f t="shared" si="54"/>
        <v>-65342</v>
      </c>
      <c r="H2827" s="1173"/>
    </row>
    <row r="2828" spans="1:8" x14ac:dyDescent="0.25">
      <c r="A2828" s="112">
        <v>45076</v>
      </c>
      <c r="B2828" s="21" t="s">
        <v>8654</v>
      </c>
      <c r="C2828" s="13" t="s">
        <v>7240</v>
      </c>
      <c r="D2828" s="764"/>
      <c r="E2828" s="22"/>
      <c r="F2828" s="19">
        <v>188071</v>
      </c>
      <c r="G2828" s="14">
        <f t="shared" si="54"/>
        <v>-188071</v>
      </c>
      <c r="H2828" s="1173"/>
    </row>
    <row r="2829" spans="1:8" x14ac:dyDescent="0.25">
      <c r="A2829" s="112">
        <v>45076</v>
      </c>
      <c r="B2829" s="21" t="s">
        <v>8865</v>
      </c>
      <c r="C2829" s="13" t="s">
        <v>7240</v>
      </c>
      <c r="D2829" s="764"/>
      <c r="E2829" s="22"/>
      <c r="F2829" s="19">
        <v>3983</v>
      </c>
      <c r="G2829" s="14">
        <f t="shared" si="54"/>
        <v>-3983</v>
      </c>
      <c r="H2829" s="1173"/>
    </row>
    <row r="2830" spans="1:8" x14ac:dyDescent="0.25">
      <c r="A2830" s="112">
        <v>45076</v>
      </c>
      <c r="B2830" s="21" t="s">
        <v>8873</v>
      </c>
      <c r="C2830" s="13" t="s">
        <v>7240</v>
      </c>
      <c r="D2830" s="764"/>
      <c r="E2830" s="22"/>
      <c r="F2830" s="19">
        <v>48076</v>
      </c>
      <c r="G2830" s="14">
        <f t="shared" si="54"/>
        <v>-48076</v>
      </c>
      <c r="H2830" s="1173"/>
    </row>
    <row r="2831" spans="1:8" x14ac:dyDescent="0.25">
      <c r="A2831" s="112">
        <v>45076</v>
      </c>
      <c r="B2831" s="21" t="s">
        <v>9406</v>
      </c>
      <c r="C2831" s="13" t="s">
        <v>7240</v>
      </c>
      <c r="D2831" s="764"/>
      <c r="E2831" s="22"/>
      <c r="F2831" s="19">
        <v>48076</v>
      </c>
      <c r="G2831" s="14">
        <f t="shared" si="54"/>
        <v>-48076</v>
      </c>
      <c r="H2831" s="1174"/>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3" t="s">
        <v>10124</v>
      </c>
    </row>
    <row r="2875" spans="1:8" x14ac:dyDescent="0.25">
      <c r="A2875" s="112">
        <v>45086</v>
      </c>
      <c r="B2875" s="21" t="s">
        <v>8041</v>
      </c>
      <c r="C2875" s="13" t="s">
        <v>7465</v>
      </c>
      <c r="D2875" s="764"/>
      <c r="E2875" s="781"/>
      <c r="F2875" s="141">
        <v>176124</v>
      </c>
      <c r="G2875" s="782">
        <f t="shared" ref="G2875:G2942" si="57">E2875-F2875</f>
        <v>-176124</v>
      </c>
      <c r="H2875" s="1164"/>
    </row>
    <row r="2876" spans="1:8" x14ac:dyDescent="0.25">
      <c r="A2876" s="112">
        <v>45086</v>
      </c>
      <c r="B2876" s="21" t="s">
        <v>8336</v>
      </c>
      <c r="C2876" s="13" t="s">
        <v>7465</v>
      </c>
      <c r="D2876" s="764"/>
      <c r="E2876" s="781"/>
      <c r="F2876" s="141">
        <v>265939</v>
      </c>
      <c r="G2876" s="782">
        <f t="shared" si="57"/>
        <v>-265939</v>
      </c>
      <c r="H2876" s="1164"/>
    </row>
    <row r="2877" spans="1:8" x14ac:dyDescent="0.25">
      <c r="A2877" s="112">
        <v>45086</v>
      </c>
      <c r="B2877" s="21" t="s">
        <v>8556</v>
      </c>
      <c r="C2877" s="13" t="s">
        <v>7465</v>
      </c>
      <c r="D2877" s="764"/>
      <c r="E2877" s="781"/>
      <c r="F2877" s="141">
        <v>245863</v>
      </c>
      <c r="G2877" s="782">
        <f t="shared" si="57"/>
        <v>-245863</v>
      </c>
      <c r="H2877" s="1164"/>
    </row>
    <row r="2878" spans="1:8" ht="16.5" thickBot="1" x14ac:dyDescent="0.3">
      <c r="A2878" s="112">
        <v>45086</v>
      </c>
      <c r="B2878" s="21" t="s">
        <v>8873</v>
      </c>
      <c r="C2878" s="13" t="s">
        <v>7465</v>
      </c>
      <c r="D2878" s="764"/>
      <c r="E2878" s="781"/>
      <c r="F2878" s="784">
        <v>201031</v>
      </c>
      <c r="G2878" s="782">
        <f t="shared" si="57"/>
        <v>-201031</v>
      </c>
      <c r="H2878" s="1165"/>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49" t="s">
        <v>10124</v>
      </c>
    </row>
    <row r="2882" spans="1:8" x14ac:dyDescent="0.25">
      <c r="A2882" s="112">
        <v>45089</v>
      </c>
      <c r="B2882" s="21" t="s">
        <v>9658</v>
      </c>
      <c r="C2882" s="13" t="s">
        <v>8391</v>
      </c>
      <c r="D2882" s="764"/>
      <c r="E2882" s="22"/>
      <c r="F2882" s="19">
        <v>100000</v>
      </c>
      <c r="G2882" s="14">
        <f t="shared" si="57"/>
        <v>-100000</v>
      </c>
      <c r="H2882" s="1150"/>
    </row>
    <row r="2883" spans="1:8" x14ac:dyDescent="0.25">
      <c r="A2883" s="112">
        <v>45089</v>
      </c>
      <c r="B2883" s="21" t="s">
        <v>8654</v>
      </c>
      <c r="C2883" s="13" t="s">
        <v>8391</v>
      </c>
      <c r="D2883" s="764"/>
      <c r="E2883" s="22"/>
      <c r="F2883" s="19">
        <v>350000</v>
      </c>
      <c r="G2883" s="14">
        <f t="shared" si="57"/>
        <v>-350000</v>
      </c>
      <c r="H2883" s="1151"/>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9" t="s">
        <v>10230</v>
      </c>
    </row>
    <row r="2894" spans="1:8" x14ac:dyDescent="0.25">
      <c r="A2894" s="112">
        <v>45094</v>
      </c>
      <c r="B2894" s="21" t="s">
        <v>9766</v>
      </c>
      <c r="C2894" s="13" t="s">
        <v>180</v>
      </c>
      <c r="D2894" s="764"/>
      <c r="E2894" s="781"/>
      <c r="F2894" s="141">
        <v>49080</v>
      </c>
      <c r="G2894" s="782">
        <f t="shared" si="57"/>
        <v>-49080</v>
      </c>
      <c r="H2894" s="1140"/>
    </row>
    <row r="2895" spans="1:8" x14ac:dyDescent="0.25">
      <c r="A2895" s="112">
        <v>45094</v>
      </c>
      <c r="B2895" s="21" t="s">
        <v>10293</v>
      </c>
      <c r="C2895" s="13" t="s">
        <v>180</v>
      </c>
      <c r="D2895" s="764"/>
      <c r="E2895" s="781"/>
      <c r="F2895" s="146">
        <v>151960</v>
      </c>
      <c r="G2895" s="782">
        <f t="shared" si="57"/>
        <v>-151960</v>
      </c>
      <c r="H2895" s="1140"/>
    </row>
    <row r="2896" spans="1:8" ht="16.5" thickBot="1" x14ac:dyDescent="0.3">
      <c r="A2896" s="112">
        <v>45094</v>
      </c>
      <c r="B2896" s="21" t="s">
        <v>10229</v>
      </c>
      <c r="C2896" s="13" t="s">
        <v>180</v>
      </c>
      <c r="D2896" s="764"/>
      <c r="E2896" s="781"/>
      <c r="F2896" s="784">
        <f>875000-F2895-F2894-F2893</f>
        <v>3960</v>
      </c>
      <c r="G2896" s="782">
        <f t="shared" si="57"/>
        <v>-3960</v>
      </c>
      <c r="H2896" s="1141"/>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9" t="s">
        <v>10253</v>
      </c>
    </row>
    <row r="2909" spans="1:8" x14ac:dyDescent="0.25">
      <c r="A2909" s="112">
        <v>45096</v>
      </c>
      <c r="B2909" s="21" t="s">
        <v>9964</v>
      </c>
      <c r="C2909" s="13" t="s">
        <v>169</v>
      </c>
      <c r="D2909" s="764"/>
      <c r="E2909" s="781"/>
      <c r="F2909" s="151">
        <v>23382</v>
      </c>
      <c r="G2909" s="782">
        <f t="shared" si="57"/>
        <v>-23382</v>
      </c>
      <c r="H2909" s="1140"/>
    </row>
    <row r="2910" spans="1:8" ht="16.5" thickBot="1" x14ac:dyDescent="0.3">
      <c r="A2910" s="112">
        <v>45096</v>
      </c>
      <c r="B2910" s="21" t="s">
        <v>9983</v>
      </c>
      <c r="C2910" s="13" t="s">
        <v>169</v>
      </c>
      <c r="D2910" s="764"/>
      <c r="E2910" s="781"/>
      <c r="F2910" s="295">
        <v>102854</v>
      </c>
      <c r="G2910" s="782">
        <f t="shared" si="57"/>
        <v>-102854</v>
      </c>
      <c r="H2910" s="1141"/>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31" t="s">
        <v>10232</v>
      </c>
    </row>
    <row r="2914" spans="1:8" x14ac:dyDescent="0.25">
      <c r="A2914" s="112">
        <v>45096</v>
      </c>
      <c r="B2914" s="21" t="s">
        <v>6503</v>
      </c>
      <c r="C2914" s="13" t="s">
        <v>164</v>
      </c>
      <c r="D2914" s="764"/>
      <c r="E2914" s="22"/>
      <c r="F2914" s="19">
        <v>1320</v>
      </c>
      <c r="G2914" s="14">
        <f t="shared" si="57"/>
        <v>-1320</v>
      </c>
      <c r="H2914" s="1132"/>
    </row>
    <row r="2915" spans="1:8" x14ac:dyDescent="0.25">
      <c r="A2915" s="112">
        <v>45096</v>
      </c>
      <c r="B2915" s="21" t="s">
        <v>8865</v>
      </c>
      <c r="C2915" s="13" t="s">
        <v>164</v>
      </c>
      <c r="D2915" s="764"/>
      <c r="E2915" s="22"/>
      <c r="F2915" s="19">
        <v>2773</v>
      </c>
      <c r="G2915" s="14">
        <f t="shared" si="57"/>
        <v>-2773</v>
      </c>
      <c r="H2915" s="1132"/>
    </row>
    <row r="2916" spans="1:8" x14ac:dyDescent="0.25">
      <c r="A2916" s="112">
        <v>45096</v>
      </c>
      <c r="B2916" s="21" t="s">
        <v>9353</v>
      </c>
      <c r="C2916" s="13" t="s">
        <v>164</v>
      </c>
      <c r="D2916" s="764"/>
      <c r="E2916" s="22"/>
      <c r="F2916" s="19">
        <v>12911</v>
      </c>
      <c r="G2916" s="14">
        <f t="shared" si="57"/>
        <v>-12911</v>
      </c>
      <c r="H2916" s="1132"/>
    </row>
    <row r="2917" spans="1:8" x14ac:dyDescent="0.25">
      <c r="A2917" s="112">
        <v>45096</v>
      </c>
      <c r="B2917" s="21" t="s">
        <v>9504</v>
      </c>
      <c r="C2917" s="13" t="s">
        <v>164</v>
      </c>
      <c r="D2917" s="764"/>
      <c r="E2917" s="22"/>
      <c r="F2917" s="19">
        <v>3303</v>
      </c>
      <c r="G2917" s="14">
        <f t="shared" si="57"/>
        <v>-3303</v>
      </c>
      <c r="H2917" s="1132"/>
    </row>
    <row r="2918" spans="1:8" x14ac:dyDescent="0.25">
      <c r="A2918" s="112">
        <v>45096</v>
      </c>
      <c r="B2918" s="21" t="s">
        <v>10901</v>
      </c>
      <c r="C2918" s="13" t="s">
        <v>164</v>
      </c>
      <c r="D2918" s="764"/>
      <c r="E2918" s="22"/>
      <c r="F2918" s="19">
        <v>64935</v>
      </c>
      <c r="G2918" s="14">
        <f t="shared" si="57"/>
        <v>-64935</v>
      </c>
      <c r="H2918" s="1132"/>
    </row>
    <row r="2919" spans="1:8" x14ac:dyDescent="0.25">
      <c r="A2919" s="112">
        <v>45096</v>
      </c>
      <c r="B2919" s="21" t="s">
        <v>9964</v>
      </c>
      <c r="C2919" s="13" t="s">
        <v>164</v>
      </c>
      <c r="D2919" s="764"/>
      <c r="E2919" s="22"/>
      <c r="F2919" s="19">
        <v>5073</v>
      </c>
      <c r="G2919" s="14">
        <f t="shared" si="57"/>
        <v>-5073</v>
      </c>
      <c r="H2919" s="1132"/>
    </row>
    <row r="2920" spans="1:8" x14ac:dyDescent="0.25">
      <c r="A2920" s="112">
        <v>45096</v>
      </c>
      <c r="B2920" s="21" t="s">
        <v>9983</v>
      </c>
      <c r="C2920" s="13" t="s">
        <v>164</v>
      </c>
      <c r="D2920" s="764"/>
      <c r="E2920" s="22"/>
      <c r="F2920" s="109">
        <f>100000-F2919-F2918-3485-F2916-F2915-F2914-F2913</f>
        <v>2239</v>
      </c>
      <c r="G2920" s="14">
        <f t="shared" si="57"/>
        <v>-2239</v>
      </c>
      <c r="H2920" s="1138"/>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44" t="s">
        <v>10124</v>
      </c>
    </row>
    <row r="2925" spans="1:8" x14ac:dyDescent="0.25">
      <c r="A2925" s="112">
        <v>45099</v>
      </c>
      <c r="B2925" s="21" t="s">
        <v>9766</v>
      </c>
      <c r="C2925" s="13" t="s">
        <v>8391</v>
      </c>
      <c r="D2925" s="764"/>
      <c r="E2925" s="781"/>
      <c r="F2925" s="213">
        <v>500000</v>
      </c>
      <c r="G2925" s="782">
        <f t="shared" si="57"/>
        <v>-500000</v>
      </c>
      <c r="H2925" s="1145"/>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72" t="s">
        <v>10395</v>
      </c>
    </row>
    <row r="2931" spans="1:8" ht="15.75" customHeight="1" x14ac:dyDescent="0.25">
      <c r="A2931" s="112">
        <v>45104</v>
      </c>
      <c r="B2931" s="21" t="s">
        <v>9406</v>
      </c>
      <c r="C2931" s="13" t="s">
        <v>7240</v>
      </c>
      <c r="D2931" s="764"/>
      <c r="E2931" s="22"/>
      <c r="F2931" s="19">
        <v>116894</v>
      </c>
      <c r="G2931" s="14">
        <f t="shared" si="57"/>
        <v>-116894</v>
      </c>
      <c r="H2931" s="1173"/>
    </row>
    <row r="2932" spans="1:8" x14ac:dyDescent="0.25">
      <c r="A2932" s="112">
        <v>45104</v>
      </c>
      <c r="B2932" s="21"/>
      <c r="C2932" s="13" t="s">
        <v>7240</v>
      </c>
      <c r="D2932" s="764"/>
      <c r="E2932" s="22"/>
      <c r="F2932" s="19">
        <v>13918</v>
      </c>
      <c r="G2932" s="14">
        <f t="shared" si="57"/>
        <v>-13918</v>
      </c>
      <c r="H2932" s="1174"/>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178" t="s">
        <v>10322</v>
      </c>
    </row>
    <row r="2939" spans="1:8" x14ac:dyDescent="0.25">
      <c r="A2939" s="112">
        <v>45112</v>
      </c>
      <c r="B2939" s="21" t="s">
        <v>8865</v>
      </c>
      <c r="C2939" s="13" t="s">
        <v>8391</v>
      </c>
      <c r="D2939" s="764"/>
      <c r="E2939" s="22"/>
      <c r="F2939" s="19">
        <v>200000</v>
      </c>
      <c r="G2939" s="14">
        <f t="shared" si="57"/>
        <v>-200000</v>
      </c>
      <c r="H2939" s="1179"/>
    </row>
    <row r="2940" spans="1:8" x14ac:dyDescent="0.25">
      <c r="A2940" s="112">
        <v>45112</v>
      </c>
      <c r="B2940" s="21" t="s">
        <v>9353</v>
      </c>
      <c r="C2940" s="13" t="s">
        <v>8391</v>
      </c>
      <c r="D2940" s="764"/>
      <c r="E2940" s="22"/>
      <c r="F2940" s="19">
        <v>270000</v>
      </c>
      <c r="G2940" s="14">
        <f t="shared" si="57"/>
        <v>-270000</v>
      </c>
      <c r="H2940" s="1179"/>
    </row>
    <row r="2941" spans="1:8" x14ac:dyDescent="0.25">
      <c r="A2941" s="112">
        <v>45112</v>
      </c>
      <c r="B2941" s="21" t="s">
        <v>9658</v>
      </c>
      <c r="C2941" s="13" t="s">
        <v>8391</v>
      </c>
      <c r="D2941" s="764"/>
      <c r="E2941" s="22"/>
      <c r="F2941" s="19">
        <v>430000</v>
      </c>
      <c r="G2941" s="14">
        <f t="shared" si="57"/>
        <v>-430000</v>
      </c>
      <c r="H2941" s="1179"/>
    </row>
    <row r="2942" spans="1:8" x14ac:dyDescent="0.25">
      <c r="A2942" s="112">
        <v>45112</v>
      </c>
      <c r="B2942" s="21" t="s">
        <v>10148</v>
      </c>
      <c r="C2942" s="13" t="s">
        <v>8391</v>
      </c>
      <c r="D2942" s="764"/>
      <c r="E2942" s="22"/>
      <c r="F2942" s="19">
        <v>50000</v>
      </c>
      <c r="G2942" s="14">
        <f t="shared" si="57"/>
        <v>-50000</v>
      </c>
      <c r="H2942" s="1180"/>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187" t="s">
        <v>10470</v>
      </c>
      <c r="E2949" s="781">
        <v>130000</v>
      </c>
      <c r="F2949" s="19"/>
      <c r="G2949" s="14">
        <f t="shared" si="60"/>
        <v>130000</v>
      </c>
      <c r="H2949" s="342" t="s">
        <v>9276</v>
      </c>
    </row>
    <row r="2950" spans="1:10" x14ac:dyDescent="0.25">
      <c r="A2950" s="112">
        <v>45118</v>
      </c>
      <c r="B2950" s="21" t="s">
        <v>8865</v>
      </c>
      <c r="C2950" s="13" t="s">
        <v>166</v>
      </c>
      <c r="D2950" s="1188"/>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50" t="s">
        <v>10477</v>
      </c>
      <c r="J2960" s="127"/>
    </row>
    <row r="2961" spans="1:8" x14ac:dyDescent="0.25">
      <c r="A2961" s="112">
        <v>45124</v>
      </c>
      <c r="B2961" s="21" t="s">
        <v>9766</v>
      </c>
      <c r="C2961" s="13" t="s">
        <v>166</v>
      </c>
      <c r="D2961" s="764"/>
      <c r="E2961" s="22"/>
      <c r="F2961" s="19">
        <v>66000</v>
      </c>
      <c r="G2961" s="14">
        <f t="shared" si="60"/>
        <v>-66000</v>
      </c>
      <c r="H2961" s="1150"/>
    </row>
    <row r="2962" spans="1:8" x14ac:dyDescent="0.25">
      <c r="A2962" s="112">
        <v>45124</v>
      </c>
      <c r="B2962" s="21" t="s">
        <v>9964</v>
      </c>
      <c r="C2962" s="13" t="s">
        <v>166</v>
      </c>
      <c r="D2962" s="764"/>
      <c r="E2962" s="22"/>
      <c r="F2962" s="19">
        <v>15800</v>
      </c>
      <c r="G2962" s="14">
        <f t="shared" si="60"/>
        <v>-15800</v>
      </c>
      <c r="H2962" s="1150"/>
    </row>
    <row r="2963" spans="1:8" x14ac:dyDescent="0.25">
      <c r="A2963" s="112">
        <v>45124</v>
      </c>
      <c r="B2963" s="21" t="s">
        <v>10468</v>
      </c>
      <c r="C2963" s="13" t="s">
        <v>166</v>
      </c>
      <c r="D2963" s="764"/>
      <c r="E2963" s="22"/>
      <c r="F2963" s="19">
        <v>13260</v>
      </c>
      <c r="G2963" s="14">
        <f t="shared" si="60"/>
        <v>-13260</v>
      </c>
      <c r="H2963" s="1150"/>
    </row>
    <row r="2964" spans="1:8" x14ac:dyDescent="0.25">
      <c r="A2964" s="112">
        <v>45124</v>
      </c>
      <c r="B2964" s="21" t="s">
        <v>8654</v>
      </c>
      <c r="C2964" s="13" t="s">
        <v>166</v>
      </c>
      <c r="D2964" s="764"/>
      <c r="E2964" s="22"/>
      <c r="F2964" s="19">
        <v>290840</v>
      </c>
      <c r="G2964" s="14">
        <f t="shared" si="60"/>
        <v>-290840</v>
      </c>
      <c r="H2964" s="1151"/>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31" t="s">
        <v>10507</v>
      </c>
    </row>
    <row r="2974" spans="1:8" ht="16.5" thickBot="1" x14ac:dyDescent="0.3">
      <c r="A2974" s="112">
        <v>45125</v>
      </c>
      <c r="B2974" s="21" t="s">
        <v>10468</v>
      </c>
      <c r="C2974" s="13" t="s">
        <v>166</v>
      </c>
      <c r="D2974" s="764"/>
      <c r="E2974" s="781"/>
      <c r="F2974" s="784">
        <v>130000</v>
      </c>
      <c r="G2974" s="782">
        <f t="shared" si="60"/>
        <v>-130000</v>
      </c>
      <c r="H2974" s="1138"/>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175" t="s">
        <v>10548</v>
      </c>
    </row>
    <row r="2981" spans="1:8" x14ac:dyDescent="0.25">
      <c r="A2981" s="112">
        <v>45127</v>
      </c>
      <c r="B2981" s="21" t="s">
        <v>8865</v>
      </c>
      <c r="C2981" s="13" t="s">
        <v>8391</v>
      </c>
      <c r="D2981" s="764"/>
      <c r="E2981" s="781"/>
      <c r="F2981" s="141">
        <v>182717</v>
      </c>
      <c r="G2981" s="782">
        <f t="shared" si="60"/>
        <v>-182717</v>
      </c>
      <c r="H2981" s="1176"/>
    </row>
    <row r="2982" spans="1:8" x14ac:dyDescent="0.25">
      <c r="A2982" s="112">
        <v>45127</v>
      </c>
      <c r="B2982" s="21" t="s">
        <v>9353</v>
      </c>
      <c r="C2982" s="13" t="s">
        <v>8391</v>
      </c>
      <c r="D2982" s="764"/>
      <c r="E2982" s="781"/>
      <c r="F2982" s="141">
        <v>190000</v>
      </c>
      <c r="G2982" s="782">
        <f t="shared" si="60"/>
        <v>-190000</v>
      </c>
      <c r="H2982" s="1176"/>
    </row>
    <row r="2983" spans="1:8" x14ac:dyDescent="0.25">
      <c r="A2983" s="112">
        <v>45127</v>
      </c>
      <c r="B2983" s="21" t="s">
        <v>9658</v>
      </c>
      <c r="C2983" s="13" t="s">
        <v>8391</v>
      </c>
      <c r="D2983" s="764"/>
      <c r="E2983" s="781"/>
      <c r="F2983" s="141">
        <v>45196</v>
      </c>
      <c r="G2983" s="782">
        <f t="shared" si="60"/>
        <v>-45196</v>
      </c>
      <c r="H2983" s="1176"/>
    </row>
    <row r="2984" spans="1:8" x14ac:dyDescent="0.25">
      <c r="A2984" s="112">
        <v>45127</v>
      </c>
      <c r="B2984" s="21" t="s">
        <v>9766</v>
      </c>
      <c r="C2984" s="13" t="s">
        <v>8391</v>
      </c>
      <c r="D2984" s="764"/>
      <c r="E2984" s="781"/>
      <c r="F2984" s="141">
        <v>190000</v>
      </c>
      <c r="G2984" s="782">
        <f t="shared" si="60"/>
        <v>-190000</v>
      </c>
      <c r="H2984" s="1176"/>
    </row>
    <row r="2985" spans="1:8" x14ac:dyDescent="0.25">
      <c r="A2985" s="112">
        <v>45127</v>
      </c>
      <c r="B2985" s="21" t="s">
        <v>10148</v>
      </c>
      <c r="C2985" s="13" t="s">
        <v>8391</v>
      </c>
      <c r="D2985" s="764"/>
      <c r="E2985" s="781"/>
      <c r="F2985" s="141">
        <v>190000</v>
      </c>
      <c r="G2985" s="782">
        <f t="shared" si="60"/>
        <v>-190000</v>
      </c>
      <c r="H2985" s="1176"/>
    </row>
    <row r="2986" spans="1:8" ht="16.5" thickBot="1" x14ac:dyDescent="0.3">
      <c r="A2986" s="112">
        <v>45127</v>
      </c>
      <c r="B2986" s="21" t="s">
        <v>10293</v>
      </c>
      <c r="C2986" s="13" t="s">
        <v>8391</v>
      </c>
      <c r="D2986" s="764"/>
      <c r="E2986" s="781"/>
      <c r="F2986" s="784">
        <v>190000</v>
      </c>
      <c r="G2986" s="782">
        <f t="shared" si="60"/>
        <v>-190000</v>
      </c>
      <c r="H2986" s="1177"/>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3" t="s">
        <v>10749</v>
      </c>
    </row>
    <row r="3029" spans="1:8" x14ac:dyDescent="0.25">
      <c r="A3029" s="112">
        <v>45153</v>
      </c>
      <c r="B3029" s="21" t="s">
        <v>8873</v>
      </c>
      <c r="C3029" s="13" t="s">
        <v>7465</v>
      </c>
      <c r="D3029" s="764"/>
      <c r="E3029" s="22"/>
      <c r="F3029" s="19">
        <v>201658</v>
      </c>
      <c r="G3029" s="14">
        <f t="shared" si="60"/>
        <v>-201658</v>
      </c>
      <c r="H3029" s="1164"/>
    </row>
    <row r="3030" spans="1:8" x14ac:dyDescent="0.25">
      <c r="A3030" s="112">
        <v>45153</v>
      </c>
      <c r="B3030" s="21" t="s">
        <v>9658</v>
      </c>
      <c r="C3030" s="13" t="s">
        <v>7465</v>
      </c>
      <c r="D3030" s="764"/>
      <c r="E3030" s="22"/>
      <c r="F3030" s="19">
        <v>482460</v>
      </c>
      <c r="G3030" s="14">
        <f t="shared" si="60"/>
        <v>-482460</v>
      </c>
      <c r="H3030" s="1165"/>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5" t="s">
        <v>10845</v>
      </c>
    </row>
    <row r="3033" spans="1:8" x14ac:dyDescent="0.25">
      <c r="A3033" s="112">
        <v>45154</v>
      </c>
      <c r="B3033" s="21" t="s">
        <v>9353</v>
      </c>
      <c r="C3033" s="13" t="s">
        <v>8391</v>
      </c>
      <c r="D3033" s="764"/>
      <c r="E3033" s="781"/>
      <c r="F3033" s="141">
        <v>150000</v>
      </c>
      <c r="G3033" s="782">
        <f t="shared" ref="G3033:G3170" si="62">E3033-F3033</f>
        <v>-150000</v>
      </c>
      <c r="H3033" s="1156"/>
    </row>
    <row r="3034" spans="1:8" x14ac:dyDescent="0.25">
      <c r="A3034" s="112">
        <v>45154</v>
      </c>
      <c r="B3034" s="21" t="s">
        <v>9766</v>
      </c>
      <c r="C3034" s="13" t="s">
        <v>8391</v>
      </c>
      <c r="D3034" s="764"/>
      <c r="E3034" s="781"/>
      <c r="F3034" s="141">
        <v>372320</v>
      </c>
      <c r="G3034" s="782">
        <f t="shared" si="62"/>
        <v>-372320</v>
      </c>
      <c r="H3034" s="1156"/>
    </row>
    <row r="3035" spans="1:8" x14ac:dyDescent="0.25">
      <c r="A3035" s="112">
        <v>45154</v>
      </c>
      <c r="B3035" s="21" t="s">
        <v>10148</v>
      </c>
      <c r="C3035" s="13" t="s">
        <v>8391</v>
      </c>
      <c r="D3035" s="764"/>
      <c r="E3035" s="781"/>
      <c r="F3035" s="141">
        <v>300000</v>
      </c>
      <c r="G3035" s="782">
        <f t="shared" si="62"/>
        <v>-300000</v>
      </c>
      <c r="H3035" s="1156"/>
    </row>
    <row r="3036" spans="1:8" x14ac:dyDescent="0.25">
      <c r="A3036" s="112">
        <v>45154</v>
      </c>
      <c r="B3036" s="981" t="s">
        <v>10376</v>
      </c>
      <c r="C3036" s="13" t="s">
        <v>8391</v>
      </c>
      <c r="D3036" s="764"/>
      <c r="E3036" s="781"/>
      <c r="F3036" s="141">
        <v>100000</v>
      </c>
      <c r="G3036" s="782">
        <f t="shared" si="62"/>
        <v>-100000</v>
      </c>
      <c r="H3036" s="1156"/>
    </row>
    <row r="3037" spans="1:8" x14ac:dyDescent="0.25">
      <c r="A3037" s="265">
        <v>45154</v>
      </c>
      <c r="B3037" s="976" t="s">
        <v>10229</v>
      </c>
      <c r="C3037" s="53" t="s">
        <v>8391</v>
      </c>
      <c r="D3037" s="775"/>
      <c r="E3037" s="953"/>
      <c r="F3037" s="146">
        <v>5602</v>
      </c>
      <c r="G3037" s="977">
        <f t="shared" si="62"/>
        <v>-5602</v>
      </c>
      <c r="H3037" s="1157"/>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143" t="s">
        <v>10803</v>
      </c>
      <c r="E3043" s="22">
        <v>20300</v>
      </c>
      <c r="F3043" s="19"/>
      <c r="G3043" s="14">
        <f t="shared" si="62"/>
        <v>20300</v>
      </c>
      <c r="H3043" s="1144" t="s">
        <v>9323</v>
      </c>
    </row>
    <row r="3044" spans="1:8" ht="15.75" customHeight="1" x14ac:dyDescent="0.25">
      <c r="A3044" s="112">
        <v>45156</v>
      </c>
      <c r="B3044" s="981" t="s">
        <v>10376</v>
      </c>
      <c r="C3044" s="13" t="s">
        <v>166</v>
      </c>
      <c r="D3044" s="1143"/>
      <c r="E3044" s="22">
        <v>45000</v>
      </c>
      <c r="F3044" s="19"/>
      <c r="G3044" s="14">
        <f t="shared" si="62"/>
        <v>45000</v>
      </c>
      <c r="H3044" s="1145"/>
    </row>
    <row r="3045" spans="1:8" x14ac:dyDescent="0.25">
      <c r="A3045" s="112">
        <v>45156</v>
      </c>
      <c r="B3045" s="21" t="s">
        <v>8654</v>
      </c>
      <c r="C3045" s="13" t="s">
        <v>166</v>
      </c>
      <c r="D3045" s="764"/>
      <c r="E3045" s="22"/>
      <c r="F3045" s="19">
        <v>64845</v>
      </c>
      <c r="G3045" s="14">
        <f t="shared" si="62"/>
        <v>-64845</v>
      </c>
      <c r="H3045" s="1149" t="s">
        <v>10840</v>
      </c>
    </row>
    <row r="3046" spans="1:8" x14ac:dyDescent="0.25">
      <c r="A3046" s="112">
        <v>45156</v>
      </c>
      <c r="B3046" s="21" t="s">
        <v>8865</v>
      </c>
      <c r="C3046" s="13" t="s">
        <v>166</v>
      </c>
      <c r="D3046" s="764"/>
      <c r="E3046" s="22"/>
      <c r="F3046" s="19">
        <v>22500</v>
      </c>
      <c r="G3046" s="14">
        <f t="shared" si="62"/>
        <v>-22500</v>
      </c>
      <c r="H3046" s="1150"/>
    </row>
    <row r="3047" spans="1:8" x14ac:dyDescent="0.25">
      <c r="A3047" s="112">
        <v>45156</v>
      </c>
      <c r="B3047" s="21" t="s">
        <v>10148</v>
      </c>
      <c r="C3047" s="13" t="s">
        <v>166</v>
      </c>
      <c r="D3047" s="764"/>
      <c r="E3047" s="22"/>
      <c r="F3047" s="19">
        <v>19260</v>
      </c>
      <c r="G3047" s="14">
        <f t="shared" si="62"/>
        <v>-19260</v>
      </c>
      <c r="H3047" s="1150"/>
    </row>
    <row r="3048" spans="1:8" x14ac:dyDescent="0.25">
      <c r="A3048" s="112">
        <v>45156</v>
      </c>
      <c r="B3048" s="21" t="s">
        <v>10468</v>
      </c>
      <c r="C3048" s="13" t="s">
        <v>166</v>
      </c>
      <c r="D3048" s="764"/>
      <c r="E3048" s="22"/>
      <c r="F3048" s="19">
        <v>34640</v>
      </c>
      <c r="G3048" s="14">
        <f t="shared" si="62"/>
        <v>-34640</v>
      </c>
      <c r="H3048" s="1150"/>
    </row>
    <row r="3049" spans="1:8" x14ac:dyDescent="0.25">
      <c r="A3049" s="112">
        <v>45156</v>
      </c>
      <c r="B3049" s="981" t="s">
        <v>10376</v>
      </c>
      <c r="C3049" s="13" t="s">
        <v>166</v>
      </c>
      <c r="D3049" s="764"/>
      <c r="E3049" s="22"/>
      <c r="F3049" s="19">
        <v>58755</v>
      </c>
      <c r="G3049" s="14">
        <f t="shared" si="62"/>
        <v>-58755</v>
      </c>
      <c r="H3049" s="1151"/>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5" t="s">
        <v>10845</v>
      </c>
    </row>
    <row r="3065" spans="1:8" x14ac:dyDescent="0.25">
      <c r="A3065" s="112">
        <v>45161</v>
      </c>
      <c r="B3065" s="981" t="s">
        <v>10293</v>
      </c>
      <c r="C3065" s="139" t="s">
        <v>8391</v>
      </c>
      <c r="D3065" s="982"/>
      <c r="E3065" s="781"/>
      <c r="F3065" s="141">
        <v>112135</v>
      </c>
      <c r="G3065" s="782">
        <f t="shared" si="62"/>
        <v>-112135</v>
      </c>
      <c r="H3065" s="1156"/>
    </row>
    <row r="3066" spans="1:8" x14ac:dyDescent="0.25">
      <c r="A3066" s="112">
        <v>45161</v>
      </c>
      <c r="B3066" s="21" t="s">
        <v>9353</v>
      </c>
      <c r="C3066" s="139" t="s">
        <v>8391</v>
      </c>
      <c r="D3066" s="982"/>
      <c r="E3066" s="781"/>
      <c r="F3066" s="141">
        <v>22065</v>
      </c>
      <c r="G3066" s="782">
        <f t="shared" si="62"/>
        <v>-22065</v>
      </c>
      <c r="H3066" s="1156"/>
    </row>
    <row r="3067" spans="1:8" x14ac:dyDescent="0.25">
      <c r="A3067" s="112">
        <v>45161</v>
      </c>
      <c r="B3067" s="981" t="s">
        <v>10148</v>
      </c>
      <c r="C3067" s="139" t="s">
        <v>8391</v>
      </c>
      <c r="D3067" s="982"/>
      <c r="E3067" s="781"/>
      <c r="F3067" s="141">
        <v>300000</v>
      </c>
      <c r="G3067" s="782">
        <f t="shared" si="62"/>
        <v>-300000</v>
      </c>
      <c r="H3067" s="1156"/>
    </row>
    <row r="3068" spans="1:8" x14ac:dyDescent="0.25">
      <c r="A3068" s="112">
        <v>45161</v>
      </c>
      <c r="B3068" s="981" t="s">
        <v>10376</v>
      </c>
      <c r="C3068" s="139" t="s">
        <v>8391</v>
      </c>
      <c r="D3068" s="982"/>
      <c r="E3068" s="781"/>
      <c r="F3068" s="141">
        <v>200000</v>
      </c>
      <c r="G3068" s="782">
        <f t="shared" si="62"/>
        <v>-200000</v>
      </c>
      <c r="H3068" s="1156"/>
    </row>
    <row r="3069" spans="1:8" ht="16.5" thickBot="1" x14ac:dyDescent="0.3">
      <c r="A3069" s="112">
        <v>45161</v>
      </c>
      <c r="B3069" s="981" t="s">
        <v>10229</v>
      </c>
      <c r="C3069" s="984" t="s">
        <v>8391</v>
      </c>
      <c r="D3069" s="982"/>
      <c r="E3069" s="781"/>
      <c r="F3069" s="784">
        <v>337781</v>
      </c>
      <c r="G3069" s="782">
        <f t="shared" si="62"/>
        <v>-337781</v>
      </c>
      <c r="H3069" s="1157"/>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146" t="s">
        <v>10853</v>
      </c>
    </row>
    <row r="3079" spans="1:8" x14ac:dyDescent="0.25">
      <c r="A3079" s="112">
        <v>45164</v>
      </c>
      <c r="B3079" s="21" t="s">
        <v>9964</v>
      </c>
      <c r="C3079" s="13" t="s">
        <v>169</v>
      </c>
      <c r="D3079" s="764"/>
      <c r="E3079" s="781"/>
      <c r="F3079" s="141">
        <v>23382</v>
      </c>
      <c r="G3079" s="782">
        <f t="shared" si="62"/>
        <v>-23382</v>
      </c>
      <c r="H3079" s="1147"/>
    </row>
    <row r="3080" spans="1:8" x14ac:dyDescent="0.25">
      <c r="A3080" s="112">
        <v>45164</v>
      </c>
      <c r="B3080" s="21" t="s">
        <v>9983</v>
      </c>
      <c r="C3080" s="13" t="s">
        <v>169</v>
      </c>
      <c r="D3080" s="764"/>
      <c r="E3080" s="781"/>
      <c r="F3080" s="141">
        <v>37222</v>
      </c>
      <c r="G3080" s="782">
        <f t="shared" si="62"/>
        <v>-37222</v>
      </c>
      <c r="H3080" s="1147"/>
    </row>
    <row r="3081" spans="1:8" x14ac:dyDescent="0.25">
      <c r="A3081" s="112">
        <v>45164</v>
      </c>
      <c r="B3081" s="21" t="s">
        <v>10293</v>
      </c>
      <c r="C3081" s="13" t="s">
        <v>169</v>
      </c>
      <c r="D3081" s="764"/>
      <c r="E3081" s="781"/>
      <c r="F3081" s="141">
        <v>129892</v>
      </c>
      <c r="G3081" s="782">
        <f t="shared" si="62"/>
        <v>-129892</v>
      </c>
      <c r="H3081" s="1147"/>
    </row>
    <row r="3082" spans="1:8" ht="16.5" thickBot="1" x14ac:dyDescent="0.3">
      <c r="A3082" s="112">
        <v>45164</v>
      </c>
      <c r="B3082" s="21" t="s">
        <v>10568</v>
      </c>
      <c r="C3082" s="13" t="s">
        <v>169</v>
      </c>
      <c r="D3082" s="764"/>
      <c r="E3082" s="781"/>
      <c r="F3082" s="784">
        <v>7300</v>
      </c>
      <c r="G3082" s="782">
        <f t="shared" si="62"/>
        <v>-7300</v>
      </c>
      <c r="H3082" s="1148"/>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152" t="s">
        <v>10873</v>
      </c>
    </row>
    <row r="3085" spans="1:8" x14ac:dyDescent="0.25">
      <c r="A3085" s="112">
        <v>45164</v>
      </c>
      <c r="B3085" s="21" t="s">
        <v>10293</v>
      </c>
      <c r="C3085" s="13" t="s">
        <v>1802</v>
      </c>
      <c r="D3085" s="764"/>
      <c r="E3085" s="781"/>
      <c r="F3085" s="141">
        <v>4870</v>
      </c>
      <c r="G3085" s="782">
        <f t="shared" si="62"/>
        <v>-4870</v>
      </c>
      <c r="H3085" s="1153"/>
    </row>
    <row r="3086" spans="1:8" ht="16.5" thickBot="1" x14ac:dyDescent="0.3">
      <c r="A3086" s="112">
        <v>45164</v>
      </c>
      <c r="B3086" s="21" t="s">
        <v>10899</v>
      </c>
      <c r="C3086" s="13" t="s">
        <v>1802</v>
      </c>
      <c r="D3086" s="764"/>
      <c r="E3086" s="953"/>
      <c r="F3086" s="784">
        <v>75050</v>
      </c>
      <c r="G3086" s="977">
        <f t="shared" si="62"/>
        <v>-75050</v>
      </c>
      <c r="H3086" s="1154"/>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31" t="s">
        <v>10994</v>
      </c>
    </row>
    <row r="3111" spans="1:8" x14ac:dyDescent="0.25">
      <c r="A3111" s="112">
        <v>45174</v>
      </c>
      <c r="B3111" s="21" t="s">
        <v>10568</v>
      </c>
      <c r="C3111" s="13" t="s">
        <v>180</v>
      </c>
      <c r="D3111" s="764"/>
      <c r="E3111" s="22"/>
      <c r="F3111" s="19">
        <v>120960</v>
      </c>
      <c r="G3111" s="14">
        <f t="shared" si="62"/>
        <v>-120960</v>
      </c>
      <c r="H3111" s="1132"/>
    </row>
    <row r="3112" spans="1:8" x14ac:dyDescent="0.25">
      <c r="A3112" s="112">
        <v>45174</v>
      </c>
      <c r="B3112" s="21" t="s">
        <v>10376</v>
      </c>
      <c r="C3112" s="13" t="s">
        <v>180</v>
      </c>
      <c r="D3112" s="764"/>
      <c r="E3112" s="22"/>
      <c r="F3112" s="19">
        <v>4960</v>
      </c>
      <c r="G3112" s="14">
        <f t="shared" si="62"/>
        <v>-4960</v>
      </c>
      <c r="H3112" s="1138"/>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58" t="s">
        <v>11151</v>
      </c>
      <c r="E3152" s="22">
        <v>35941</v>
      </c>
      <c r="F3152" s="19"/>
      <c r="G3152" s="14">
        <f t="shared" si="62"/>
        <v>35941</v>
      </c>
      <c r="H3152" s="13"/>
    </row>
    <row r="3153" spans="1:8" x14ac:dyDescent="0.25">
      <c r="A3153" s="112">
        <v>45190</v>
      </c>
      <c r="B3153" s="21" t="s">
        <v>11063</v>
      </c>
      <c r="C3153" s="13" t="s">
        <v>8391</v>
      </c>
      <c r="D3153" s="1159"/>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58" t="s">
        <v>11153</v>
      </c>
      <c r="E3155" s="22">
        <v>3870</v>
      </c>
      <c r="F3155" s="19"/>
      <c r="G3155" s="14">
        <f t="shared" si="62"/>
        <v>3870</v>
      </c>
      <c r="H3155" s="13"/>
    </row>
    <row r="3156" spans="1:8" x14ac:dyDescent="0.25">
      <c r="A3156" s="112">
        <v>45190</v>
      </c>
      <c r="B3156" s="21" t="s">
        <v>11063</v>
      </c>
      <c r="C3156" s="13" t="s">
        <v>8391</v>
      </c>
      <c r="D3156" s="1159"/>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160" t="s">
        <v>11161</v>
      </c>
    </row>
    <row r="3171" spans="1:8" x14ac:dyDescent="0.25">
      <c r="A3171" s="112">
        <v>45188</v>
      </c>
      <c r="B3171" s="21" t="s">
        <v>9964</v>
      </c>
      <c r="C3171" s="13" t="s">
        <v>164</v>
      </c>
      <c r="D3171" s="764"/>
      <c r="E3171" s="781"/>
      <c r="F3171" s="141">
        <v>1260</v>
      </c>
      <c r="G3171" s="782">
        <f t="shared" ref="G3171:G3272" si="64">E3171-F3171</f>
        <v>-1260</v>
      </c>
      <c r="H3171" s="1161"/>
    </row>
    <row r="3172" spans="1:8" x14ac:dyDescent="0.25">
      <c r="A3172" s="112">
        <v>45188</v>
      </c>
      <c r="B3172" s="21" t="s">
        <v>9983</v>
      </c>
      <c r="C3172" s="13" t="s">
        <v>164</v>
      </c>
      <c r="D3172" s="764"/>
      <c r="E3172" s="781"/>
      <c r="F3172" s="141">
        <v>9626</v>
      </c>
      <c r="G3172" s="782">
        <f t="shared" si="64"/>
        <v>-9626</v>
      </c>
      <c r="H3172" s="1161"/>
    </row>
    <row r="3173" spans="1:8" x14ac:dyDescent="0.25">
      <c r="A3173" s="112">
        <v>45188</v>
      </c>
      <c r="B3173" s="21" t="s">
        <v>10148</v>
      </c>
      <c r="C3173" s="13" t="s">
        <v>164</v>
      </c>
      <c r="D3173" s="764"/>
      <c r="E3173" s="781"/>
      <c r="F3173" s="141">
        <v>6023</v>
      </c>
      <c r="G3173" s="782">
        <f t="shared" si="64"/>
        <v>-6023</v>
      </c>
      <c r="H3173" s="1161"/>
    </row>
    <row r="3174" spans="1:8" x14ac:dyDescent="0.25">
      <c r="A3174" s="112">
        <v>45188</v>
      </c>
      <c r="B3174" s="21" t="s">
        <v>10293</v>
      </c>
      <c r="C3174" s="13" t="s">
        <v>164</v>
      </c>
      <c r="D3174" s="764"/>
      <c r="E3174" s="781"/>
      <c r="F3174" s="141">
        <v>6055</v>
      </c>
      <c r="G3174" s="782">
        <f t="shared" si="64"/>
        <v>-6055</v>
      </c>
      <c r="H3174" s="1161"/>
    </row>
    <row r="3175" spans="1:8" x14ac:dyDescent="0.25">
      <c r="A3175" s="112">
        <v>45188</v>
      </c>
      <c r="B3175" s="21" t="s">
        <v>10468</v>
      </c>
      <c r="C3175" s="13" t="s">
        <v>164</v>
      </c>
      <c r="D3175" s="764"/>
      <c r="E3175" s="781"/>
      <c r="F3175" s="141">
        <v>60002</v>
      </c>
      <c r="G3175" s="782">
        <f t="shared" si="64"/>
        <v>-60002</v>
      </c>
      <c r="H3175" s="1161"/>
    </row>
    <row r="3176" spans="1:8" x14ac:dyDescent="0.25">
      <c r="A3176" s="112">
        <v>45188</v>
      </c>
      <c r="B3176" s="21" t="s">
        <v>10229</v>
      </c>
      <c r="C3176" s="13" t="s">
        <v>164</v>
      </c>
      <c r="D3176" s="764"/>
      <c r="E3176" s="781"/>
      <c r="F3176" s="141">
        <v>9551</v>
      </c>
      <c r="G3176" s="782">
        <f t="shared" si="64"/>
        <v>-9551</v>
      </c>
      <c r="H3176" s="1161"/>
    </row>
    <row r="3177" spans="1:8" x14ac:dyDescent="0.25">
      <c r="A3177" s="112">
        <v>45188</v>
      </c>
      <c r="B3177" s="21" t="s">
        <v>9353</v>
      </c>
      <c r="C3177" s="13" t="s">
        <v>164</v>
      </c>
      <c r="D3177" s="764"/>
      <c r="E3177" s="781"/>
      <c r="F3177" s="141">
        <v>20807</v>
      </c>
      <c r="G3177" s="782">
        <f t="shared" si="64"/>
        <v>-20807</v>
      </c>
      <c r="H3177" s="1161"/>
    </row>
    <row r="3178" spans="1:8" ht="16.5" thickBot="1" x14ac:dyDescent="0.3">
      <c r="A3178" s="112">
        <v>45188</v>
      </c>
      <c r="B3178" s="21" t="s">
        <v>10376</v>
      </c>
      <c r="C3178" s="13" t="s">
        <v>164</v>
      </c>
      <c r="D3178" s="764"/>
      <c r="E3178" s="781"/>
      <c r="F3178" s="784">
        <v>14924</v>
      </c>
      <c r="G3178" s="782">
        <f t="shared" si="64"/>
        <v>-14924</v>
      </c>
      <c r="H3178" s="1162"/>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31" t="s">
        <v>11160</v>
      </c>
    </row>
    <row r="3182" spans="1:8" x14ac:dyDescent="0.25">
      <c r="A3182" s="112">
        <v>45190</v>
      </c>
      <c r="B3182" s="21" t="s">
        <v>10568</v>
      </c>
      <c r="C3182" s="13" t="s">
        <v>169</v>
      </c>
      <c r="D3182" s="764"/>
      <c r="E3182" s="781"/>
      <c r="F3182" s="141">
        <v>100000</v>
      </c>
      <c r="G3182" s="782">
        <f t="shared" si="64"/>
        <v>-100000</v>
      </c>
      <c r="H3182" s="1132"/>
    </row>
    <row r="3183" spans="1:8" ht="16.5" thickBot="1" x14ac:dyDescent="0.3">
      <c r="A3183" s="112">
        <v>45190</v>
      </c>
      <c r="B3183" s="21" t="s">
        <v>9353</v>
      </c>
      <c r="C3183" s="13" t="s">
        <v>169</v>
      </c>
      <c r="D3183" s="764"/>
      <c r="E3183" s="781"/>
      <c r="F3183" s="784">
        <v>300000</v>
      </c>
      <c r="G3183" s="782">
        <f t="shared" si="64"/>
        <v>-300000</v>
      </c>
      <c r="H3183" s="1138"/>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31" t="s">
        <v>11212</v>
      </c>
    </row>
    <row r="3191" spans="1:8" x14ac:dyDescent="0.25">
      <c r="A3191" s="112">
        <v>45195</v>
      </c>
      <c r="B3191" s="21" t="s">
        <v>10568</v>
      </c>
      <c r="C3191" s="13" t="s">
        <v>8391</v>
      </c>
      <c r="D3191" s="764"/>
      <c r="E3191" s="781"/>
      <c r="F3191" s="151">
        <v>11574</v>
      </c>
      <c r="G3191" s="782">
        <f t="shared" si="64"/>
        <v>-11574</v>
      </c>
      <c r="H3191" s="1132"/>
    </row>
    <row r="3192" spans="1:8" x14ac:dyDescent="0.25">
      <c r="A3192" s="112">
        <v>45195</v>
      </c>
      <c r="B3192" s="21" t="s">
        <v>9353</v>
      </c>
      <c r="C3192" s="13" t="s">
        <v>8391</v>
      </c>
      <c r="D3192" s="764"/>
      <c r="E3192" s="781"/>
      <c r="F3192" s="151">
        <v>120076</v>
      </c>
      <c r="G3192" s="782">
        <f t="shared" si="64"/>
        <v>-120076</v>
      </c>
      <c r="H3192" s="1132"/>
    </row>
    <row r="3193" spans="1:8" x14ac:dyDescent="0.25">
      <c r="A3193" s="112">
        <v>45195</v>
      </c>
      <c r="B3193" s="21" t="s">
        <v>10376</v>
      </c>
      <c r="C3193" s="13" t="s">
        <v>8391</v>
      </c>
      <c r="D3193" s="764"/>
      <c r="E3193" s="781"/>
      <c r="F3193" s="151">
        <v>209438</v>
      </c>
      <c r="G3193" s="782">
        <f t="shared" si="64"/>
        <v>-209438</v>
      </c>
      <c r="H3193" s="1132"/>
    </row>
    <row r="3194" spans="1:8" x14ac:dyDescent="0.25">
      <c r="A3194" s="112">
        <v>45195</v>
      </c>
      <c r="B3194" s="21" t="s">
        <v>11063</v>
      </c>
      <c r="C3194" s="13" t="s">
        <v>8391</v>
      </c>
      <c r="D3194" s="764"/>
      <c r="E3194" s="781"/>
      <c r="F3194" s="151">
        <v>203556</v>
      </c>
      <c r="G3194" s="782">
        <f t="shared" si="64"/>
        <v>-203556</v>
      </c>
      <c r="H3194" s="1132"/>
    </row>
    <row r="3195" spans="1:8" ht="16.5" customHeight="1" thickBot="1" x14ac:dyDescent="0.3">
      <c r="A3195" s="112">
        <v>45195</v>
      </c>
      <c r="B3195" s="21" t="s">
        <v>10573</v>
      </c>
      <c r="C3195" s="13" t="s">
        <v>8391</v>
      </c>
      <c r="D3195" s="764"/>
      <c r="E3195" s="781"/>
      <c r="F3195" s="295">
        <v>296860</v>
      </c>
      <c r="G3195" s="782">
        <f t="shared" si="64"/>
        <v>-296860</v>
      </c>
      <c r="H3195" s="1138"/>
    </row>
    <row r="3196" spans="1:8" x14ac:dyDescent="0.25">
      <c r="A3196" s="112">
        <v>45195</v>
      </c>
      <c r="B3196" s="21" t="s">
        <v>10568</v>
      </c>
      <c r="C3196" s="13" t="s">
        <v>7465</v>
      </c>
      <c r="D3196" s="764"/>
      <c r="E3196" s="781"/>
      <c r="F3196" s="783">
        <v>586928</v>
      </c>
      <c r="G3196" s="782">
        <f t="shared" si="64"/>
        <v>-586928</v>
      </c>
      <c r="H3196" s="1139" t="s">
        <v>11201</v>
      </c>
    </row>
    <row r="3197" spans="1:8" x14ac:dyDescent="0.25">
      <c r="A3197" s="112">
        <v>45195</v>
      </c>
      <c r="B3197" s="21" t="s">
        <v>9658</v>
      </c>
      <c r="C3197" s="13" t="s">
        <v>7465</v>
      </c>
      <c r="D3197" s="764"/>
      <c r="E3197" s="781"/>
      <c r="F3197" s="141">
        <v>130436</v>
      </c>
      <c r="G3197" s="782">
        <f t="shared" si="64"/>
        <v>-130436</v>
      </c>
      <c r="H3197" s="1140"/>
    </row>
    <row r="3198" spans="1:8" ht="16.5" thickBot="1" x14ac:dyDescent="0.3">
      <c r="A3198" s="112">
        <v>45195</v>
      </c>
      <c r="B3198" s="21" t="s">
        <v>10293</v>
      </c>
      <c r="C3198" s="13" t="s">
        <v>7465</v>
      </c>
      <c r="D3198" s="764"/>
      <c r="E3198" s="781"/>
      <c r="F3198" s="784">
        <v>82636</v>
      </c>
      <c r="G3198" s="782">
        <f t="shared" si="64"/>
        <v>-82636</v>
      </c>
      <c r="H3198" s="1141"/>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31" t="s">
        <v>11160</v>
      </c>
    </row>
    <row r="3202" spans="1:8" x14ac:dyDescent="0.25">
      <c r="A3202" s="112">
        <v>45195</v>
      </c>
      <c r="B3202" s="21" t="s">
        <v>10148</v>
      </c>
      <c r="C3202" s="13" t="s">
        <v>7465</v>
      </c>
      <c r="D3202" s="764"/>
      <c r="E3202" s="781"/>
      <c r="F3202" s="151">
        <v>228360</v>
      </c>
      <c r="G3202" s="782">
        <f t="shared" si="64"/>
        <v>-228360</v>
      </c>
      <c r="H3202" s="1132"/>
    </row>
    <row r="3203" spans="1:8" x14ac:dyDescent="0.25">
      <c r="A3203" s="112">
        <v>45195</v>
      </c>
      <c r="B3203" s="21" t="s">
        <v>9983</v>
      </c>
      <c r="C3203" s="13" t="s">
        <v>7465</v>
      </c>
      <c r="D3203" s="764"/>
      <c r="E3203" s="781"/>
      <c r="F3203" s="151">
        <v>35755</v>
      </c>
      <c r="G3203" s="782">
        <f t="shared" si="64"/>
        <v>-35755</v>
      </c>
      <c r="H3203" s="1132"/>
    </row>
    <row r="3204" spans="1:8" ht="16.5" thickBot="1" x14ac:dyDescent="0.3">
      <c r="A3204" s="112">
        <v>45195</v>
      </c>
      <c r="B3204" s="21" t="s">
        <v>11063</v>
      </c>
      <c r="C3204" s="13" t="s">
        <v>7465</v>
      </c>
      <c r="D3204" s="764"/>
      <c r="E3204" s="781"/>
      <c r="F3204" s="295">
        <f>500000-F3203-F3202-F3201</f>
        <v>203425</v>
      </c>
      <c r="G3204" s="782">
        <f t="shared" si="64"/>
        <v>-203425</v>
      </c>
      <c r="H3204" s="1138"/>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31" t="s">
        <v>11160</v>
      </c>
    </row>
    <row r="3218" spans="1:8" x14ac:dyDescent="0.25">
      <c r="A3218" s="112">
        <v>45202</v>
      </c>
      <c r="B3218" s="21" t="s">
        <v>8865</v>
      </c>
      <c r="C3218" s="13" t="s">
        <v>168</v>
      </c>
      <c r="D3218" s="764"/>
      <c r="E3218" s="781"/>
      <c r="F3218" s="151">
        <v>227720</v>
      </c>
      <c r="G3218" s="782">
        <f t="shared" si="64"/>
        <v>-227720</v>
      </c>
      <c r="H3218" s="1132"/>
    </row>
    <row r="3219" spans="1:8" x14ac:dyDescent="0.25">
      <c r="A3219" s="112">
        <v>45202</v>
      </c>
      <c r="B3219" s="21" t="s">
        <v>9504</v>
      </c>
      <c r="C3219" s="13" t="s">
        <v>168</v>
      </c>
      <c r="D3219" s="764"/>
      <c r="E3219" s="781"/>
      <c r="F3219" s="151">
        <v>9820</v>
      </c>
      <c r="G3219" s="782">
        <f t="shared" si="64"/>
        <v>-9820</v>
      </c>
      <c r="H3219" s="1132"/>
    </row>
    <row r="3220" spans="1:8" ht="16.5" thickBot="1" x14ac:dyDescent="0.3">
      <c r="A3220" s="112">
        <v>45202</v>
      </c>
      <c r="B3220" s="21" t="s">
        <v>10293</v>
      </c>
      <c r="C3220" s="13" t="s">
        <v>168</v>
      </c>
      <c r="D3220" s="764"/>
      <c r="E3220" s="781"/>
      <c r="F3220" s="295">
        <v>179260</v>
      </c>
      <c r="G3220" s="782">
        <f t="shared" si="64"/>
        <v>-179260</v>
      </c>
      <c r="H3220" s="1138"/>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31" t="s">
        <v>11383</v>
      </c>
    </row>
    <row r="3273" spans="1:8" x14ac:dyDescent="0.25">
      <c r="A3273" s="112">
        <v>45216</v>
      </c>
      <c r="B3273" s="21" t="s">
        <v>9353</v>
      </c>
      <c r="C3273" s="13" t="s">
        <v>8391</v>
      </c>
      <c r="D3273" s="764"/>
      <c r="E3273" s="22"/>
      <c r="F3273" s="19">
        <v>3763</v>
      </c>
      <c r="G3273" s="14">
        <f t="shared" ref="G3273:G3369" si="65">E3273-F3273</f>
        <v>-3763</v>
      </c>
      <c r="H3273" s="1132"/>
    </row>
    <row r="3274" spans="1:8" x14ac:dyDescent="0.25">
      <c r="A3274" s="112">
        <v>45216</v>
      </c>
      <c r="B3274" s="21" t="s">
        <v>10376</v>
      </c>
      <c r="C3274" s="13" t="s">
        <v>8391</v>
      </c>
      <c r="D3274" s="764"/>
      <c r="E3274" s="22"/>
      <c r="F3274" s="19">
        <v>17368</v>
      </c>
      <c r="G3274" s="14">
        <f t="shared" si="65"/>
        <v>-17368</v>
      </c>
      <c r="H3274" s="1132"/>
    </row>
    <row r="3275" spans="1:8" x14ac:dyDescent="0.25">
      <c r="A3275" s="112">
        <v>45216</v>
      </c>
      <c r="B3275" s="21" t="s">
        <v>11063</v>
      </c>
      <c r="C3275" s="13" t="s">
        <v>8391</v>
      </c>
      <c r="D3275" s="764"/>
      <c r="E3275" s="22"/>
      <c r="F3275" s="19">
        <v>194858</v>
      </c>
      <c r="G3275" s="14">
        <f t="shared" si="65"/>
        <v>-194858</v>
      </c>
      <c r="H3275" s="1132"/>
    </row>
    <row r="3276" spans="1:8" x14ac:dyDescent="0.25">
      <c r="A3276" s="112">
        <v>45216</v>
      </c>
      <c r="B3276" s="21" t="s">
        <v>10229</v>
      </c>
      <c r="C3276" s="13" t="s">
        <v>8391</v>
      </c>
      <c r="D3276" s="764"/>
      <c r="E3276" s="22"/>
      <c r="F3276" s="19">
        <v>650000</v>
      </c>
      <c r="G3276" s="14">
        <f t="shared" si="65"/>
        <v>-650000</v>
      </c>
      <c r="H3276" s="1132"/>
    </row>
    <row r="3277" spans="1:8" x14ac:dyDescent="0.25">
      <c r="A3277" s="112">
        <v>45216</v>
      </c>
      <c r="B3277" s="21" t="s">
        <v>10899</v>
      </c>
      <c r="C3277" s="13" t="s">
        <v>8391</v>
      </c>
      <c r="D3277" s="764"/>
      <c r="E3277" s="22"/>
      <c r="F3277" s="19">
        <v>308871</v>
      </c>
      <c r="G3277" s="14">
        <f t="shared" si="65"/>
        <v>-308871</v>
      </c>
      <c r="H3277" s="1132"/>
    </row>
    <row r="3278" spans="1:8" x14ac:dyDescent="0.25">
      <c r="A3278" s="112">
        <v>45216</v>
      </c>
      <c r="B3278" s="21" t="s">
        <v>10573</v>
      </c>
      <c r="C3278" s="13" t="s">
        <v>8391</v>
      </c>
      <c r="D3278" s="764"/>
      <c r="E3278" s="22"/>
      <c r="F3278" s="19">
        <v>250000</v>
      </c>
      <c r="G3278" s="14">
        <f t="shared" si="65"/>
        <v>-250000</v>
      </c>
      <c r="H3278" s="1138"/>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142" t="s">
        <v>11434</v>
      </c>
      <c r="E3290" s="22">
        <v>20103</v>
      </c>
      <c r="F3290" s="19"/>
      <c r="G3290" s="14">
        <f t="shared" si="65"/>
        <v>20103</v>
      </c>
      <c r="H3290" s="13"/>
    </row>
    <row r="3291" spans="1:8" x14ac:dyDescent="0.25">
      <c r="A3291" s="112">
        <v>45220</v>
      </c>
      <c r="B3291" s="21" t="s">
        <v>11187</v>
      </c>
      <c r="C3291" s="13" t="s">
        <v>8391</v>
      </c>
      <c r="D3291" s="1142"/>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9" t="s">
        <v>11565</v>
      </c>
    </row>
    <row r="3328" spans="1:10" ht="16.5" thickBot="1" x14ac:dyDescent="0.3">
      <c r="A3328" s="112">
        <v>45233</v>
      </c>
      <c r="B3328" s="21" t="s">
        <v>11063</v>
      </c>
      <c r="C3328" s="13" t="s">
        <v>7465</v>
      </c>
      <c r="D3328" s="764"/>
      <c r="E3328" s="781"/>
      <c r="F3328" s="784">
        <v>173681</v>
      </c>
      <c r="G3328" s="782">
        <f t="shared" si="65"/>
        <v>-173681</v>
      </c>
      <c r="H3328" s="1141"/>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9" t="s">
        <v>12259</v>
      </c>
    </row>
    <row r="3393" spans="1:8" x14ac:dyDescent="0.25">
      <c r="A3393" s="112">
        <v>45248</v>
      </c>
      <c r="B3393" s="21" t="s">
        <v>11596</v>
      </c>
      <c r="C3393" s="13" t="s">
        <v>168</v>
      </c>
      <c r="D3393" s="764"/>
      <c r="E3393" s="22"/>
      <c r="F3393" s="109">
        <v>250000</v>
      </c>
      <c r="G3393" s="14">
        <f t="shared" si="67"/>
        <v>-250000</v>
      </c>
      <c r="H3393" s="1141"/>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34" t="s">
        <v>12044</v>
      </c>
    </row>
    <row r="3480" spans="1:8" x14ac:dyDescent="0.25">
      <c r="A3480" s="112">
        <v>45286</v>
      </c>
      <c r="B3480" s="21" t="s">
        <v>10148</v>
      </c>
      <c r="C3480" s="13" t="s">
        <v>166</v>
      </c>
      <c r="D3480" s="764"/>
      <c r="E3480" s="781"/>
      <c r="F3480" s="141">
        <v>21340</v>
      </c>
      <c r="G3480" s="782">
        <f t="shared" si="68"/>
        <v>-21340</v>
      </c>
      <c r="H3480" s="1134"/>
    </row>
    <row r="3481" spans="1:8" x14ac:dyDescent="0.25">
      <c r="A3481" s="112">
        <v>45286</v>
      </c>
      <c r="B3481" s="21" t="s">
        <v>10468</v>
      </c>
      <c r="C3481" s="13" t="s">
        <v>166</v>
      </c>
      <c r="D3481" s="764"/>
      <c r="E3481" s="781"/>
      <c r="F3481" s="141">
        <v>140985</v>
      </c>
      <c r="G3481" s="782">
        <f t="shared" si="68"/>
        <v>-140985</v>
      </c>
      <c r="H3481" s="1134"/>
    </row>
    <row r="3482" spans="1:8" x14ac:dyDescent="0.25">
      <c r="A3482" s="112">
        <v>45286</v>
      </c>
      <c r="B3482" s="21" t="s">
        <v>10229</v>
      </c>
      <c r="C3482" s="13" t="s">
        <v>166</v>
      </c>
      <c r="D3482" s="764"/>
      <c r="E3482" s="781"/>
      <c r="F3482" s="141">
        <v>15980</v>
      </c>
      <c r="G3482" s="782">
        <f t="shared" si="68"/>
        <v>-15980</v>
      </c>
      <c r="H3482" s="1134"/>
    </row>
    <row r="3483" spans="1:8" x14ac:dyDescent="0.25">
      <c r="A3483" s="112">
        <v>45286</v>
      </c>
      <c r="B3483" s="21" t="s">
        <v>10568</v>
      </c>
      <c r="C3483" s="13" t="s">
        <v>166</v>
      </c>
      <c r="D3483" s="764"/>
      <c r="E3483" s="781"/>
      <c r="F3483" s="141">
        <v>45000</v>
      </c>
      <c r="G3483" s="782">
        <f t="shared" si="68"/>
        <v>-45000</v>
      </c>
      <c r="H3483" s="1134"/>
    </row>
    <row r="3484" spans="1:8" x14ac:dyDescent="0.25">
      <c r="A3484" s="112">
        <v>45286</v>
      </c>
      <c r="B3484" s="21" t="s">
        <v>10376</v>
      </c>
      <c r="C3484" s="13" t="s">
        <v>166</v>
      </c>
      <c r="D3484" s="764"/>
      <c r="E3484" s="781"/>
      <c r="F3484" s="141">
        <v>114255</v>
      </c>
      <c r="G3484" s="782">
        <f t="shared" si="68"/>
        <v>-114255</v>
      </c>
      <c r="H3484" s="1134"/>
    </row>
    <row r="3485" spans="1:8" x14ac:dyDescent="0.25">
      <c r="A3485" s="112">
        <v>45286</v>
      </c>
      <c r="B3485" s="21" t="s">
        <v>10899</v>
      </c>
      <c r="C3485" s="13" t="s">
        <v>166</v>
      </c>
      <c r="D3485" s="764"/>
      <c r="E3485" s="781"/>
      <c r="F3485" s="141">
        <v>83530</v>
      </c>
      <c r="G3485" s="782">
        <f t="shared" si="68"/>
        <v>-83530</v>
      </c>
      <c r="H3485" s="1134"/>
    </row>
    <row r="3486" spans="1:8" x14ac:dyDescent="0.25">
      <c r="A3486" s="112">
        <v>45286</v>
      </c>
      <c r="B3486" s="21" t="s">
        <v>10995</v>
      </c>
      <c r="C3486" s="13" t="s">
        <v>166</v>
      </c>
      <c r="D3486" s="764"/>
      <c r="E3486" s="781"/>
      <c r="F3486" s="141">
        <v>65500</v>
      </c>
      <c r="G3486" s="782">
        <f t="shared" si="68"/>
        <v>-65500</v>
      </c>
      <c r="H3486" s="1134"/>
    </row>
    <row r="3487" spans="1:8" x14ac:dyDescent="0.25">
      <c r="A3487" s="112">
        <v>45286</v>
      </c>
      <c r="B3487" s="21" t="s">
        <v>11433</v>
      </c>
      <c r="C3487" s="13" t="s">
        <v>166</v>
      </c>
      <c r="D3487" s="764"/>
      <c r="E3487" s="781"/>
      <c r="F3487" s="141">
        <v>250855</v>
      </c>
      <c r="G3487" s="782">
        <f t="shared" si="68"/>
        <v>-250855</v>
      </c>
      <c r="H3487" s="1134"/>
    </row>
    <row r="3488" spans="1:8" x14ac:dyDescent="0.25">
      <c r="A3488" s="112">
        <v>45286</v>
      </c>
      <c r="B3488" s="21" t="s">
        <v>11596</v>
      </c>
      <c r="C3488" s="13" t="s">
        <v>166</v>
      </c>
      <c r="D3488" s="764"/>
      <c r="E3488" s="781"/>
      <c r="F3488" s="141">
        <v>41135</v>
      </c>
      <c r="G3488" s="782">
        <f t="shared" si="68"/>
        <v>-41135</v>
      </c>
      <c r="H3488" s="1134"/>
    </row>
    <row r="3489" spans="1:8" x14ac:dyDescent="0.25">
      <c r="A3489" s="112">
        <v>45286</v>
      </c>
      <c r="B3489" s="21" t="s">
        <v>10899</v>
      </c>
      <c r="C3489" s="13" t="s">
        <v>166</v>
      </c>
      <c r="D3489" s="764"/>
      <c r="E3489" s="781"/>
      <c r="F3489" s="146">
        <v>103490</v>
      </c>
      <c r="G3489" s="782">
        <f t="shared" si="68"/>
        <v>-103490</v>
      </c>
      <c r="H3489" s="1134"/>
    </row>
    <row r="3490" spans="1:8" x14ac:dyDescent="0.25">
      <c r="A3490" s="112">
        <v>45286</v>
      </c>
      <c r="B3490" s="21" t="s">
        <v>11874</v>
      </c>
      <c r="C3490" s="13" t="s">
        <v>166</v>
      </c>
      <c r="D3490" s="764"/>
      <c r="E3490" s="781"/>
      <c r="F3490" s="146">
        <v>56000</v>
      </c>
      <c r="G3490" s="782">
        <f t="shared" si="68"/>
        <v>-56000</v>
      </c>
      <c r="H3490" s="1134"/>
    </row>
    <row r="3491" spans="1:8" ht="16.5" thickBot="1" x14ac:dyDescent="0.3">
      <c r="A3491" s="112">
        <v>45286</v>
      </c>
      <c r="B3491" s="21" t="s">
        <v>12182</v>
      </c>
      <c r="C3491" s="13" t="s">
        <v>166</v>
      </c>
      <c r="D3491" s="764"/>
      <c r="E3491" s="781"/>
      <c r="F3491" s="784">
        <v>45650</v>
      </c>
      <c r="G3491" s="782">
        <f t="shared" si="68"/>
        <v>-45650</v>
      </c>
      <c r="H3491" s="1134"/>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9" t="s">
        <v>13030</v>
      </c>
    </row>
    <row r="3498" spans="1:8" x14ac:dyDescent="0.25">
      <c r="A3498" s="112">
        <v>45287</v>
      </c>
      <c r="B3498" s="21" t="s">
        <v>6407</v>
      </c>
      <c r="C3498" s="13" t="s">
        <v>1802</v>
      </c>
      <c r="D3498" s="764"/>
      <c r="E3498" s="781"/>
      <c r="F3498" s="141">
        <v>80843</v>
      </c>
      <c r="G3498" s="782">
        <f t="shared" si="68"/>
        <v>-80843</v>
      </c>
      <c r="H3498" s="1140"/>
    </row>
    <row r="3499" spans="1:8" x14ac:dyDescent="0.25">
      <c r="A3499" s="112">
        <v>45287</v>
      </c>
      <c r="B3499" s="21" t="s">
        <v>6506</v>
      </c>
      <c r="C3499" s="13" t="s">
        <v>1802</v>
      </c>
      <c r="D3499" s="764"/>
      <c r="E3499" s="781"/>
      <c r="F3499" s="141">
        <v>4245</v>
      </c>
      <c r="G3499" s="782">
        <f t="shared" si="68"/>
        <v>-4245</v>
      </c>
      <c r="H3499" s="1140"/>
    </row>
    <row r="3500" spans="1:8" ht="16.5" thickBot="1" x14ac:dyDescent="0.3">
      <c r="A3500" s="112">
        <v>45287</v>
      </c>
      <c r="B3500" s="21" t="s">
        <v>10293</v>
      </c>
      <c r="C3500" s="13" t="s">
        <v>1802</v>
      </c>
      <c r="D3500" s="764"/>
      <c r="E3500" s="781"/>
      <c r="F3500" s="784">
        <v>5367</v>
      </c>
      <c r="G3500" s="782">
        <f t="shared" si="68"/>
        <v>-5367</v>
      </c>
      <c r="H3500" s="1141"/>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3" t="s">
        <v>11980</v>
      </c>
    </row>
    <row r="3512" spans="1:8" x14ac:dyDescent="0.25">
      <c r="A3512" s="112">
        <v>45294</v>
      </c>
      <c r="B3512" s="21" t="s">
        <v>10376</v>
      </c>
      <c r="C3512" s="13" t="s">
        <v>5680</v>
      </c>
      <c r="D3512" s="764"/>
      <c r="E3512" s="22"/>
      <c r="F3512" s="19">
        <v>190000</v>
      </c>
      <c r="G3512" s="14">
        <f t="shared" si="68"/>
        <v>-190000</v>
      </c>
      <c r="H3512" s="1165"/>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9" t="s">
        <v>12113</v>
      </c>
    </row>
    <row r="3518" spans="1:8" x14ac:dyDescent="0.25">
      <c r="A3518" s="112">
        <v>45295</v>
      </c>
      <c r="B3518" s="21" t="s">
        <v>11433</v>
      </c>
      <c r="C3518" s="13" t="s">
        <v>8391</v>
      </c>
      <c r="D3518" s="764"/>
      <c r="E3518" s="22"/>
      <c r="F3518" s="19">
        <v>250000</v>
      </c>
      <c r="G3518" s="14">
        <f t="shared" si="68"/>
        <v>-250000</v>
      </c>
      <c r="H3518" s="1140"/>
    </row>
    <row r="3519" spans="1:8" x14ac:dyDescent="0.25">
      <c r="A3519" s="112">
        <v>45295</v>
      </c>
      <c r="B3519" s="21" t="s">
        <v>11596</v>
      </c>
      <c r="C3519" s="13" t="s">
        <v>8391</v>
      </c>
      <c r="D3519" s="764"/>
      <c r="E3519" s="22"/>
      <c r="F3519" s="19">
        <v>500000</v>
      </c>
      <c r="G3519" s="14">
        <f t="shared" si="68"/>
        <v>-500000</v>
      </c>
      <c r="H3519" s="1141"/>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31" t="s">
        <v>12286</v>
      </c>
    </row>
    <row r="3528" spans="1:8" x14ac:dyDescent="0.25">
      <c r="A3528" s="112">
        <v>45300</v>
      </c>
      <c r="B3528" s="21" t="s">
        <v>10229</v>
      </c>
      <c r="C3528" s="13" t="s">
        <v>8391</v>
      </c>
      <c r="D3528" s="764"/>
      <c r="E3528" s="22"/>
      <c r="F3528" s="19">
        <v>10470</v>
      </c>
      <c r="G3528" s="14">
        <f t="shared" si="69"/>
        <v>-10470</v>
      </c>
      <c r="H3528" s="1132"/>
    </row>
    <row r="3529" spans="1:8" x14ac:dyDescent="0.25">
      <c r="A3529" s="112">
        <v>45300</v>
      </c>
      <c r="B3529" s="21" t="s">
        <v>10573</v>
      </c>
      <c r="C3529" s="13" t="s">
        <v>8391</v>
      </c>
      <c r="D3529" s="764"/>
      <c r="E3529" s="22"/>
      <c r="F3529" s="19">
        <v>1347</v>
      </c>
      <c r="G3529" s="14">
        <f t="shared" si="69"/>
        <v>-1347</v>
      </c>
      <c r="H3529" s="1132"/>
    </row>
    <row r="3530" spans="1:8" x14ac:dyDescent="0.25">
      <c r="A3530" s="112">
        <v>45300</v>
      </c>
      <c r="B3530" s="21" t="s">
        <v>10899</v>
      </c>
      <c r="C3530" s="13" t="s">
        <v>8391</v>
      </c>
      <c r="D3530" s="764"/>
      <c r="E3530" s="22"/>
      <c r="F3530" s="19">
        <v>187415</v>
      </c>
      <c r="G3530" s="14">
        <f t="shared" si="69"/>
        <v>-187415</v>
      </c>
      <c r="H3530" s="1132"/>
    </row>
    <row r="3531" spans="1:8" x14ac:dyDescent="0.25">
      <c r="A3531" s="112">
        <v>45300</v>
      </c>
      <c r="B3531" s="21" t="s">
        <v>10995</v>
      </c>
      <c r="C3531" s="13" t="s">
        <v>8391</v>
      </c>
      <c r="D3531" s="764"/>
      <c r="E3531" s="22"/>
      <c r="F3531" s="19">
        <v>4390</v>
      </c>
      <c r="G3531" s="14">
        <f t="shared" si="69"/>
        <v>-4390</v>
      </c>
      <c r="H3531" s="1132"/>
    </row>
    <row r="3532" spans="1:8" x14ac:dyDescent="0.25">
      <c r="A3532" s="112">
        <v>45300</v>
      </c>
      <c r="B3532" s="21" t="s">
        <v>11063</v>
      </c>
      <c r="C3532" s="13" t="s">
        <v>8391</v>
      </c>
      <c r="D3532" s="764"/>
      <c r="E3532" s="22"/>
      <c r="F3532" s="19">
        <v>75122</v>
      </c>
      <c r="G3532" s="14">
        <f t="shared" si="69"/>
        <v>-75122</v>
      </c>
      <c r="H3532" s="1132"/>
    </row>
    <row r="3533" spans="1:8" x14ac:dyDescent="0.25">
      <c r="A3533" s="112">
        <v>45300</v>
      </c>
      <c r="B3533" s="21" t="s">
        <v>11433</v>
      </c>
      <c r="C3533" s="13" t="s">
        <v>8391</v>
      </c>
      <c r="D3533" s="764"/>
      <c r="E3533" s="22"/>
      <c r="F3533" s="19">
        <v>130168</v>
      </c>
      <c r="G3533" s="14">
        <f t="shared" si="69"/>
        <v>-130168</v>
      </c>
      <c r="H3533" s="1132"/>
    </row>
    <row r="3534" spans="1:8" x14ac:dyDescent="0.25">
      <c r="A3534" s="112">
        <v>45300</v>
      </c>
      <c r="B3534" s="21" t="s">
        <v>11259</v>
      </c>
      <c r="C3534" s="13" t="s">
        <v>8391</v>
      </c>
      <c r="D3534" s="764"/>
      <c r="E3534" s="22"/>
      <c r="F3534" s="19">
        <v>13416</v>
      </c>
      <c r="G3534" s="14">
        <f t="shared" si="69"/>
        <v>-13416</v>
      </c>
      <c r="H3534" s="1132"/>
    </row>
    <row r="3535" spans="1:8" x14ac:dyDescent="0.25">
      <c r="A3535" s="112">
        <v>45300</v>
      </c>
      <c r="B3535" s="21" t="s">
        <v>11695</v>
      </c>
      <c r="C3535" s="13" t="s">
        <v>8391</v>
      </c>
      <c r="D3535" s="764"/>
      <c r="E3535" s="22"/>
      <c r="F3535" s="19">
        <v>56173</v>
      </c>
      <c r="G3535" s="14">
        <f t="shared" si="69"/>
        <v>-56173</v>
      </c>
      <c r="H3535" s="1132"/>
    </row>
    <row r="3536" spans="1:8" x14ac:dyDescent="0.25">
      <c r="A3536" s="112">
        <v>45300</v>
      </c>
      <c r="B3536" s="21" t="s">
        <v>11498</v>
      </c>
      <c r="C3536" s="13" t="s">
        <v>8391</v>
      </c>
      <c r="D3536" s="764"/>
      <c r="E3536" s="22"/>
      <c r="F3536" s="19">
        <v>73043</v>
      </c>
      <c r="G3536" s="14">
        <f t="shared" si="69"/>
        <v>-73043</v>
      </c>
      <c r="H3536" s="1132"/>
    </row>
    <row r="3537" spans="1:8" x14ac:dyDescent="0.25">
      <c r="A3537" s="112">
        <v>45300</v>
      </c>
      <c r="B3537" s="21" t="s">
        <v>11596</v>
      </c>
      <c r="C3537" s="13" t="s">
        <v>8391</v>
      </c>
      <c r="D3537" s="764"/>
      <c r="E3537" s="22"/>
      <c r="F3537" s="19">
        <v>322676</v>
      </c>
      <c r="G3537" s="14">
        <f t="shared" si="69"/>
        <v>-322676</v>
      </c>
      <c r="H3537" s="1138"/>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9" t="s">
        <v>12258</v>
      </c>
    </row>
    <row r="3543" spans="1:8" x14ac:dyDescent="0.25">
      <c r="A3543" s="112">
        <v>45303</v>
      </c>
      <c r="B3543" s="21" t="s">
        <v>10293</v>
      </c>
      <c r="C3543" s="13" t="s">
        <v>168</v>
      </c>
      <c r="D3543" s="764"/>
      <c r="E3543" s="781"/>
      <c r="F3543" s="141">
        <v>8740</v>
      </c>
      <c r="G3543" s="782">
        <f t="shared" si="69"/>
        <v>-8740</v>
      </c>
      <c r="H3543" s="1140"/>
    </row>
    <row r="3544" spans="1:8" x14ac:dyDescent="0.25">
      <c r="A3544" s="112">
        <v>45303</v>
      </c>
      <c r="B3544" s="21" t="s">
        <v>10568</v>
      </c>
      <c r="C3544" s="13" t="s">
        <v>168</v>
      </c>
      <c r="D3544" s="764"/>
      <c r="E3544" s="781"/>
      <c r="F3544" s="141">
        <v>91300</v>
      </c>
      <c r="G3544" s="782">
        <f t="shared" si="69"/>
        <v>-91300</v>
      </c>
      <c r="H3544" s="1140"/>
    </row>
    <row r="3545" spans="1:8" x14ac:dyDescent="0.25">
      <c r="A3545" s="112">
        <v>45303</v>
      </c>
      <c r="B3545" s="21" t="s">
        <v>7805</v>
      </c>
      <c r="C3545" s="13" t="s">
        <v>168</v>
      </c>
      <c r="D3545" s="764"/>
      <c r="E3545" s="781"/>
      <c r="F3545" s="141">
        <v>10980</v>
      </c>
      <c r="G3545" s="782">
        <f t="shared" si="69"/>
        <v>-10980</v>
      </c>
      <c r="H3545" s="1140"/>
    </row>
    <row r="3546" spans="1:8" x14ac:dyDescent="0.25">
      <c r="A3546" s="112">
        <v>45303</v>
      </c>
      <c r="B3546" s="21" t="s">
        <v>10376</v>
      </c>
      <c r="C3546" s="13" t="s">
        <v>168</v>
      </c>
      <c r="D3546" s="764"/>
      <c r="E3546" s="781"/>
      <c r="F3546" s="141">
        <v>206520</v>
      </c>
      <c r="G3546" s="782">
        <f t="shared" si="69"/>
        <v>-206520</v>
      </c>
      <c r="H3546" s="1140"/>
    </row>
    <row r="3547" spans="1:8" x14ac:dyDescent="0.25">
      <c r="A3547" s="112">
        <v>45303</v>
      </c>
      <c r="B3547" s="21" t="s">
        <v>11259</v>
      </c>
      <c r="C3547" s="13" t="s">
        <v>168</v>
      </c>
      <c r="D3547" s="764"/>
      <c r="E3547" s="781"/>
      <c r="F3547" s="141">
        <v>19640</v>
      </c>
      <c r="G3547" s="782">
        <f t="shared" si="69"/>
        <v>-19640</v>
      </c>
      <c r="H3547" s="1140"/>
    </row>
    <row r="3548" spans="1:8" x14ac:dyDescent="0.25">
      <c r="A3548" s="112">
        <v>45303</v>
      </c>
      <c r="B3548" s="21" t="s">
        <v>10468</v>
      </c>
      <c r="C3548" s="13" t="s">
        <v>168</v>
      </c>
      <c r="D3548" s="764"/>
      <c r="E3548" s="781"/>
      <c r="F3548" s="141">
        <v>259118</v>
      </c>
      <c r="G3548" s="782">
        <f t="shared" si="69"/>
        <v>-259118</v>
      </c>
      <c r="H3548" s="1140"/>
    </row>
    <row r="3549" spans="1:8" ht="16.5" thickBot="1" x14ac:dyDescent="0.3">
      <c r="A3549" s="112">
        <v>45303</v>
      </c>
      <c r="B3549" s="21" t="s">
        <v>10573</v>
      </c>
      <c r="C3549" s="13" t="s">
        <v>168</v>
      </c>
      <c r="D3549" s="764"/>
      <c r="E3549" s="781"/>
      <c r="F3549" s="784">
        <v>5165</v>
      </c>
      <c r="G3549" s="782">
        <f t="shared" si="69"/>
        <v>-5165</v>
      </c>
      <c r="H3549" s="1141"/>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31" t="s">
        <v>13026</v>
      </c>
    </row>
    <row r="3564" spans="1:8" x14ac:dyDescent="0.25">
      <c r="A3564" s="112">
        <v>45310</v>
      </c>
      <c r="B3564" s="21" t="s">
        <v>8865</v>
      </c>
      <c r="C3564" s="13" t="s">
        <v>5186</v>
      </c>
      <c r="D3564" s="764"/>
      <c r="E3564" s="22"/>
      <c r="F3564" s="19">
        <v>200000</v>
      </c>
      <c r="G3564" s="14">
        <f t="shared" si="68"/>
        <v>-200000</v>
      </c>
      <c r="H3564" s="1138"/>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225" t="s">
        <v>13019</v>
      </c>
    </row>
    <row r="3610" spans="1:8" x14ac:dyDescent="0.25">
      <c r="A3610" s="112">
        <v>45322</v>
      </c>
      <c r="B3610" s="21" t="s">
        <v>10573</v>
      </c>
      <c r="C3610" s="13" t="s">
        <v>169</v>
      </c>
      <c r="D3610" s="764"/>
      <c r="E3610" s="22"/>
      <c r="F3610" s="19">
        <v>200000</v>
      </c>
      <c r="G3610" s="14">
        <f t="shared" si="70"/>
        <v>-200000</v>
      </c>
      <c r="H3610" s="1226"/>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9" t="s">
        <v>12556</v>
      </c>
    </row>
    <row r="3653" spans="1:8" x14ac:dyDescent="0.25">
      <c r="A3653" s="112">
        <v>45346</v>
      </c>
      <c r="B3653" s="21" t="s">
        <v>10899</v>
      </c>
      <c r="C3653" s="13" t="s">
        <v>180</v>
      </c>
      <c r="D3653" s="764"/>
      <c r="E3653" s="781"/>
      <c r="F3653" s="141">
        <v>164280</v>
      </c>
      <c r="G3653" s="782">
        <f t="shared" si="70"/>
        <v>-164280</v>
      </c>
      <c r="H3653" s="1140"/>
    </row>
    <row r="3654" spans="1:8" x14ac:dyDescent="0.25">
      <c r="A3654" s="112">
        <v>45346</v>
      </c>
      <c r="B3654" s="21" t="s">
        <v>11596</v>
      </c>
      <c r="C3654" s="13" t="s">
        <v>180</v>
      </c>
      <c r="D3654" s="764"/>
      <c r="E3654" s="781"/>
      <c r="F3654" s="141">
        <v>145230</v>
      </c>
      <c r="G3654" s="782">
        <f t="shared" si="70"/>
        <v>-145230</v>
      </c>
      <c r="H3654" s="1140"/>
    </row>
    <row r="3655" spans="1:8" ht="16.5" thickBot="1" x14ac:dyDescent="0.3">
      <c r="A3655" s="112">
        <v>45346</v>
      </c>
      <c r="B3655" s="21" t="s">
        <v>11874</v>
      </c>
      <c r="C3655" s="13" t="s">
        <v>180</v>
      </c>
      <c r="D3655" s="764"/>
      <c r="E3655" s="781"/>
      <c r="F3655" s="784">
        <v>176730</v>
      </c>
      <c r="G3655" s="782">
        <f t="shared" si="70"/>
        <v>-176730</v>
      </c>
      <c r="H3655" s="1141"/>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31" t="s">
        <v>13023</v>
      </c>
    </row>
    <row r="3691" spans="1:8" x14ac:dyDescent="0.25">
      <c r="A3691" s="112">
        <v>45369</v>
      </c>
      <c r="B3691" s="21" t="s">
        <v>12339</v>
      </c>
      <c r="C3691" s="13" t="s">
        <v>8391</v>
      </c>
      <c r="D3691" s="764"/>
      <c r="E3691" s="22"/>
      <c r="F3691" s="19">
        <v>900000</v>
      </c>
      <c r="G3691" s="14">
        <f t="shared" ref="G3691" si="72">E3691-F3691</f>
        <v>-900000</v>
      </c>
      <c r="H3691" s="1138"/>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9" t="s">
        <v>13025</v>
      </c>
    </row>
    <row r="3720" spans="1:8" x14ac:dyDescent="0.25">
      <c r="A3720" s="112">
        <v>45416</v>
      </c>
      <c r="B3720" s="21" t="s">
        <v>8556</v>
      </c>
      <c r="C3720" s="13" t="s">
        <v>8391</v>
      </c>
      <c r="D3720" s="764"/>
      <c r="E3720" s="781"/>
      <c r="F3720" s="141">
        <v>74242</v>
      </c>
      <c r="G3720" s="782">
        <f t="shared" ref="G3720:G3725" si="74">E3720-F3720</f>
        <v>-74242</v>
      </c>
      <c r="H3720" s="1140"/>
    </row>
    <row r="3721" spans="1:8" x14ac:dyDescent="0.25">
      <c r="A3721" s="112">
        <v>45416</v>
      </c>
      <c r="B3721" s="21" t="s">
        <v>10899</v>
      </c>
      <c r="C3721" s="13" t="s">
        <v>8391</v>
      </c>
      <c r="D3721" s="764"/>
      <c r="E3721" s="781"/>
      <c r="F3721" s="141">
        <v>20637</v>
      </c>
      <c r="G3721" s="782">
        <f t="shared" si="74"/>
        <v>-20637</v>
      </c>
      <c r="H3721" s="1140"/>
    </row>
    <row r="3722" spans="1:8" x14ac:dyDescent="0.25">
      <c r="A3722" s="112">
        <v>45416</v>
      </c>
      <c r="B3722" s="21" t="s">
        <v>11695</v>
      </c>
      <c r="C3722" s="13" t="s">
        <v>8391</v>
      </c>
      <c r="D3722" s="764"/>
      <c r="E3722" s="781"/>
      <c r="F3722" s="141">
        <v>6768</v>
      </c>
      <c r="G3722" s="782">
        <f t="shared" si="74"/>
        <v>-6768</v>
      </c>
      <c r="H3722" s="1140"/>
    </row>
    <row r="3723" spans="1:8" x14ac:dyDescent="0.25">
      <c r="A3723" s="112">
        <v>45416</v>
      </c>
      <c r="B3723" s="21" t="s">
        <v>11596</v>
      </c>
      <c r="C3723" s="13" t="s">
        <v>8391</v>
      </c>
      <c r="D3723" s="764"/>
      <c r="E3723" s="781"/>
      <c r="F3723" s="141">
        <v>25632</v>
      </c>
      <c r="G3723" s="782">
        <f t="shared" si="74"/>
        <v>-25632</v>
      </c>
      <c r="H3723" s="1140"/>
    </row>
    <row r="3724" spans="1:8" x14ac:dyDescent="0.25">
      <c r="A3724" s="112">
        <v>45416</v>
      </c>
      <c r="B3724" s="21" t="s">
        <v>12786</v>
      </c>
      <c r="C3724" s="13" t="s">
        <v>8391</v>
      </c>
      <c r="D3724" s="764"/>
      <c r="E3724" s="781"/>
      <c r="F3724" s="141">
        <v>153139</v>
      </c>
      <c r="G3724" s="782">
        <f t="shared" si="74"/>
        <v>-153139</v>
      </c>
      <c r="H3724" s="1140"/>
    </row>
    <row r="3725" spans="1:8" ht="16.5" thickBot="1" x14ac:dyDescent="0.3">
      <c r="A3725" s="112">
        <v>45416</v>
      </c>
      <c r="B3725" s="21" t="s">
        <v>11717</v>
      </c>
      <c r="C3725" s="13" t="s">
        <v>8391</v>
      </c>
      <c r="D3725" s="764"/>
      <c r="E3725" s="781"/>
      <c r="F3725" s="784">
        <v>56962</v>
      </c>
      <c r="G3725" s="782">
        <f t="shared" si="74"/>
        <v>-56962</v>
      </c>
      <c r="H3725" s="1141"/>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31" t="s">
        <v>13021</v>
      </c>
    </row>
    <row r="3729" spans="1:8" x14ac:dyDescent="0.25">
      <c r="A3729" s="112">
        <v>45418</v>
      </c>
      <c r="B3729" s="21" t="s">
        <v>10573</v>
      </c>
      <c r="C3729" s="13" t="s">
        <v>169</v>
      </c>
      <c r="D3729" s="764"/>
      <c r="E3729" s="781"/>
      <c r="F3729" s="141">
        <v>46500</v>
      </c>
      <c r="G3729" s="782">
        <f t="shared" si="73"/>
        <v>-46500</v>
      </c>
      <c r="H3729" s="1132"/>
    </row>
    <row r="3730" spans="1:8" x14ac:dyDescent="0.25">
      <c r="A3730" s="112">
        <v>45418</v>
      </c>
      <c r="B3730" s="21" t="s">
        <v>10899</v>
      </c>
      <c r="C3730" s="13" t="s">
        <v>169</v>
      </c>
      <c r="D3730" s="764"/>
      <c r="E3730" s="781"/>
      <c r="F3730" s="141">
        <v>80500</v>
      </c>
      <c r="G3730" s="782">
        <f t="shared" si="73"/>
        <v>-80500</v>
      </c>
      <c r="H3730" s="1132"/>
    </row>
    <row r="3731" spans="1:8" ht="16.5" thickBot="1" x14ac:dyDescent="0.3">
      <c r="A3731" s="112">
        <v>45418</v>
      </c>
      <c r="B3731" s="21" t="s">
        <v>11874</v>
      </c>
      <c r="C3731" s="13" t="s">
        <v>169</v>
      </c>
      <c r="D3731" s="764"/>
      <c r="E3731" s="781"/>
      <c r="F3731" s="784">
        <v>157650</v>
      </c>
      <c r="G3731" s="782">
        <f t="shared" si="73"/>
        <v>-157650</v>
      </c>
      <c r="H3731" s="1138"/>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9" t="s">
        <v>13289</v>
      </c>
    </row>
    <row r="3755" spans="1:8" x14ac:dyDescent="0.25">
      <c r="A3755" s="112">
        <v>45432</v>
      </c>
      <c r="B3755" s="21" t="s">
        <v>11874</v>
      </c>
      <c r="C3755" s="13" t="s">
        <v>180</v>
      </c>
      <c r="D3755" s="764"/>
      <c r="E3755" s="22"/>
      <c r="F3755" s="19">
        <v>48390</v>
      </c>
      <c r="G3755" s="14">
        <f t="shared" si="73"/>
        <v>-48390</v>
      </c>
      <c r="H3755" s="1140"/>
    </row>
    <row r="3756" spans="1:8" x14ac:dyDescent="0.25">
      <c r="A3756" s="112">
        <v>45432</v>
      </c>
      <c r="B3756" s="21" t="s">
        <v>12182</v>
      </c>
      <c r="C3756" s="13" t="s">
        <v>180</v>
      </c>
      <c r="D3756" s="764"/>
      <c r="E3756" s="22"/>
      <c r="F3756" s="19">
        <v>90710</v>
      </c>
      <c r="G3756" s="14">
        <f t="shared" si="73"/>
        <v>-90710</v>
      </c>
      <c r="H3756" s="1141"/>
    </row>
    <row r="3757" spans="1:8" x14ac:dyDescent="0.25">
      <c r="A3757" s="112">
        <v>45436</v>
      </c>
      <c r="B3757" s="21" t="s">
        <v>9829</v>
      </c>
      <c r="C3757" s="13" t="s">
        <v>166</v>
      </c>
      <c r="D3757" s="764"/>
      <c r="E3757" s="22"/>
      <c r="F3757" s="19">
        <v>90000</v>
      </c>
      <c r="G3757" s="14">
        <f t="shared" si="73"/>
        <v>-90000</v>
      </c>
      <c r="H3757" s="1139" t="s">
        <v>13151</v>
      </c>
    </row>
    <row r="3758" spans="1:8" x14ac:dyDescent="0.25">
      <c r="A3758" s="112">
        <v>45436</v>
      </c>
      <c r="B3758" s="21" t="s">
        <v>11498</v>
      </c>
      <c r="C3758" s="13" t="s">
        <v>166</v>
      </c>
      <c r="D3758" s="764"/>
      <c r="E3758" s="22"/>
      <c r="F3758" s="19">
        <v>10000</v>
      </c>
      <c r="G3758" s="14">
        <f t="shared" si="73"/>
        <v>-10000</v>
      </c>
      <c r="H3758" s="1140"/>
    </row>
    <row r="3759" spans="1:8" x14ac:dyDescent="0.25">
      <c r="A3759" s="112">
        <v>45436</v>
      </c>
      <c r="B3759" s="21" t="s">
        <v>13292</v>
      </c>
      <c r="C3759" s="13" t="s">
        <v>166</v>
      </c>
      <c r="D3759" s="764"/>
      <c r="E3759" s="22"/>
      <c r="F3759" s="19">
        <v>200000</v>
      </c>
      <c r="G3759" s="14">
        <f t="shared" si="73"/>
        <v>-200000</v>
      </c>
      <c r="H3759" s="1141"/>
    </row>
    <row r="3760" spans="1:8" x14ac:dyDescent="0.25">
      <c r="A3760" s="112">
        <v>45436</v>
      </c>
      <c r="B3760" s="21" t="s">
        <v>12683</v>
      </c>
      <c r="C3760" s="13" t="s">
        <v>1062</v>
      </c>
      <c r="D3760" s="764" t="s">
        <v>13240</v>
      </c>
      <c r="E3760" s="22">
        <v>17185</v>
      </c>
      <c r="F3760" s="19"/>
      <c r="G3760" s="14">
        <f t="shared" si="73"/>
        <v>17185</v>
      </c>
      <c r="H3760" s="1082"/>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31" t="s">
        <v>13200</v>
      </c>
    </row>
    <row r="3777" spans="1:8" x14ac:dyDescent="0.25">
      <c r="A3777" s="112">
        <v>45447</v>
      </c>
      <c r="B3777" s="21" t="s">
        <v>13110</v>
      </c>
      <c r="C3777" s="13" t="s">
        <v>5186</v>
      </c>
      <c r="D3777" s="764"/>
      <c r="E3777" s="22"/>
      <c r="F3777" s="19">
        <v>250000</v>
      </c>
      <c r="G3777" s="14">
        <f t="shared" si="73"/>
        <v>-250000</v>
      </c>
      <c r="H3777" s="1138"/>
    </row>
    <row r="3778" spans="1:8" x14ac:dyDescent="0.25">
      <c r="A3778" s="112">
        <v>45453</v>
      </c>
      <c r="B3778" s="21" t="s">
        <v>9829</v>
      </c>
      <c r="C3778" s="13" t="s">
        <v>8391</v>
      </c>
      <c r="D3778" s="764"/>
      <c r="E3778" s="22"/>
      <c r="F3778" s="19">
        <v>250000</v>
      </c>
      <c r="G3778" s="14">
        <f t="shared" si="73"/>
        <v>-250000</v>
      </c>
      <c r="H3778" s="1139" t="s">
        <v>13025</v>
      </c>
    </row>
    <row r="3779" spans="1:8" x14ac:dyDescent="0.25">
      <c r="A3779" s="112">
        <v>45453</v>
      </c>
      <c r="B3779" s="21" t="s">
        <v>11498</v>
      </c>
      <c r="C3779" s="13" t="s">
        <v>8391</v>
      </c>
      <c r="D3779" s="764"/>
      <c r="E3779" s="22"/>
      <c r="F3779" s="19">
        <v>250000</v>
      </c>
      <c r="G3779" s="14">
        <f t="shared" si="73"/>
        <v>-250000</v>
      </c>
      <c r="H3779" s="1141"/>
    </row>
    <row r="3780" spans="1:8" x14ac:dyDescent="0.25">
      <c r="A3780" s="112">
        <v>45453</v>
      </c>
      <c r="B3780" s="21" t="s">
        <v>12182</v>
      </c>
      <c r="C3780" s="13" t="s">
        <v>166</v>
      </c>
      <c r="D3780" s="764" t="s">
        <v>13252</v>
      </c>
      <c r="E3780" s="781">
        <v>20211</v>
      </c>
      <c r="F3780" s="213"/>
      <c r="G3780" s="782">
        <f t="shared" ref="G3780:G3814"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63" t="s">
        <v>13276</v>
      </c>
    </row>
    <row r="3786" spans="1:8" x14ac:dyDescent="0.25">
      <c r="A3786" s="112">
        <v>45456</v>
      </c>
      <c r="B3786" s="21" t="s">
        <v>6503</v>
      </c>
      <c r="C3786" s="13" t="s">
        <v>164</v>
      </c>
      <c r="D3786" s="764"/>
      <c r="E3786" s="22"/>
      <c r="F3786" s="19">
        <v>9034</v>
      </c>
      <c r="G3786" s="782">
        <f t="shared" si="79"/>
        <v>-9034</v>
      </c>
      <c r="H3786" s="1164"/>
    </row>
    <row r="3787" spans="1:8" x14ac:dyDescent="0.25">
      <c r="A3787" s="112">
        <v>45456</v>
      </c>
      <c r="B3787" s="21" t="s">
        <v>8556</v>
      </c>
      <c r="C3787" s="13" t="s">
        <v>164</v>
      </c>
      <c r="D3787" s="764"/>
      <c r="E3787" s="22"/>
      <c r="F3787" s="19">
        <v>5194</v>
      </c>
      <c r="G3787" s="782">
        <f t="shared" si="79"/>
        <v>-5194</v>
      </c>
      <c r="H3787" s="1164"/>
    </row>
    <row r="3788" spans="1:8" x14ac:dyDescent="0.25">
      <c r="A3788" s="112">
        <v>45456</v>
      </c>
      <c r="B3788" s="21" t="s">
        <v>11077</v>
      </c>
      <c r="C3788" s="13" t="s">
        <v>164</v>
      </c>
      <c r="D3788" s="764"/>
      <c r="E3788" s="22"/>
      <c r="F3788" s="19">
        <v>81179</v>
      </c>
      <c r="G3788" s="782">
        <f t="shared" si="79"/>
        <v>-81179</v>
      </c>
      <c r="H3788" s="1164"/>
    </row>
    <row r="3789" spans="1:8" x14ac:dyDescent="0.25">
      <c r="A3789" s="112">
        <v>45456</v>
      </c>
      <c r="B3789" s="21" t="s">
        <v>10229</v>
      </c>
      <c r="C3789" s="13" t="s">
        <v>164</v>
      </c>
      <c r="D3789" s="764"/>
      <c r="E3789" s="22"/>
      <c r="F3789" s="19">
        <v>21030</v>
      </c>
      <c r="G3789" s="782">
        <f t="shared" si="79"/>
        <v>-21030</v>
      </c>
      <c r="H3789" s="1164"/>
    </row>
    <row r="3790" spans="1:8" x14ac:dyDescent="0.25">
      <c r="A3790" s="112">
        <v>45456</v>
      </c>
      <c r="B3790" s="21" t="s">
        <v>10899</v>
      </c>
      <c r="C3790" s="13" t="s">
        <v>164</v>
      </c>
      <c r="D3790" s="764"/>
      <c r="E3790" s="22"/>
      <c r="F3790" s="19">
        <v>5434</v>
      </c>
      <c r="G3790" s="782">
        <f t="shared" si="79"/>
        <v>-5434</v>
      </c>
      <c r="H3790" s="1164"/>
    </row>
    <row r="3791" spans="1:8" x14ac:dyDescent="0.25">
      <c r="A3791" s="112">
        <v>45456</v>
      </c>
      <c r="B3791" s="21" t="s">
        <v>11596</v>
      </c>
      <c r="C3791" s="13" t="s">
        <v>164</v>
      </c>
      <c r="D3791" s="764"/>
      <c r="E3791" s="22"/>
      <c r="F3791" s="19">
        <v>10407</v>
      </c>
      <c r="G3791" s="782">
        <f t="shared" si="79"/>
        <v>-10407</v>
      </c>
      <c r="H3791" s="1164"/>
    </row>
    <row r="3792" spans="1:8" x14ac:dyDescent="0.25">
      <c r="A3792" s="112">
        <v>45456</v>
      </c>
      <c r="B3792" s="21" t="s">
        <v>11498</v>
      </c>
      <c r="C3792" s="13" t="s">
        <v>164</v>
      </c>
      <c r="D3792" s="764"/>
      <c r="E3792" s="22"/>
      <c r="F3792" s="19">
        <v>43136</v>
      </c>
      <c r="G3792" s="782">
        <f t="shared" si="79"/>
        <v>-43136</v>
      </c>
      <c r="H3792" s="1164"/>
    </row>
    <row r="3793" spans="1:8" x14ac:dyDescent="0.25">
      <c r="A3793" s="112">
        <v>45456</v>
      </c>
      <c r="B3793" s="21" t="s">
        <v>12182</v>
      </c>
      <c r="C3793" s="13" t="s">
        <v>164</v>
      </c>
      <c r="D3793" s="764"/>
      <c r="E3793" s="22"/>
      <c r="F3793" s="19">
        <v>2016</v>
      </c>
      <c r="G3793" s="782">
        <f t="shared" si="79"/>
        <v>-2016</v>
      </c>
      <c r="H3793" s="1164"/>
    </row>
    <row r="3794" spans="1:8" x14ac:dyDescent="0.25">
      <c r="A3794" s="112">
        <v>45456</v>
      </c>
      <c r="B3794" s="21" t="s">
        <v>12399</v>
      </c>
      <c r="C3794" s="13" t="s">
        <v>164</v>
      </c>
      <c r="D3794" s="764"/>
      <c r="E3794" s="22"/>
      <c r="F3794" s="19">
        <v>387</v>
      </c>
      <c r="G3794" s="782">
        <f t="shared" si="79"/>
        <v>-387</v>
      </c>
      <c r="H3794" s="1165"/>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9" t="s">
        <v>13353</v>
      </c>
    </row>
    <row r="3806" spans="1:8" x14ac:dyDescent="0.25">
      <c r="A3806" s="112">
        <v>45470</v>
      </c>
      <c r="B3806" s="21" t="s">
        <v>11874</v>
      </c>
      <c r="C3806" s="13" t="s">
        <v>8391</v>
      </c>
      <c r="D3806" s="764"/>
      <c r="E3806" s="22"/>
      <c r="F3806" s="19">
        <v>214017</v>
      </c>
      <c r="G3806" s="14">
        <f t="shared" si="79"/>
        <v>-214017</v>
      </c>
      <c r="H3806" s="1140"/>
    </row>
    <row r="3807" spans="1:8" ht="16.5" thickBot="1" x14ac:dyDescent="0.3">
      <c r="A3807" s="112">
        <v>45470</v>
      </c>
      <c r="B3807" s="21" t="s">
        <v>12182</v>
      </c>
      <c r="C3807" s="13" t="s">
        <v>8391</v>
      </c>
      <c r="D3807" s="764"/>
      <c r="E3807" s="22"/>
      <c r="F3807" s="109">
        <v>231690</v>
      </c>
      <c r="G3807" s="14">
        <f t="shared" si="79"/>
        <v>-231690</v>
      </c>
      <c r="H3807" s="1141"/>
    </row>
    <row r="3808" spans="1:8" x14ac:dyDescent="0.25">
      <c r="A3808" s="112">
        <v>45471</v>
      </c>
      <c r="B3808" s="21" t="s">
        <v>8556</v>
      </c>
      <c r="C3808" s="13" t="s">
        <v>7465</v>
      </c>
      <c r="D3808" s="764"/>
      <c r="E3808" s="781"/>
      <c r="F3808" s="783">
        <v>197307</v>
      </c>
      <c r="G3808" s="782">
        <f t="shared" si="79"/>
        <v>-197307</v>
      </c>
      <c r="H3808" s="1131" t="s">
        <v>13358</v>
      </c>
    </row>
    <row r="3809" spans="1:8" x14ac:dyDescent="0.25">
      <c r="A3809" s="112">
        <v>45471</v>
      </c>
      <c r="B3809" s="21" t="s">
        <v>11077</v>
      </c>
      <c r="C3809" s="13" t="s">
        <v>7465</v>
      </c>
      <c r="D3809" s="764"/>
      <c r="E3809" s="781"/>
      <c r="F3809" s="141">
        <v>43808</v>
      </c>
      <c r="G3809" s="782">
        <f t="shared" si="79"/>
        <v>-43808</v>
      </c>
      <c r="H3809" s="1132"/>
    </row>
    <row r="3810" spans="1:8" x14ac:dyDescent="0.25">
      <c r="A3810" s="112">
        <v>45471</v>
      </c>
      <c r="B3810" s="21" t="s">
        <v>10229</v>
      </c>
      <c r="C3810" s="13" t="s">
        <v>7465</v>
      </c>
      <c r="D3810" s="764"/>
      <c r="E3810" s="781"/>
      <c r="F3810" s="141">
        <v>203105</v>
      </c>
      <c r="G3810" s="782">
        <f t="shared" si="79"/>
        <v>-203105</v>
      </c>
      <c r="H3810" s="1132"/>
    </row>
    <row r="3811" spans="1:8" x14ac:dyDescent="0.25">
      <c r="A3811" s="112">
        <v>45471</v>
      </c>
      <c r="B3811" s="21" t="s">
        <v>12795</v>
      </c>
      <c r="C3811" s="13" t="s">
        <v>7465</v>
      </c>
      <c r="D3811" s="764"/>
      <c r="E3811" s="781"/>
      <c r="F3811" s="141">
        <v>49280</v>
      </c>
      <c r="G3811" s="782">
        <f t="shared" si="79"/>
        <v>-49280</v>
      </c>
      <c r="H3811" s="1132"/>
    </row>
    <row r="3812" spans="1:8" ht="16.5" thickBot="1" x14ac:dyDescent="0.3">
      <c r="A3812" s="112">
        <v>45471</v>
      </c>
      <c r="B3812" s="21" t="s">
        <v>13225</v>
      </c>
      <c r="C3812" s="13" t="s">
        <v>7465</v>
      </c>
      <c r="D3812" s="764"/>
      <c r="E3812" s="781"/>
      <c r="F3812" s="784">
        <v>6500</v>
      </c>
      <c r="G3812" s="782">
        <f t="shared" si="79"/>
        <v>-6500</v>
      </c>
      <c r="H3812" s="1132"/>
    </row>
    <row r="3813" spans="1:8" x14ac:dyDescent="0.25">
      <c r="A3813" s="112">
        <v>45472</v>
      </c>
      <c r="B3813" s="21" t="s">
        <v>9353</v>
      </c>
      <c r="C3813" s="13" t="s">
        <v>1062</v>
      </c>
      <c r="D3813" s="764"/>
      <c r="E3813" s="22"/>
      <c r="F3813" s="111">
        <v>100000</v>
      </c>
      <c r="G3813" s="14">
        <f t="shared" si="79"/>
        <v>-100000</v>
      </c>
      <c r="H3813" s="1139" t="s">
        <v>13019</v>
      </c>
    </row>
    <row r="3814" spans="1:8" x14ac:dyDescent="0.25">
      <c r="A3814" s="112">
        <v>45472</v>
      </c>
      <c r="B3814" s="21" t="s">
        <v>12399</v>
      </c>
      <c r="C3814" s="13" t="s">
        <v>1062</v>
      </c>
      <c r="D3814" s="764"/>
      <c r="E3814" s="22"/>
      <c r="F3814" s="19">
        <v>200000</v>
      </c>
      <c r="G3814" s="14">
        <f t="shared" si="79"/>
        <v>-200000</v>
      </c>
      <c r="H3814" s="1141"/>
    </row>
    <row r="3815" spans="1:8" x14ac:dyDescent="0.25">
      <c r="A3815" s="112">
        <v>45472</v>
      </c>
      <c r="B3815" s="21" t="s">
        <v>12182</v>
      </c>
      <c r="C3815" s="13" t="s">
        <v>8391</v>
      </c>
      <c r="D3815" s="764" t="s">
        <v>13408</v>
      </c>
      <c r="E3815" s="22">
        <v>261620</v>
      </c>
      <c r="F3815" s="19"/>
      <c r="G3815" s="14">
        <f t="shared" ref="G3815:G3827" si="81">E3815-F3815</f>
        <v>261620</v>
      </c>
      <c r="H3815" s="53"/>
    </row>
    <row r="3816" spans="1:8" x14ac:dyDescent="0.25">
      <c r="A3816" s="112">
        <v>45472</v>
      </c>
      <c r="B3816" s="21" t="s">
        <v>6503</v>
      </c>
      <c r="C3816" s="13" t="s">
        <v>8391</v>
      </c>
      <c r="D3816" s="764" t="s">
        <v>13409</v>
      </c>
      <c r="E3816" s="22">
        <v>255098</v>
      </c>
      <c r="F3816" s="19"/>
      <c r="G3816" s="14">
        <f t="shared" si="81"/>
        <v>255098</v>
      </c>
      <c r="H3816" s="53"/>
    </row>
    <row r="3817" spans="1:8" x14ac:dyDescent="0.25">
      <c r="A3817" s="112">
        <v>45472</v>
      </c>
      <c r="B3817" s="21" t="s">
        <v>13253</v>
      </c>
      <c r="C3817" s="13" t="s">
        <v>8391</v>
      </c>
      <c r="D3817" s="764" t="s">
        <v>13410</v>
      </c>
      <c r="E3817" s="22">
        <v>195823</v>
      </c>
      <c r="F3817" s="19"/>
      <c r="G3817" s="14">
        <f t="shared" si="81"/>
        <v>195823</v>
      </c>
      <c r="H3817" s="13"/>
    </row>
    <row r="3818" spans="1:8" x14ac:dyDescent="0.25">
      <c r="A3818" s="112">
        <v>45472</v>
      </c>
      <c r="B3818" s="21" t="s">
        <v>9829</v>
      </c>
      <c r="C3818" s="13" t="s">
        <v>12361</v>
      </c>
      <c r="D3818" s="764" t="s">
        <v>13494</v>
      </c>
      <c r="E3818" s="22">
        <v>746304</v>
      </c>
      <c r="F3818" s="19"/>
      <c r="G3818" s="14">
        <f t="shared" si="81"/>
        <v>746304</v>
      </c>
      <c r="H3818" s="13"/>
    </row>
    <row r="3819" spans="1:8" x14ac:dyDescent="0.25">
      <c r="A3819" s="112">
        <v>45475</v>
      </c>
      <c r="B3819" s="21" t="s">
        <v>13110</v>
      </c>
      <c r="C3819" s="13" t="s">
        <v>12015</v>
      </c>
      <c r="D3819" s="764"/>
      <c r="E3819" s="22"/>
      <c r="F3819" s="19">
        <v>500000</v>
      </c>
      <c r="G3819" s="14">
        <f t="shared" si="81"/>
        <v>-500000</v>
      </c>
      <c r="H3819" s="13" t="s">
        <v>13395</v>
      </c>
    </row>
    <row r="3820" spans="1:8" x14ac:dyDescent="0.25">
      <c r="A3820" s="112">
        <v>45476</v>
      </c>
      <c r="B3820" s="21" t="s">
        <v>13110</v>
      </c>
      <c r="C3820" s="13" t="s">
        <v>1062</v>
      </c>
      <c r="D3820" s="764">
        <v>15113</v>
      </c>
      <c r="E3820" s="22">
        <v>58320</v>
      </c>
      <c r="F3820" s="19"/>
      <c r="G3820" s="14">
        <f t="shared" si="81"/>
        <v>58320</v>
      </c>
      <c r="H3820" s="13"/>
    </row>
    <row r="3821" spans="1:8" x14ac:dyDescent="0.25">
      <c r="A3821" s="112">
        <v>45476</v>
      </c>
      <c r="B3821" s="21" t="s">
        <v>13225</v>
      </c>
      <c r="C3821" s="13" t="s">
        <v>1062</v>
      </c>
      <c r="D3821" s="764">
        <v>15114</v>
      </c>
      <c r="E3821" s="22">
        <v>3240</v>
      </c>
      <c r="F3821" s="19"/>
      <c r="G3821" s="14">
        <f t="shared" si="81"/>
        <v>3240</v>
      </c>
      <c r="H3821" s="13"/>
    </row>
    <row r="3822" spans="1:8" x14ac:dyDescent="0.25">
      <c r="A3822" s="112">
        <v>45476</v>
      </c>
      <c r="B3822" s="21" t="s">
        <v>13110</v>
      </c>
      <c r="C3822" s="13" t="s">
        <v>1062</v>
      </c>
      <c r="D3822" s="764">
        <v>15117</v>
      </c>
      <c r="E3822" s="22">
        <v>2340</v>
      </c>
      <c r="F3822" s="19"/>
      <c r="G3822" s="14">
        <f t="shared" si="81"/>
        <v>2340</v>
      </c>
      <c r="H3822" s="13"/>
    </row>
    <row r="3823" spans="1:8" x14ac:dyDescent="0.25">
      <c r="A3823" s="112">
        <v>45476</v>
      </c>
      <c r="B3823" s="21" t="s">
        <v>13225</v>
      </c>
      <c r="C3823" s="13" t="s">
        <v>1062</v>
      </c>
      <c r="D3823" s="764" t="s">
        <v>13573</v>
      </c>
      <c r="E3823" s="22">
        <v>6480</v>
      </c>
      <c r="F3823" s="19"/>
      <c r="G3823" s="14">
        <f t="shared" si="81"/>
        <v>6480</v>
      </c>
      <c r="H3823" s="13"/>
    </row>
    <row r="3824" spans="1:8" x14ac:dyDescent="0.25">
      <c r="A3824" s="112">
        <v>45477</v>
      </c>
      <c r="B3824" s="21" t="s">
        <v>13436</v>
      </c>
      <c r="C3824" s="13" t="s">
        <v>164</v>
      </c>
      <c r="D3824" s="764" t="s">
        <v>13508</v>
      </c>
      <c r="E3824" s="22">
        <v>28585</v>
      </c>
      <c r="F3824" s="19"/>
      <c r="G3824" s="14">
        <f t="shared" si="81"/>
        <v>28585</v>
      </c>
      <c r="H3824" s="13"/>
    </row>
    <row r="3825" spans="1:8" x14ac:dyDescent="0.25">
      <c r="A3825" s="112">
        <v>45477</v>
      </c>
      <c r="B3825" s="21" t="s">
        <v>9829</v>
      </c>
      <c r="C3825" s="13" t="s">
        <v>166</v>
      </c>
      <c r="D3825" s="764" t="s">
        <v>13512</v>
      </c>
      <c r="E3825" s="22">
        <v>27284</v>
      </c>
      <c r="F3825" s="19"/>
      <c r="G3825" s="14">
        <f t="shared" si="81"/>
        <v>27284</v>
      </c>
      <c r="H3825" s="13"/>
    </row>
    <row r="3826" spans="1:8" x14ac:dyDescent="0.25">
      <c r="A3826" s="112">
        <v>45478</v>
      </c>
      <c r="B3826" s="21" t="s">
        <v>13110</v>
      </c>
      <c r="C3826" s="13" t="s">
        <v>1197</v>
      </c>
      <c r="D3826" s="764"/>
      <c r="E3826" s="22"/>
      <c r="F3826" s="19">
        <v>1000000</v>
      </c>
      <c r="G3826" s="14">
        <f t="shared" si="81"/>
        <v>-1000000</v>
      </c>
      <c r="H3826" s="13" t="s">
        <v>13438</v>
      </c>
    </row>
    <row r="3827" spans="1:8" ht="16.5" thickBot="1" x14ac:dyDescent="0.3">
      <c r="A3827" s="112">
        <v>45478</v>
      </c>
      <c r="B3827" s="21" t="s">
        <v>13225</v>
      </c>
      <c r="C3827" s="13" t="s">
        <v>1197</v>
      </c>
      <c r="D3827" s="764"/>
      <c r="E3827" s="22"/>
      <c r="F3827" s="109">
        <v>500000</v>
      </c>
      <c r="G3827" s="14">
        <f t="shared" si="81"/>
        <v>-500000</v>
      </c>
      <c r="H3827" s="13" t="s">
        <v>13439</v>
      </c>
    </row>
    <row r="3828" spans="1:8" x14ac:dyDescent="0.25">
      <c r="A3828" s="112">
        <v>45478</v>
      </c>
      <c r="B3828" s="21" t="s">
        <v>6503</v>
      </c>
      <c r="C3828" s="13" t="s">
        <v>8391</v>
      </c>
      <c r="D3828" s="764"/>
      <c r="E3828" s="781"/>
      <c r="F3828" s="783">
        <v>255098</v>
      </c>
      <c r="G3828" s="782">
        <f t="shared" ref="G3828:G3839" si="82">E3828-F3828</f>
        <v>-255098</v>
      </c>
      <c r="H3828" s="1131" t="s">
        <v>13440</v>
      </c>
    </row>
    <row r="3829" spans="1:8" x14ac:dyDescent="0.25">
      <c r="A3829" s="112">
        <v>45478</v>
      </c>
      <c r="B3829" s="21" t="s">
        <v>11077</v>
      </c>
      <c r="C3829" s="13" t="s">
        <v>8391</v>
      </c>
      <c r="D3829" s="764"/>
      <c r="E3829" s="781"/>
      <c r="F3829" s="141">
        <v>24451</v>
      </c>
      <c r="G3829" s="782">
        <f t="shared" si="82"/>
        <v>-24451</v>
      </c>
      <c r="H3829" s="1132"/>
    </row>
    <row r="3830" spans="1:8" x14ac:dyDescent="0.25">
      <c r="A3830" s="112">
        <v>45478</v>
      </c>
      <c r="B3830" s="21" t="s">
        <v>11498</v>
      </c>
      <c r="C3830" s="13" t="s">
        <v>8391</v>
      </c>
      <c r="D3830" s="764"/>
      <c r="E3830" s="781"/>
      <c r="F3830" s="141">
        <v>37853</v>
      </c>
      <c r="G3830" s="782">
        <f t="shared" si="82"/>
        <v>-37853</v>
      </c>
      <c r="H3830" s="1132"/>
    </row>
    <row r="3831" spans="1:8" x14ac:dyDescent="0.25">
      <c r="A3831" s="112">
        <v>45478</v>
      </c>
      <c r="B3831" s="21" t="s">
        <v>12182</v>
      </c>
      <c r="C3831" s="13" t="s">
        <v>8391</v>
      </c>
      <c r="D3831" s="764"/>
      <c r="E3831" s="781"/>
      <c r="F3831" s="141">
        <v>261620</v>
      </c>
      <c r="G3831" s="782">
        <f t="shared" si="82"/>
        <v>-261620</v>
      </c>
      <c r="H3831" s="1132"/>
    </row>
    <row r="3832" spans="1:8" x14ac:dyDescent="0.25">
      <c r="A3832" s="112">
        <v>45478</v>
      </c>
      <c r="B3832" s="21" t="s">
        <v>13110</v>
      </c>
      <c r="C3832" s="13" t="s">
        <v>8391</v>
      </c>
      <c r="D3832" s="764"/>
      <c r="E3832" s="781"/>
      <c r="F3832" s="141">
        <v>69112</v>
      </c>
      <c r="G3832" s="782">
        <f t="shared" si="82"/>
        <v>-69112</v>
      </c>
      <c r="H3832" s="1132"/>
    </row>
    <row r="3833" spans="1:8" x14ac:dyDescent="0.25">
      <c r="A3833" s="112">
        <v>45478</v>
      </c>
      <c r="B3833" s="21" t="s">
        <v>13253</v>
      </c>
      <c r="C3833" s="13" t="s">
        <v>8391</v>
      </c>
      <c r="D3833" s="764"/>
      <c r="E3833" s="781"/>
      <c r="F3833" s="141">
        <v>195823</v>
      </c>
      <c r="G3833" s="782">
        <f t="shared" si="82"/>
        <v>-195823</v>
      </c>
      <c r="H3833" s="1132"/>
    </row>
    <row r="3834" spans="1:8" ht="16.5" thickBot="1" x14ac:dyDescent="0.3">
      <c r="A3834" s="112">
        <v>45478</v>
      </c>
      <c r="B3834" s="40" t="s">
        <v>13110</v>
      </c>
      <c r="C3834" s="13" t="s">
        <v>8391</v>
      </c>
      <c r="D3834" s="764"/>
      <c r="E3834" s="781"/>
      <c r="F3834" s="784">
        <v>331043</v>
      </c>
      <c r="G3834" s="782">
        <f t="shared" si="82"/>
        <v>-331043</v>
      </c>
      <c r="H3834" s="1138"/>
    </row>
    <row r="3835" spans="1:8" x14ac:dyDescent="0.25">
      <c r="A3835" s="112">
        <v>45479</v>
      </c>
      <c r="B3835" s="21" t="s">
        <v>12182</v>
      </c>
      <c r="C3835" s="13" t="s">
        <v>8391</v>
      </c>
      <c r="D3835" s="764"/>
      <c r="E3835" s="781"/>
      <c r="F3835" s="783">
        <v>235968</v>
      </c>
      <c r="G3835" s="782">
        <f t="shared" si="82"/>
        <v>-235968</v>
      </c>
      <c r="H3835" s="1131" t="s">
        <v>13441</v>
      </c>
    </row>
    <row r="3836" spans="1:8" x14ac:dyDescent="0.25">
      <c r="A3836" s="112">
        <v>45479</v>
      </c>
      <c r="B3836" s="21" t="s">
        <v>13110</v>
      </c>
      <c r="C3836" s="13" t="s">
        <v>8391</v>
      </c>
      <c r="D3836" s="764"/>
      <c r="E3836" s="781"/>
      <c r="F3836" s="141">
        <v>319738</v>
      </c>
      <c r="G3836" s="782">
        <f t="shared" si="82"/>
        <v>-319738</v>
      </c>
      <c r="H3836" s="1132"/>
    </row>
    <row r="3837" spans="1:8" x14ac:dyDescent="0.25">
      <c r="A3837" s="112">
        <v>45479</v>
      </c>
      <c r="B3837" s="21" t="s">
        <v>13177</v>
      </c>
      <c r="C3837" s="13" t="s">
        <v>8391</v>
      </c>
      <c r="D3837" s="764"/>
      <c r="E3837" s="781"/>
      <c r="F3837" s="141">
        <v>120070</v>
      </c>
      <c r="G3837" s="782">
        <f t="shared" si="82"/>
        <v>-120070</v>
      </c>
      <c r="H3837" s="1132"/>
    </row>
    <row r="3838" spans="1:8" x14ac:dyDescent="0.25">
      <c r="A3838" s="112">
        <v>45479</v>
      </c>
      <c r="B3838" s="21" t="s">
        <v>13473</v>
      </c>
      <c r="C3838" s="13" t="s">
        <v>8391</v>
      </c>
      <c r="D3838" s="764"/>
      <c r="E3838" s="781"/>
      <c r="F3838" s="141">
        <v>260520</v>
      </c>
      <c r="G3838" s="782">
        <f t="shared" si="82"/>
        <v>-260520</v>
      </c>
      <c r="H3838" s="1132"/>
    </row>
    <row r="3839" spans="1:8" ht="16.5" thickBot="1" x14ac:dyDescent="0.3">
      <c r="A3839" s="112">
        <v>45479</v>
      </c>
      <c r="B3839" s="21" t="s">
        <v>12182</v>
      </c>
      <c r="C3839" s="13" t="s">
        <v>8391</v>
      </c>
      <c r="D3839" s="764"/>
      <c r="E3839" s="781"/>
      <c r="F3839" s="784">
        <v>13344</v>
      </c>
      <c r="G3839" s="782">
        <f t="shared" si="82"/>
        <v>-13344</v>
      </c>
      <c r="H3839" s="1138"/>
    </row>
    <row r="3840" spans="1:8" x14ac:dyDescent="0.25">
      <c r="A3840" s="112">
        <v>45481</v>
      </c>
      <c r="B3840" s="21" t="s">
        <v>12182</v>
      </c>
      <c r="C3840" s="13" t="s">
        <v>8391</v>
      </c>
      <c r="D3840" s="764" t="s">
        <v>13470</v>
      </c>
      <c r="E3840" s="22">
        <v>235968</v>
      </c>
      <c r="F3840" s="111"/>
      <c r="G3840" s="14">
        <f t="shared" ref="G3840:G3856" si="83">E3840-F3840</f>
        <v>235968</v>
      </c>
      <c r="H3840" s="13"/>
    </row>
    <row r="3841" spans="1:8" x14ac:dyDescent="0.25">
      <c r="A3841" s="112">
        <v>45481</v>
      </c>
      <c r="B3841" s="21" t="s">
        <v>13495</v>
      </c>
      <c r="C3841" s="13" t="s">
        <v>12361</v>
      </c>
      <c r="D3841" s="764" t="s">
        <v>13496</v>
      </c>
      <c r="E3841" s="22">
        <v>48550</v>
      </c>
      <c r="F3841" s="111"/>
      <c r="G3841" s="14">
        <f t="shared" si="83"/>
        <v>48550</v>
      </c>
      <c r="H3841" s="13"/>
    </row>
    <row r="3842" spans="1:8" ht="17.25" customHeight="1" x14ac:dyDescent="0.25">
      <c r="A3842" s="112">
        <v>45481</v>
      </c>
      <c r="B3842" s="21" t="s">
        <v>12399</v>
      </c>
      <c r="C3842" s="13" t="s">
        <v>164</v>
      </c>
      <c r="D3842" s="764" t="s">
        <v>11249</v>
      </c>
      <c r="E3842" s="22">
        <v>14272</v>
      </c>
      <c r="F3842" s="111"/>
      <c r="G3842" s="14">
        <f t="shared" si="83"/>
        <v>14272</v>
      </c>
      <c r="H3842" s="13"/>
    </row>
    <row r="3843" spans="1:8" ht="17.25" customHeight="1" x14ac:dyDescent="0.25">
      <c r="A3843" s="112">
        <v>45481</v>
      </c>
      <c r="B3843" s="21" t="s">
        <v>13225</v>
      </c>
      <c r="C3843" s="13" t="s">
        <v>1062</v>
      </c>
      <c r="D3843" s="764" t="s">
        <v>13574</v>
      </c>
      <c r="E3843" s="22">
        <v>35776</v>
      </c>
      <c r="F3843" s="111"/>
      <c r="G3843" s="14">
        <f t="shared" si="83"/>
        <v>35776</v>
      </c>
      <c r="H3843" s="13"/>
    </row>
    <row r="3844" spans="1:8" ht="17.25" customHeight="1" x14ac:dyDescent="0.25">
      <c r="A3844" s="112">
        <v>45481</v>
      </c>
      <c r="B3844" s="21" t="s">
        <v>13436</v>
      </c>
      <c r="C3844" s="13" t="s">
        <v>1062</v>
      </c>
      <c r="D3844" s="764" t="s">
        <v>13576</v>
      </c>
      <c r="E3844" s="22">
        <v>57150</v>
      </c>
      <c r="F3844" s="111"/>
      <c r="G3844" s="14">
        <f t="shared" si="83"/>
        <v>57150</v>
      </c>
      <c r="H3844" s="13"/>
    </row>
    <row r="3845" spans="1:8" ht="17.25" customHeight="1" x14ac:dyDescent="0.25">
      <c r="A3845" s="112">
        <v>45481</v>
      </c>
      <c r="B3845" s="21" t="s">
        <v>13177</v>
      </c>
      <c r="C3845" s="13" t="s">
        <v>1062</v>
      </c>
      <c r="D3845" s="764" t="s">
        <v>13577</v>
      </c>
      <c r="E3845" s="22">
        <v>92800</v>
      </c>
      <c r="F3845" s="111"/>
      <c r="G3845" s="14">
        <f t="shared" si="83"/>
        <v>92800</v>
      </c>
      <c r="H3845" s="13"/>
    </row>
    <row r="3846" spans="1:8" ht="17.25" customHeight="1" x14ac:dyDescent="0.25">
      <c r="A3846" s="112">
        <v>45481</v>
      </c>
      <c r="B3846" s="21" t="s">
        <v>13177</v>
      </c>
      <c r="C3846" s="13" t="s">
        <v>1062</v>
      </c>
      <c r="D3846" s="764" t="s">
        <v>13578</v>
      </c>
      <c r="E3846" s="22">
        <v>57664</v>
      </c>
      <c r="F3846" s="111"/>
      <c r="G3846" s="14">
        <f t="shared" si="83"/>
        <v>57664</v>
      </c>
      <c r="H3846" s="13"/>
    </row>
    <row r="3847" spans="1:8" ht="17.25" customHeight="1" x14ac:dyDescent="0.25">
      <c r="A3847" s="112">
        <v>45481</v>
      </c>
      <c r="B3847" s="21" t="s">
        <v>13177</v>
      </c>
      <c r="C3847" s="13" t="s">
        <v>1062</v>
      </c>
      <c r="D3847" s="764" t="s">
        <v>13579</v>
      </c>
      <c r="E3847" s="22">
        <v>89600</v>
      </c>
      <c r="F3847" s="111"/>
      <c r="G3847" s="14">
        <f t="shared" si="83"/>
        <v>89600</v>
      </c>
      <c r="H3847" s="13"/>
    </row>
    <row r="3848" spans="1:8" ht="17.25" customHeight="1" x14ac:dyDescent="0.25">
      <c r="A3848" s="112">
        <v>45481</v>
      </c>
      <c r="B3848" s="21" t="s">
        <v>13110</v>
      </c>
      <c r="C3848" s="13" t="s">
        <v>1062</v>
      </c>
      <c r="D3848" s="764" t="s">
        <v>13580</v>
      </c>
      <c r="E3848" s="22">
        <v>16320</v>
      </c>
      <c r="F3848" s="111"/>
      <c r="G3848" s="14">
        <f t="shared" si="83"/>
        <v>16320</v>
      </c>
      <c r="H3848" s="13"/>
    </row>
    <row r="3849" spans="1:8" ht="17.25" customHeight="1" x14ac:dyDescent="0.25">
      <c r="A3849" s="112">
        <v>45481</v>
      </c>
      <c r="B3849" s="21" t="s">
        <v>13110</v>
      </c>
      <c r="C3849" s="13" t="s">
        <v>1062</v>
      </c>
      <c r="D3849" s="764" t="s">
        <v>13575</v>
      </c>
      <c r="E3849" s="22">
        <v>1650</v>
      </c>
      <c r="F3849" s="111"/>
      <c r="G3849" s="14">
        <f t="shared" si="83"/>
        <v>1650</v>
      </c>
      <c r="H3849" s="13"/>
    </row>
    <row r="3850" spans="1:8" ht="17.25" customHeight="1" x14ac:dyDescent="0.25">
      <c r="A3850" s="112">
        <v>45481</v>
      </c>
      <c r="B3850" s="21" t="s">
        <v>13253</v>
      </c>
      <c r="C3850" s="13" t="s">
        <v>1062</v>
      </c>
      <c r="D3850" s="764" t="s">
        <v>13581</v>
      </c>
      <c r="E3850" s="22">
        <v>17915</v>
      </c>
      <c r="F3850" s="111"/>
      <c r="G3850" s="14">
        <f t="shared" si="83"/>
        <v>17915</v>
      </c>
      <c r="H3850" s="13"/>
    </row>
    <row r="3851" spans="1:8" ht="17.25" customHeight="1" x14ac:dyDescent="0.25">
      <c r="A3851" s="112">
        <v>45488</v>
      </c>
      <c r="B3851" s="21" t="s">
        <v>13177</v>
      </c>
      <c r="C3851" s="13" t="s">
        <v>1062</v>
      </c>
      <c r="D3851" s="764" t="s">
        <v>13604</v>
      </c>
      <c r="E3851" s="22">
        <v>9000</v>
      </c>
      <c r="F3851" s="111"/>
      <c r="G3851" s="14">
        <f t="shared" si="83"/>
        <v>9000</v>
      </c>
      <c r="H3851" s="13"/>
    </row>
    <row r="3852" spans="1:8" ht="17.25" customHeight="1" x14ac:dyDescent="0.25">
      <c r="A3852" s="112">
        <v>45488</v>
      </c>
      <c r="B3852" s="21" t="s">
        <v>13110</v>
      </c>
      <c r="C3852" s="13" t="s">
        <v>1062</v>
      </c>
      <c r="D3852" s="764" t="s">
        <v>13605</v>
      </c>
      <c r="E3852" s="22">
        <v>83430</v>
      </c>
      <c r="F3852" s="111">
        <v>0</v>
      </c>
      <c r="G3852" s="14">
        <f t="shared" si="83"/>
        <v>83430</v>
      </c>
      <c r="H3852" s="13"/>
    </row>
    <row r="3853" spans="1:8" ht="17.25" customHeight="1" x14ac:dyDescent="0.25">
      <c r="A3853" s="112">
        <v>45488</v>
      </c>
      <c r="B3853" s="21" t="s">
        <v>13436</v>
      </c>
      <c r="C3853" s="13" t="s">
        <v>1062</v>
      </c>
      <c r="D3853" s="764" t="s">
        <v>13606</v>
      </c>
      <c r="E3853" s="22">
        <v>1620</v>
      </c>
      <c r="F3853" s="111"/>
      <c r="G3853" s="14">
        <f t="shared" si="83"/>
        <v>1620</v>
      </c>
      <c r="H3853" s="13"/>
    </row>
    <row r="3854" spans="1:8" ht="17.25" customHeight="1" x14ac:dyDescent="0.25">
      <c r="A3854" s="112">
        <v>45488</v>
      </c>
      <c r="B3854" s="21" t="s">
        <v>13110</v>
      </c>
      <c r="C3854" s="13" t="s">
        <v>1062</v>
      </c>
      <c r="D3854" s="764" t="s">
        <v>13607</v>
      </c>
      <c r="E3854" s="22">
        <v>14580</v>
      </c>
      <c r="F3854" s="111"/>
      <c r="G3854" s="14">
        <f t="shared" si="83"/>
        <v>14580</v>
      </c>
      <c r="H3854" s="13"/>
    </row>
    <row r="3855" spans="1:8" x14ac:dyDescent="0.25">
      <c r="A3855" s="112">
        <v>45482</v>
      </c>
      <c r="B3855" s="21" t="s">
        <v>13177</v>
      </c>
      <c r="C3855" s="13" t="s">
        <v>8391</v>
      </c>
      <c r="D3855" s="764" t="s">
        <v>13471</v>
      </c>
      <c r="E3855" s="22">
        <v>120070</v>
      </c>
      <c r="F3855" s="19"/>
      <c r="G3855" s="14">
        <f t="shared" si="83"/>
        <v>120070</v>
      </c>
      <c r="H3855" s="13"/>
    </row>
    <row r="3856" spans="1:8" x14ac:dyDescent="0.25">
      <c r="A3856" s="112">
        <v>45482</v>
      </c>
      <c r="B3856" s="21" t="s">
        <v>13473</v>
      </c>
      <c r="C3856" s="13" t="s">
        <v>8391</v>
      </c>
      <c r="D3856" s="764" t="s">
        <v>13472</v>
      </c>
      <c r="E3856" s="22">
        <v>260520</v>
      </c>
      <c r="F3856" s="19"/>
      <c r="G3856" s="14">
        <f t="shared" si="83"/>
        <v>260520</v>
      </c>
      <c r="H3856" s="13"/>
    </row>
    <row r="3857" spans="1:8" x14ac:dyDescent="0.25">
      <c r="A3857" s="112">
        <v>45482</v>
      </c>
      <c r="B3857" s="21" t="s">
        <v>12059</v>
      </c>
      <c r="C3857" s="13" t="s">
        <v>164</v>
      </c>
      <c r="D3857" s="764" t="s">
        <v>13509</v>
      </c>
      <c r="E3857" s="22">
        <v>25073</v>
      </c>
      <c r="F3857" s="19"/>
      <c r="G3857" s="14">
        <f t="shared" ref="G3857" si="84">E3857-F3857</f>
        <v>25073</v>
      </c>
      <c r="H3857" s="13"/>
    </row>
    <row r="3858" spans="1:8" x14ac:dyDescent="0.25">
      <c r="A3858" s="112">
        <v>45483</v>
      </c>
      <c r="B3858" s="21" t="s">
        <v>13110</v>
      </c>
      <c r="C3858" s="13" t="s">
        <v>8391</v>
      </c>
      <c r="D3858" s="764" t="s">
        <v>13474</v>
      </c>
      <c r="E3858" s="22">
        <v>650781</v>
      </c>
      <c r="F3858" s="19"/>
      <c r="G3858" s="14">
        <f t="shared" ref="G3858:G3904" si="85">E3858-F3858</f>
        <v>650781</v>
      </c>
      <c r="H3858" s="13"/>
    </row>
    <row r="3859" spans="1:8" x14ac:dyDescent="0.25">
      <c r="A3859" s="112">
        <v>45483</v>
      </c>
      <c r="B3859" s="21" t="s">
        <v>13436</v>
      </c>
      <c r="C3859" s="13" t="s">
        <v>164</v>
      </c>
      <c r="D3859" s="764" t="s">
        <v>13510</v>
      </c>
      <c r="E3859" s="22">
        <v>18909</v>
      </c>
      <c r="F3859" s="19"/>
      <c r="G3859" s="14">
        <f t="shared" si="85"/>
        <v>18909</v>
      </c>
      <c r="H3859" s="13"/>
    </row>
    <row r="3860" spans="1:8" x14ac:dyDescent="0.25">
      <c r="A3860" s="112">
        <v>45483</v>
      </c>
      <c r="B3860" s="21" t="s">
        <v>13253</v>
      </c>
      <c r="C3860" s="13" t="s">
        <v>13290</v>
      </c>
      <c r="D3860" s="764" t="s">
        <v>13511</v>
      </c>
      <c r="E3860" s="22">
        <v>261774</v>
      </c>
      <c r="F3860" s="19"/>
      <c r="G3860" s="14">
        <f t="shared" si="85"/>
        <v>261774</v>
      </c>
      <c r="H3860" s="13"/>
    </row>
    <row r="3861" spans="1:8" x14ac:dyDescent="0.25">
      <c r="A3861" s="112">
        <v>45483</v>
      </c>
      <c r="B3861" s="21" t="s">
        <v>12795</v>
      </c>
      <c r="C3861" s="13" t="s">
        <v>7465</v>
      </c>
      <c r="D3861" s="764" t="s">
        <v>13614</v>
      </c>
      <c r="E3861" s="22">
        <v>18100</v>
      </c>
      <c r="F3861" s="19"/>
      <c r="G3861" s="14">
        <f t="shared" si="85"/>
        <v>18100</v>
      </c>
      <c r="H3861" s="973"/>
    </row>
    <row r="3862" spans="1:8" x14ac:dyDescent="0.25">
      <c r="A3862" s="112">
        <v>45483</v>
      </c>
      <c r="B3862" s="21" t="s">
        <v>13436</v>
      </c>
      <c r="C3862" s="13" t="s">
        <v>166</v>
      </c>
      <c r="D3862" s="764" t="s">
        <v>13646</v>
      </c>
      <c r="E3862" s="22">
        <v>18620</v>
      </c>
      <c r="F3862" s="19"/>
      <c r="G3862" s="14">
        <f t="shared" si="85"/>
        <v>18620</v>
      </c>
      <c r="H3862" s="973"/>
    </row>
    <row r="3863" spans="1:8" x14ac:dyDescent="0.25">
      <c r="A3863" s="112">
        <v>45485</v>
      </c>
      <c r="B3863" s="21" t="s">
        <v>13225</v>
      </c>
      <c r="C3863" s="13" t="s">
        <v>12361</v>
      </c>
      <c r="D3863" s="764" t="s">
        <v>13544</v>
      </c>
      <c r="E3863" s="22">
        <v>93974</v>
      </c>
      <c r="F3863" s="19"/>
      <c r="G3863" s="14">
        <f t="shared" si="85"/>
        <v>93974</v>
      </c>
      <c r="H3863" s="973"/>
    </row>
    <row r="3864" spans="1:8" x14ac:dyDescent="0.25">
      <c r="A3864" s="112">
        <v>45485</v>
      </c>
      <c r="B3864" s="21" t="s">
        <v>10899</v>
      </c>
      <c r="C3864" s="13" t="s">
        <v>12469</v>
      </c>
      <c r="D3864" s="764"/>
      <c r="E3864" s="22"/>
      <c r="F3864" s="19">
        <v>1000000</v>
      </c>
      <c r="G3864" s="14">
        <f t="shared" si="85"/>
        <v>-1000000</v>
      </c>
      <c r="H3864" s="13" t="s">
        <v>13550</v>
      </c>
    </row>
    <row r="3865" spans="1:8" x14ac:dyDescent="0.25">
      <c r="A3865" s="112">
        <v>45486</v>
      </c>
      <c r="B3865" s="21" t="s">
        <v>13225</v>
      </c>
      <c r="C3865" s="13" t="s">
        <v>12361</v>
      </c>
      <c r="D3865" s="764" t="s">
        <v>13545</v>
      </c>
      <c r="E3865" s="22">
        <v>844000</v>
      </c>
      <c r="F3865" s="19"/>
      <c r="G3865" s="14">
        <f t="shared" si="85"/>
        <v>844000</v>
      </c>
      <c r="H3865" s="13"/>
    </row>
    <row r="3866" spans="1:8" x14ac:dyDescent="0.25">
      <c r="A3866" s="112">
        <v>45486</v>
      </c>
      <c r="B3866" s="21" t="s">
        <v>13110</v>
      </c>
      <c r="C3866" s="13" t="s">
        <v>12361</v>
      </c>
      <c r="D3866" s="764" t="s">
        <v>13546</v>
      </c>
      <c r="E3866" s="22">
        <v>698035</v>
      </c>
      <c r="F3866" s="19"/>
      <c r="G3866" s="14">
        <f t="shared" si="85"/>
        <v>698035</v>
      </c>
      <c r="H3866" s="13"/>
    </row>
    <row r="3867" spans="1:8" x14ac:dyDescent="0.25">
      <c r="A3867" s="112">
        <v>45486</v>
      </c>
      <c r="B3867" s="21" t="s">
        <v>12399</v>
      </c>
      <c r="C3867" s="13" t="s">
        <v>12361</v>
      </c>
      <c r="D3867" s="764" t="s">
        <v>13547</v>
      </c>
      <c r="E3867" s="22">
        <v>2480</v>
      </c>
      <c r="F3867" s="19"/>
      <c r="G3867" s="14">
        <f t="shared" si="85"/>
        <v>2480</v>
      </c>
      <c r="H3867" s="13"/>
    </row>
    <row r="3868" spans="1:8" x14ac:dyDescent="0.25">
      <c r="A3868" s="112">
        <v>45486</v>
      </c>
      <c r="B3868" s="21" t="s">
        <v>12795</v>
      </c>
      <c r="C3868" s="13" t="s">
        <v>10481</v>
      </c>
      <c r="D3868" s="764" t="s">
        <v>13610</v>
      </c>
      <c r="E3868" s="22">
        <v>92489</v>
      </c>
      <c r="F3868" s="19"/>
      <c r="G3868" s="14">
        <f t="shared" si="85"/>
        <v>92489</v>
      </c>
      <c r="H3868" s="13"/>
    </row>
    <row r="3869" spans="1:8" x14ac:dyDescent="0.25">
      <c r="A3869" s="112">
        <v>45488</v>
      </c>
      <c r="B3869" s="21" t="s">
        <v>13225</v>
      </c>
      <c r="C3869" s="13" t="s">
        <v>12361</v>
      </c>
      <c r="D3869" s="764" t="s">
        <v>13548</v>
      </c>
      <c r="E3869" s="22">
        <v>36271</v>
      </c>
      <c r="F3869" s="19"/>
      <c r="G3869" s="14">
        <f t="shared" si="85"/>
        <v>36271</v>
      </c>
      <c r="H3869" s="13"/>
    </row>
    <row r="3870" spans="1:8" x14ac:dyDescent="0.25">
      <c r="A3870" s="112">
        <v>45491</v>
      </c>
      <c r="B3870" s="21" t="s">
        <v>13436</v>
      </c>
      <c r="C3870" s="13" t="s">
        <v>166</v>
      </c>
      <c r="D3870" s="764" t="s">
        <v>13647</v>
      </c>
      <c r="E3870" s="22">
        <v>8020</v>
      </c>
      <c r="F3870" s="19"/>
      <c r="G3870" s="14">
        <f t="shared" ref="G3870:G3872" si="86">E3870-F3870</f>
        <v>8020</v>
      </c>
      <c r="H3870" s="973"/>
    </row>
    <row r="3871" spans="1:8" x14ac:dyDescent="0.25">
      <c r="A3871" s="112">
        <v>45491</v>
      </c>
      <c r="B3871" s="21" t="s">
        <v>13110</v>
      </c>
      <c r="C3871" s="13" t="s">
        <v>8391</v>
      </c>
      <c r="D3871" s="764" t="s">
        <v>13808</v>
      </c>
      <c r="E3871" s="22">
        <v>513493</v>
      </c>
      <c r="F3871" s="19"/>
      <c r="G3871" s="14">
        <f t="shared" si="86"/>
        <v>513493</v>
      </c>
      <c r="H3871" s="973"/>
    </row>
    <row r="3872" spans="1:8" x14ac:dyDescent="0.25">
      <c r="A3872" s="112">
        <v>45491</v>
      </c>
      <c r="B3872" s="21" t="s">
        <v>12795</v>
      </c>
      <c r="C3872" s="13" t="s">
        <v>8391</v>
      </c>
      <c r="D3872" s="764" t="s">
        <v>13809</v>
      </c>
      <c r="E3872" s="22">
        <v>51131</v>
      </c>
      <c r="F3872" s="19"/>
      <c r="G3872" s="14">
        <f t="shared" si="86"/>
        <v>51131</v>
      </c>
      <c r="H3872" s="973"/>
    </row>
    <row r="3873" spans="1:8" x14ac:dyDescent="0.25">
      <c r="A3873" s="112">
        <v>45492</v>
      </c>
      <c r="B3873" s="21" t="s">
        <v>12795</v>
      </c>
      <c r="C3873" s="13" t="s">
        <v>164</v>
      </c>
      <c r="D3873" s="764" t="s">
        <v>13549</v>
      </c>
      <c r="E3873" s="22">
        <v>3196</v>
      </c>
      <c r="F3873" s="19"/>
      <c r="G3873" s="14">
        <f t="shared" si="85"/>
        <v>3196</v>
      </c>
      <c r="H3873" s="13"/>
    </row>
    <row r="3874" spans="1:8" x14ac:dyDescent="0.25">
      <c r="A3874" s="112">
        <v>45492</v>
      </c>
      <c r="B3874" s="21" t="s">
        <v>9829</v>
      </c>
      <c r="C3874" s="13" t="s">
        <v>12361</v>
      </c>
      <c r="D3874" s="764" t="s">
        <v>13612</v>
      </c>
      <c r="E3874" s="22">
        <v>544180</v>
      </c>
      <c r="F3874" s="19"/>
      <c r="G3874" s="14">
        <f t="shared" si="85"/>
        <v>544180</v>
      </c>
      <c r="H3874" s="53"/>
    </row>
    <row r="3875" spans="1:8" x14ac:dyDescent="0.25">
      <c r="A3875" s="112">
        <v>45495</v>
      </c>
      <c r="B3875" s="21" t="s">
        <v>8865</v>
      </c>
      <c r="C3875" s="13" t="s">
        <v>1062</v>
      </c>
      <c r="D3875" s="764"/>
      <c r="E3875" s="22"/>
      <c r="F3875" s="19">
        <v>7360</v>
      </c>
      <c r="G3875" s="14">
        <f t="shared" si="85"/>
        <v>-7360</v>
      </c>
      <c r="H3875" s="1139" t="s">
        <v>13608</v>
      </c>
    </row>
    <row r="3876" spans="1:8" x14ac:dyDescent="0.25">
      <c r="A3876" s="112">
        <v>45495</v>
      </c>
      <c r="B3876" s="21" t="s">
        <v>8873</v>
      </c>
      <c r="C3876" s="13" t="s">
        <v>1062</v>
      </c>
      <c r="D3876" s="764"/>
      <c r="E3876" s="22"/>
      <c r="F3876" s="19">
        <v>13000</v>
      </c>
      <c r="G3876" s="14">
        <f t="shared" si="85"/>
        <v>-13000</v>
      </c>
      <c r="H3876" s="1140"/>
    </row>
    <row r="3877" spans="1:8" x14ac:dyDescent="0.25">
      <c r="A3877" s="112">
        <v>45495</v>
      </c>
      <c r="B3877" s="21" t="s">
        <v>9353</v>
      </c>
      <c r="C3877" s="13" t="s">
        <v>1062</v>
      </c>
      <c r="D3877" s="764"/>
      <c r="E3877" s="22"/>
      <c r="F3877" s="19">
        <v>5000</v>
      </c>
      <c r="G3877" s="14">
        <f t="shared" si="85"/>
        <v>-5000</v>
      </c>
      <c r="H3877" s="1140"/>
    </row>
    <row r="3878" spans="1:8" x14ac:dyDescent="0.25">
      <c r="A3878" s="112">
        <v>45495</v>
      </c>
      <c r="B3878" s="21" t="s">
        <v>12399</v>
      </c>
      <c r="C3878" s="13" t="s">
        <v>1062</v>
      </c>
      <c r="D3878" s="764"/>
      <c r="E3878" s="22"/>
      <c r="F3878" s="19">
        <v>23956</v>
      </c>
      <c r="G3878" s="14">
        <f t="shared" si="85"/>
        <v>-23956</v>
      </c>
      <c r="H3878" s="1140"/>
    </row>
    <row r="3879" spans="1:8" x14ac:dyDescent="0.25">
      <c r="A3879" s="112">
        <v>45495</v>
      </c>
      <c r="B3879" s="21" t="s">
        <v>9829</v>
      </c>
      <c r="C3879" s="13" t="s">
        <v>1062</v>
      </c>
      <c r="D3879" s="764" t="s">
        <v>13900</v>
      </c>
      <c r="E3879" s="22"/>
      <c r="F3879" s="19">
        <v>3412</v>
      </c>
      <c r="G3879" s="14">
        <f t="shared" si="85"/>
        <v>-3412</v>
      </c>
      <c r="H3879" s="1140"/>
    </row>
    <row r="3880" spans="1:8" x14ac:dyDescent="0.25">
      <c r="A3880" s="112">
        <v>45495</v>
      </c>
      <c r="B3880" s="21" t="s">
        <v>13110</v>
      </c>
      <c r="C3880" s="13" t="s">
        <v>1062</v>
      </c>
      <c r="D3880" s="764"/>
      <c r="E3880" s="22"/>
      <c r="F3880" s="19">
        <v>1604</v>
      </c>
      <c r="G3880" s="14">
        <f t="shared" si="85"/>
        <v>-1604</v>
      </c>
      <c r="H3880" s="1140"/>
    </row>
    <row r="3881" spans="1:8" x14ac:dyDescent="0.25">
      <c r="A3881" s="112">
        <v>45495</v>
      </c>
      <c r="B3881" s="21" t="s">
        <v>12683</v>
      </c>
      <c r="C3881" s="13" t="s">
        <v>1062</v>
      </c>
      <c r="D3881" s="764"/>
      <c r="E3881" s="22"/>
      <c r="F3881" s="19">
        <v>24817</v>
      </c>
      <c r="G3881" s="14">
        <f t="shared" si="85"/>
        <v>-24817</v>
      </c>
      <c r="H3881" s="1140"/>
    </row>
    <row r="3882" spans="1:8" x14ac:dyDescent="0.25">
      <c r="A3882" s="112">
        <v>45495</v>
      </c>
      <c r="B3882" s="21" t="s">
        <v>13436</v>
      </c>
      <c r="C3882" s="13" t="s">
        <v>1062</v>
      </c>
      <c r="D3882" s="764"/>
      <c r="E3882" s="22"/>
      <c r="F3882" s="19">
        <v>58770</v>
      </c>
      <c r="G3882" s="14">
        <f t="shared" si="85"/>
        <v>-58770</v>
      </c>
      <c r="H3882" s="1140"/>
    </row>
    <row r="3883" spans="1:8" x14ac:dyDescent="0.25">
      <c r="A3883" s="112">
        <v>45495</v>
      </c>
      <c r="B3883" s="21" t="s">
        <v>13225</v>
      </c>
      <c r="C3883" s="13" t="s">
        <v>1062</v>
      </c>
      <c r="D3883" s="764"/>
      <c r="E3883" s="22"/>
      <c r="F3883" s="19">
        <v>45496</v>
      </c>
      <c r="G3883" s="14">
        <f t="shared" si="85"/>
        <v>-45496</v>
      </c>
      <c r="H3883" s="1140"/>
    </row>
    <row r="3884" spans="1:8" x14ac:dyDescent="0.25">
      <c r="A3884" s="112">
        <v>45495</v>
      </c>
      <c r="B3884" s="21" t="s">
        <v>13177</v>
      </c>
      <c r="C3884" s="13" t="s">
        <v>1062</v>
      </c>
      <c r="D3884" s="764"/>
      <c r="E3884" s="22"/>
      <c r="F3884" s="19">
        <f>400000-F3880-F3879-F3878-F3877-F3876-F3875-F3881-F3882-F3883</f>
        <v>216585</v>
      </c>
      <c r="G3884" s="14">
        <f t="shared" si="85"/>
        <v>-216585</v>
      </c>
      <c r="H3884" s="1141"/>
    </row>
    <row r="3885" spans="1:8" x14ac:dyDescent="0.25">
      <c r="A3885" s="112">
        <v>45495</v>
      </c>
      <c r="B3885" s="21" t="s">
        <v>13225</v>
      </c>
      <c r="C3885" s="13" t="s">
        <v>8391</v>
      </c>
      <c r="D3885" s="764"/>
      <c r="E3885" s="22"/>
      <c r="F3885" s="19">
        <v>1147000</v>
      </c>
      <c r="G3885" s="14">
        <f t="shared" si="85"/>
        <v>-1147000</v>
      </c>
      <c r="H3885" s="13" t="s">
        <v>11668</v>
      </c>
    </row>
    <row r="3886" spans="1:8" x14ac:dyDescent="0.25">
      <c r="A3886" s="112">
        <v>45495</v>
      </c>
      <c r="B3886" s="21" t="s">
        <v>10899</v>
      </c>
      <c r="C3886" s="13" t="s">
        <v>12469</v>
      </c>
      <c r="D3886" s="764" t="s">
        <v>9278</v>
      </c>
      <c r="E3886" s="22">
        <v>360485</v>
      </c>
      <c r="F3886" s="19"/>
      <c r="G3886" s="14">
        <f t="shared" si="85"/>
        <v>360485</v>
      </c>
      <c r="H3886" s="13"/>
    </row>
    <row r="3887" spans="1:8" x14ac:dyDescent="0.25">
      <c r="A3887" s="112">
        <v>45495</v>
      </c>
      <c r="B3887" s="21" t="s">
        <v>13253</v>
      </c>
      <c r="C3887" s="13" t="s">
        <v>13290</v>
      </c>
      <c r="D3887" s="764" t="s">
        <v>13613</v>
      </c>
      <c r="E3887" s="22">
        <v>195070</v>
      </c>
      <c r="F3887" s="19"/>
      <c r="G3887" s="14">
        <f t="shared" si="85"/>
        <v>195070</v>
      </c>
      <c r="H3887" s="13"/>
    </row>
    <row r="3888" spans="1:8" x14ac:dyDescent="0.25">
      <c r="A3888" s="112">
        <v>45495</v>
      </c>
      <c r="B3888" s="21" t="s">
        <v>12182</v>
      </c>
      <c r="C3888" s="13" t="s">
        <v>166</v>
      </c>
      <c r="D3888" s="764" t="s">
        <v>13648</v>
      </c>
      <c r="E3888" s="22">
        <v>39000</v>
      </c>
      <c r="F3888" s="19"/>
      <c r="G3888" s="14">
        <f t="shared" si="85"/>
        <v>39000</v>
      </c>
      <c r="H3888" s="13"/>
    </row>
    <row r="3889" spans="1:8" x14ac:dyDescent="0.25">
      <c r="A3889" s="112">
        <v>45495</v>
      </c>
      <c r="B3889" s="21" t="s">
        <v>12399</v>
      </c>
      <c r="C3889" s="13" t="s">
        <v>166</v>
      </c>
      <c r="D3889" s="764" t="s">
        <v>13649</v>
      </c>
      <c r="E3889" s="22">
        <v>14000</v>
      </c>
      <c r="F3889" s="19"/>
      <c r="G3889" s="14">
        <f t="shared" si="85"/>
        <v>14000</v>
      </c>
      <c r="H3889" s="13"/>
    </row>
    <row r="3890" spans="1:8" x14ac:dyDescent="0.25">
      <c r="A3890" s="112">
        <v>45496</v>
      </c>
      <c r="B3890" s="21" t="s">
        <v>12795</v>
      </c>
      <c r="C3890" s="13" t="s">
        <v>10481</v>
      </c>
      <c r="D3890" s="764" t="s">
        <v>13611</v>
      </c>
      <c r="E3890" s="22">
        <v>82589</v>
      </c>
      <c r="F3890" s="19"/>
      <c r="G3890" s="14">
        <f t="shared" si="85"/>
        <v>82589</v>
      </c>
      <c r="H3890" s="13"/>
    </row>
    <row r="3891" spans="1:8" x14ac:dyDescent="0.25">
      <c r="A3891" s="112">
        <v>45496</v>
      </c>
      <c r="B3891" s="21" t="s">
        <v>13436</v>
      </c>
      <c r="C3891" s="13" t="s">
        <v>166</v>
      </c>
      <c r="D3891" s="764" t="s">
        <v>13864</v>
      </c>
      <c r="E3891" s="22">
        <v>10417</v>
      </c>
      <c r="F3891" s="19"/>
      <c r="G3891" s="14">
        <f t="shared" si="85"/>
        <v>10417</v>
      </c>
      <c r="H3891" s="13"/>
    </row>
    <row r="3892" spans="1:8" x14ac:dyDescent="0.25">
      <c r="A3892" s="112">
        <v>45497</v>
      </c>
      <c r="B3892" s="21" t="s">
        <v>13436</v>
      </c>
      <c r="C3892" s="13" t="s">
        <v>166</v>
      </c>
      <c r="D3892" s="764" t="s">
        <v>13865</v>
      </c>
      <c r="E3892" s="22">
        <v>49567</v>
      </c>
      <c r="F3892" s="19"/>
      <c r="G3892" s="14">
        <f t="shared" si="85"/>
        <v>49567</v>
      </c>
      <c r="H3892" s="13"/>
    </row>
    <row r="3893" spans="1:8" x14ac:dyDescent="0.25">
      <c r="A3893" s="112">
        <v>45497</v>
      </c>
      <c r="B3893" s="21" t="s">
        <v>13110</v>
      </c>
      <c r="C3893" s="13" t="s">
        <v>1062</v>
      </c>
      <c r="D3893" s="764" t="s">
        <v>13651</v>
      </c>
      <c r="E3893" s="22">
        <v>18000</v>
      </c>
      <c r="F3893" s="19"/>
      <c r="G3893" s="14">
        <f t="shared" si="85"/>
        <v>18000</v>
      </c>
      <c r="H3893" s="13"/>
    </row>
    <row r="3894" spans="1:8" x14ac:dyDescent="0.25">
      <c r="A3894" s="112">
        <v>45497</v>
      </c>
      <c r="B3894" s="21" t="s">
        <v>13253</v>
      </c>
      <c r="C3894" s="13" t="s">
        <v>1062</v>
      </c>
      <c r="D3894" s="764" t="s">
        <v>13652</v>
      </c>
      <c r="E3894" s="22">
        <v>44550</v>
      </c>
      <c r="F3894" s="19"/>
      <c r="G3894" s="14">
        <f t="shared" si="85"/>
        <v>44550</v>
      </c>
      <c r="H3894" s="13"/>
    </row>
    <row r="3895" spans="1:8" x14ac:dyDescent="0.25">
      <c r="A3895" s="112">
        <v>45497</v>
      </c>
      <c r="B3895" s="21" t="s">
        <v>13225</v>
      </c>
      <c r="C3895" s="13" t="s">
        <v>1062</v>
      </c>
      <c r="D3895" s="764" t="s">
        <v>13653</v>
      </c>
      <c r="E3895" s="22">
        <v>264600</v>
      </c>
      <c r="F3895" s="19"/>
      <c r="G3895" s="14">
        <f t="shared" si="85"/>
        <v>264600</v>
      </c>
      <c r="H3895" s="13"/>
    </row>
    <row r="3896" spans="1:8" x14ac:dyDescent="0.25">
      <c r="A3896" s="112">
        <v>45497</v>
      </c>
      <c r="B3896" s="21" t="s">
        <v>13225</v>
      </c>
      <c r="C3896" s="13" t="s">
        <v>1062</v>
      </c>
      <c r="D3896" s="764" t="s">
        <v>13654</v>
      </c>
      <c r="E3896" s="22">
        <v>5826</v>
      </c>
      <c r="F3896" s="19"/>
      <c r="G3896" s="14">
        <f t="shared" si="85"/>
        <v>5826</v>
      </c>
      <c r="H3896" s="13"/>
    </row>
    <row r="3897" spans="1:8" x14ac:dyDescent="0.25">
      <c r="A3897" s="112">
        <v>45497</v>
      </c>
      <c r="B3897" s="21" t="s">
        <v>13225</v>
      </c>
      <c r="C3897" s="13" t="s">
        <v>8391</v>
      </c>
      <c r="D3897" s="764" t="s">
        <v>10675</v>
      </c>
      <c r="E3897" s="22">
        <v>1294587</v>
      </c>
      <c r="F3897" s="19"/>
      <c r="G3897" s="14">
        <f t="shared" si="85"/>
        <v>1294587</v>
      </c>
      <c r="H3897" s="13"/>
    </row>
    <row r="3898" spans="1:8" x14ac:dyDescent="0.25">
      <c r="A3898" s="112">
        <v>45497</v>
      </c>
      <c r="B3898" s="21" t="s">
        <v>12795</v>
      </c>
      <c r="C3898" s="13" t="s">
        <v>7465</v>
      </c>
      <c r="D3898" s="764" t="s">
        <v>13862</v>
      </c>
      <c r="E3898" s="22">
        <v>17000</v>
      </c>
      <c r="F3898" s="19"/>
      <c r="G3898" s="14">
        <f t="shared" si="85"/>
        <v>17000</v>
      </c>
      <c r="H3898" s="13"/>
    </row>
    <row r="3899" spans="1:8" x14ac:dyDescent="0.25">
      <c r="A3899" s="112">
        <v>45497</v>
      </c>
      <c r="B3899" s="21" t="s">
        <v>13110</v>
      </c>
      <c r="C3899" s="13" t="s">
        <v>12361</v>
      </c>
      <c r="D3899" s="764" t="s">
        <v>14049</v>
      </c>
      <c r="E3899" s="22">
        <v>956275</v>
      </c>
      <c r="F3899" s="19"/>
      <c r="G3899" s="14">
        <f t="shared" si="85"/>
        <v>956275</v>
      </c>
      <c r="H3899" s="13"/>
    </row>
    <row r="3900" spans="1:8" x14ac:dyDescent="0.25">
      <c r="A3900" s="112">
        <v>45497</v>
      </c>
      <c r="B3900" s="21" t="s">
        <v>13110</v>
      </c>
      <c r="C3900" s="13" t="s">
        <v>12361</v>
      </c>
      <c r="D3900" s="764" t="s">
        <v>14050</v>
      </c>
      <c r="E3900" s="22">
        <v>941875</v>
      </c>
      <c r="F3900" s="19"/>
      <c r="G3900" s="14">
        <f t="shared" si="85"/>
        <v>941875</v>
      </c>
      <c r="H3900" s="13"/>
    </row>
    <row r="3901" spans="1:8" x14ac:dyDescent="0.25">
      <c r="A3901" s="112">
        <v>45498</v>
      </c>
      <c r="B3901" s="21" t="s">
        <v>10899</v>
      </c>
      <c r="C3901" s="13" t="s">
        <v>12469</v>
      </c>
      <c r="D3901" s="764" t="s">
        <v>9734</v>
      </c>
      <c r="E3901" s="22">
        <v>882080</v>
      </c>
      <c r="F3901" s="19"/>
      <c r="G3901" s="14">
        <f t="shared" si="85"/>
        <v>882080</v>
      </c>
      <c r="H3901" s="13"/>
    </row>
    <row r="3902" spans="1:8" x14ac:dyDescent="0.25">
      <c r="A3902" s="112">
        <v>45498</v>
      </c>
      <c r="B3902" s="21" t="s">
        <v>13436</v>
      </c>
      <c r="C3902" s="13" t="s">
        <v>166</v>
      </c>
      <c r="D3902" s="764" t="s">
        <v>13866</v>
      </c>
      <c r="E3902" s="22">
        <v>77245</v>
      </c>
      <c r="F3902" s="19"/>
      <c r="G3902" s="14">
        <f t="shared" si="85"/>
        <v>77245</v>
      </c>
      <c r="H3902" s="13"/>
    </row>
    <row r="3903" spans="1:8" x14ac:dyDescent="0.25">
      <c r="A3903" s="112">
        <v>45498</v>
      </c>
      <c r="B3903" s="21" t="s">
        <v>13292</v>
      </c>
      <c r="C3903" s="13" t="s">
        <v>166</v>
      </c>
      <c r="D3903" s="764" t="s">
        <v>13867</v>
      </c>
      <c r="E3903" s="22">
        <v>18302</v>
      </c>
      <c r="F3903" s="19"/>
      <c r="G3903" s="14">
        <f t="shared" si="85"/>
        <v>18302</v>
      </c>
      <c r="H3903" s="13"/>
    </row>
    <row r="3904" spans="1:8" x14ac:dyDescent="0.25">
      <c r="A3904" s="112">
        <v>45499</v>
      </c>
      <c r="B3904" s="21" t="s">
        <v>13436</v>
      </c>
      <c r="C3904" s="13" t="s">
        <v>164</v>
      </c>
      <c r="D3904" s="764" t="s">
        <v>13615</v>
      </c>
      <c r="E3904" s="22">
        <v>19037</v>
      </c>
      <c r="F3904" s="19"/>
      <c r="G3904" s="14">
        <f t="shared" si="85"/>
        <v>19037</v>
      </c>
      <c r="H3904" s="13"/>
    </row>
    <row r="3905" spans="1:8" x14ac:dyDescent="0.25">
      <c r="A3905" s="112">
        <v>45500</v>
      </c>
      <c r="B3905" s="21" t="s">
        <v>13110</v>
      </c>
      <c r="C3905" s="13" t="s">
        <v>8391</v>
      </c>
      <c r="D3905" s="764"/>
      <c r="E3905" s="22"/>
      <c r="F3905" s="19">
        <v>600000</v>
      </c>
      <c r="G3905" s="14">
        <f t="shared" ref="G3905:G4021" si="87">E3905-F3905</f>
        <v>-600000</v>
      </c>
      <c r="H3905" s="13" t="s">
        <v>11668</v>
      </c>
    </row>
    <row r="3906" spans="1:8" x14ac:dyDescent="0.25">
      <c r="A3906" s="112">
        <v>45500</v>
      </c>
      <c r="B3906" s="21" t="s">
        <v>13177</v>
      </c>
      <c r="C3906" s="13" t="s">
        <v>1062</v>
      </c>
      <c r="D3906" s="764" t="s">
        <v>13655</v>
      </c>
      <c r="E3906" s="22">
        <v>208230</v>
      </c>
      <c r="F3906" s="19"/>
      <c r="G3906" s="14">
        <f t="shared" si="87"/>
        <v>208230</v>
      </c>
      <c r="H3906" s="13"/>
    </row>
    <row r="3907" spans="1:8" x14ac:dyDescent="0.25">
      <c r="A3907" s="112">
        <v>45500</v>
      </c>
      <c r="B3907" s="21" t="s">
        <v>13225</v>
      </c>
      <c r="C3907" s="13" t="s">
        <v>1062</v>
      </c>
      <c r="D3907" s="764" t="s">
        <v>13656</v>
      </c>
      <c r="E3907" s="22">
        <v>2340</v>
      </c>
      <c r="F3907" s="19"/>
      <c r="G3907" s="14">
        <f t="shared" si="87"/>
        <v>2340</v>
      </c>
      <c r="H3907" s="13"/>
    </row>
    <row r="3908" spans="1:8" x14ac:dyDescent="0.25">
      <c r="A3908" s="112">
        <v>45500</v>
      </c>
      <c r="B3908" s="21" t="s">
        <v>11596</v>
      </c>
      <c r="C3908" s="13" t="s">
        <v>1062</v>
      </c>
      <c r="D3908" s="764" t="s">
        <v>13657</v>
      </c>
      <c r="E3908" s="22">
        <v>5650</v>
      </c>
      <c r="F3908" s="19"/>
      <c r="G3908" s="14">
        <f t="shared" si="87"/>
        <v>5650</v>
      </c>
      <c r="H3908" s="13"/>
    </row>
    <row r="3909" spans="1:8" x14ac:dyDescent="0.25">
      <c r="A3909" s="112">
        <v>45500</v>
      </c>
      <c r="B3909" s="21" t="s">
        <v>13110</v>
      </c>
      <c r="C3909" s="13" t="s">
        <v>12361</v>
      </c>
      <c r="D3909" s="764" t="s">
        <v>14051</v>
      </c>
      <c r="E3909" s="22">
        <v>318500</v>
      </c>
      <c r="F3909" s="19"/>
      <c r="G3909" s="14">
        <f t="shared" si="87"/>
        <v>318500</v>
      </c>
      <c r="H3909" s="13"/>
    </row>
    <row r="3910" spans="1:8" x14ac:dyDescent="0.25">
      <c r="A3910" s="112">
        <v>45500</v>
      </c>
      <c r="B3910" s="21" t="s">
        <v>12399</v>
      </c>
      <c r="C3910" s="13" t="s">
        <v>12361</v>
      </c>
      <c r="D3910" s="764" t="s">
        <v>14052</v>
      </c>
      <c r="E3910" s="22">
        <v>88000</v>
      </c>
      <c r="F3910" s="19"/>
      <c r="G3910" s="14">
        <f t="shared" si="87"/>
        <v>88000</v>
      </c>
      <c r="H3910" s="13"/>
    </row>
    <row r="3911" spans="1:8" x14ac:dyDescent="0.25">
      <c r="A3911" s="112">
        <v>45502</v>
      </c>
      <c r="B3911" s="21" t="s">
        <v>12795</v>
      </c>
      <c r="C3911" s="13" t="s">
        <v>164</v>
      </c>
      <c r="D3911" s="764" t="s">
        <v>13700</v>
      </c>
      <c r="E3911" s="22">
        <v>5125</v>
      </c>
      <c r="F3911" s="19"/>
      <c r="G3911" s="14">
        <f t="shared" si="87"/>
        <v>5125</v>
      </c>
      <c r="H3911" s="13"/>
    </row>
    <row r="3912" spans="1:8" x14ac:dyDescent="0.25">
      <c r="A3912" s="112">
        <v>45502</v>
      </c>
      <c r="B3912" s="21" t="s">
        <v>13436</v>
      </c>
      <c r="C3912" s="13" t="s">
        <v>166</v>
      </c>
      <c r="D3912" s="764" t="s">
        <v>13868</v>
      </c>
      <c r="E3912" s="22">
        <v>40090</v>
      </c>
      <c r="F3912" s="19"/>
      <c r="G3912" s="14">
        <f t="shared" si="87"/>
        <v>40090</v>
      </c>
      <c r="H3912" s="13"/>
    </row>
    <row r="3913" spans="1:8" x14ac:dyDescent="0.25">
      <c r="A3913" s="112">
        <v>45502</v>
      </c>
      <c r="B3913" s="21" t="s">
        <v>12399</v>
      </c>
      <c r="C3913" s="13" t="s">
        <v>166</v>
      </c>
      <c r="D3913" s="764" t="s">
        <v>13869</v>
      </c>
      <c r="E3913" s="22">
        <v>10500</v>
      </c>
      <c r="F3913" s="19"/>
      <c r="G3913" s="14">
        <f t="shared" si="87"/>
        <v>10500</v>
      </c>
      <c r="H3913" s="13"/>
    </row>
    <row r="3914" spans="1:8" x14ac:dyDescent="0.25">
      <c r="A3914" s="112">
        <v>45503</v>
      </c>
      <c r="B3914" s="21" t="s">
        <v>11077</v>
      </c>
      <c r="C3914" s="13" t="s">
        <v>12361</v>
      </c>
      <c r="D3914" s="764"/>
      <c r="E3914" s="22"/>
      <c r="F3914" s="19">
        <v>1000000</v>
      </c>
      <c r="G3914" s="14">
        <f t="shared" si="87"/>
        <v>-1000000</v>
      </c>
      <c r="H3914" s="13" t="s">
        <v>13639</v>
      </c>
    </row>
    <row r="3915" spans="1:8" x14ac:dyDescent="0.25">
      <c r="A3915" s="112">
        <v>45503</v>
      </c>
      <c r="B3915" s="21" t="s">
        <v>13110</v>
      </c>
      <c r="C3915" s="13" t="s">
        <v>12361</v>
      </c>
      <c r="D3915" s="764" t="s">
        <v>13701</v>
      </c>
      <c r="E3915" s="22">
        <v>123955</v>
      </c>
      <c r="F3915" s="19"/>
      <c r="G3915" s="14">
        <f t="shared" si="87"/>
        <v>123955</v>
      </c>
      <c r="H3915" s="13"/>
    </row>
    <row r="3916" spans="1:8" x14ac:dyDescent="0.25">
      <c r="A3916" s="112">
        <v>45503</v>
      </c>
      <c r="B3916" s="21" t="s">
        <v>13436</v>
      </c>
      <c r="C3916" s="13" t="s">
        <v>12361</v>
      </c>
      <c r="D3916" s="764" t="s">
        <v>13702</v>
      </c>
      <c r="E3916" s="22">
        <v>155480</v>
      </c>
      <c r="F3916" s="19"/>
      <c r="G3916" s="14">
        <f t="shared" si="87"/>
        <v>155480</v>
      </c>
      <c r="H3916" s="13"/>
    </row>
    <row r="3917" spans="1:8" x14ac:dyDescent="0.25">
      <c r="A3917" s="112">
        <v>45503</v>
      </c>
      <c r="B3917" s="21" t="s">
        <v>13436</v>
      </c>
      <c r="C3917" s="13" t="s">
        <v>166</v>
      </c>
      <c r="D3917" s="764" t="s">
        <v>13870</v>
      </c>
      <c r="E3917" s="22">
        <v>6935</v>
      </c>
      <c r="F3917" s="19"/>
      <c r="G3917" s="14">
        <f t="shared" si="87"/>
        <v>6935</v>
      </c>
      <c r="H3917" s="13"/>
    </row>
    <row r="3918" spans="1:8" x14ac:dyDescent="0.25">
      <c r="A3918" s="112">
        <v>45503</v>
      </c>
      <c r="B3918" s="21" t="s">
        <v>13436</v>
      </c>
      <c r="C3918" s="13" t="s">
        <v>166</v>
      </c>
      <c r="D3918" s="764" t="s">
        <v>13871</v>
      </c>
      <c r="E3918" s="22">
        <v>3990</v>
      </c>
      <c r="F3918" s="19"/>
      <c r="G3918" s="14">
        <f t="shared" si="87"/>
        <v>3990</v>
      </c>
      <c r="H3918" s="13"/>
    </row>
    <row r="3919" spans="1:8" x14ac:dyDescent="0.25">
      <c r="A3919" s="112">
        <v>45504</v>
      </c>
      <c r="B3919" s="21" t="s">
        <v>13110</v>
      </c>
      <c r="C3919" s="13" t="s">
        <v>12361</v>
      </c>
      <c r="D3919" s="764" t="s">
        <v>13703</v>
      </c>
      <c r="E3919" s="22">
        <v>882480</v>
      </c>
      <c r="F3919" s="19"/>
      <c r="G3919" s="14">
        <f t="shared" si="87"/>
        <v>882480</v>
      </c>
      <c r="H3919" s="13"/>
    </row>
    <row r="3920" spans="1:8" x14ac:dyDescent="0.25">
      <c r="A3920" s="112">
        <v>45504</v>
      </c>
      <c r="B3920" s="21" t="s">
        <v>13225</v>
      </c>
      <c r="C3920" s="13" t="s">
        <v>12361</v>
      </c>
      <c r="D3920" s="764" t="s">
        <v>13704</v>
      </c>
      <c r="E3920" s="22">
        <v>82637</v>
      </c>
      <c r="F3920" s="19"/>
      <c r="G3920" s="14">
        <f t="shared" si="87"/>
        <v>82637</v>
      </c>
      <c r="H3920" s="13"/>
    </row>
    <row r="3921" spans="1:8" x14ac:dyDescent="0.25">
      <c r="A3921" s="112">
        <v>45504</v>
      </c>
      <c r="B3921" s="21" t="s">
        <v>13253</v>
      </c>
      <c r="C3921" s="13" t="s">
        <v>12361</v>
      </c>
      <c r="D3921" s="764" t="s">
        <v>13705</v>
      </c>
      <c r="E3921" s="22">
        <v>138240</v>
      </c>
      <c r="F3921" s="19"/>
      <c r="G3921" s="14">
        <f t="shared" si="87"/>
        <v>138240</v>
      </c>
      <c r="H3921" s="13"/>
    </row>
    <row r="3922" spans="1:8" x14ac:dyDescent="0.25">
      <c r="A3922" s="112">
        <v>45504</v>
      </c>
      <c r="B3922" s="21" t="s">
        <v>10899</v>
      </c>
      <c r="C3922" s="13" t="s">
        <v>12469</v>
      </c>
      <c r="D3922" s="764" t="s">
        <v>13838</v>
      </c>
      <c r="E3922" s="22">
        <v>240205</v>
      </c>
      <c r="F3922" s="19"/>
      <c r="G3922" s="14">
        <f t="shared" si="87"/>
        <v>240205</v>
      </c>
      <c r="H3922" s="13"/>
    </row>
    <row r="3923" spans="1:8" x14ac:dyDescent="0.25">
      <c r="A3923" s="112">
        <v>45505</v>
      </c>
      <c r="B3923" s="21" t="s">
        <v>12683</v>
      </c>
      <c r="C3923" s="13" t="s">
        <v>8391</v>
      </c>
      <c r="D3923" s="764" t="s">
        <v>13810</v>
      </c>
      <c r="E3923" s="22">
        <v>398152</v>
      </c>
      <c r="F3923" s="19"/>
      <c r="G3923" s="14">
        <f t="shared" si="87"/>
        <v>398152</v>
      </c>
      <c r="H3923" s="13"/>
    </row>
    <row r="3924" spans="1:8" x14ac:dyDescent="0.25">
      <c r="A3924" s="112">
        <v>45505</v>
      </c>
      <c r="B3924" s="21" t="s">
        <v>12795</v>
      </c>
      <c r="C3924" s="13" t="s">
        <v>7465</v>
      </c>
      <c r="D3924" s="764" t="s">
        <v>13863</v>
      </c>
      <c r="E3924" s="22">
        <v>32280</v>
      </c>
      <c r="F3924" s="19"/>
      <c r="G3924" s="14">
        <f t="shared" si="87"/>
        <v>32280</v>
      </c>
      <c r="H3924" s="13"/>
    </row>
    <row r="3925" spans="1:8" x14ac:dyDescent="0.25">
      <c r="A3925" s="112">
        <v>45505</v>
      </c>
      <c r="B3925" s="21" t="s">
        <v>13295</v>
      </c>
      <c r="C3925" s="13" t="s">
        <v>8391</v>
      </c>
      <c r="D3925" s="764" t="s">
        <v>13811</v>
      </c>
      <c r="E3925" s="22">
        <v>40000</v>
      </c>
      <c r="F3925" s="19"/>
      <c r="G3925" s="14">
        <f t="shared" si="87"/>
        <v>40000</v>
      </c>
      <c r="H3925" s="13"/>
    </row>
    <row r="3926" spans="1:8" x14ac:dyDescent="0.25">
      <c r="A3926" s="112">
        <v>45505</v>
      </c>
      <c r="B3926" s="21" t="s">
        <v>12795</v>
      </c>
      <c r="C3926" s="13" t="s">
        <v>8391</v>
      </c>
      <c r="D3926" s="764" t="s">
        <v>13812</v>
      </c>
      <c r="E3926" s="22">
        <v>129640</v>
      </c>
      <c r="F3926" s="19"/>
      <c r="G3926" s="14">
        <f t="shared" si="87"/>
        <v>129640</v>
      </c>
      <c r="H3926" s="13"/>
    </row>
    <row r="3927" spans="1:8" x14ac:dyDescent="0.25">
      <c r="A3927" s="112">
        <v>45505</v>
      </c>
      <c r="B3927" s="21" t="s">
        <v>13110</v>
      </c>
      <c r="C3927" s="13" t="s">
        <v>1062</v>
      </c>
      <c r="D3927" s="764" t="s">
        <v>13885</v>
      </c>
      <c r="E3927" s="22">
        <f>44550+9720</f>
        <v>54270</v>
      </c>
      <c r="F3927" s="19"/>
      <c r="G3927" s="14">
        <f t="shared" si="87"/>
        <v>54270</v>
      </c>
      <c r="H3927" s="13"/>
    </row>
    <row r="3928" spans="1:8" x14ac:dyDescent="0.25">
      <c r="A3928" s="112">
        <v>45505</v>
      </c>
      <c r="B3928" s="21" t="s">
        <v>13110</v>
      </c>
      <c r="C3928" s="13" t="s">
        <v>1062</v>
      </c>
      <c r="D3928" s="764" t="s">
        <v>13887</v>
      </c>
      <c r="E3928" s="22">
        <v>1980</v>
      </c>
      <c r="F3928" s="19"/>
      <c r="G3928" s="14">
        <f t="shared" si="87"/>
        <v>1980</v>
      </c>
      <c r="H3928" s="13"/>
    </row>
    <row r="3929" spans="1:8" x14ac:dyDescent="0.25">
      <c r="A3929" s="112">
        <v>45505</v>
      </c>
      <c r="B3929" s="21" t="s">
        <v>12399</v>
      </c>
      <c r="C3929" s="13" t="s">
        <v>1062</v>
      </c>
      <c r="D3929" s="764" t="s">
        <v>13886</v>
      </c>
      <c r="E3929" s="22">
        <v>999</v>
      </c>
      <c r="F3929" s="19"/>
      <c r="G3929" s="14">
        <f t="shared" si="87"/>
        <v>999</v>
      </c>
      <c r="H3929" s="13"/>
    </row>
    <row r="3930" spans="1:8" x14ac:dyDescent="0.25">
      <c r="A3930" s="112">
        <v>45505</v>
      </c>
      <c r="B3930" s="21" t="s">
        <v>13436</v>
      </c>
      <c r="C3930" s="13" t="s">
        <v>1062</v>
      </c>
      <c r="D3930" s="764" t="s">
        <v>13888</v>
      </c>
      <c r="E3930" s="22">
        <v>32400</v>
      </c>
      <c r="F3930" s="19"/>
      <c r="G3930" s="14">
        <f t="shared" si="87"/>
        <v>32400</v>
      </c>
      <c r="H3930" s="13"/>
    </row>
    <row r="3931" spans="1:8" x14ac:dyDescent="0.25">
      <c r="A3931" s="112">
        <v>45505</v>
      </c>
      <c r="B3931" s="21" t="s">
        <v>13110</v>
      </c>
      <c r="C3931" s="13" t="s">
        <v>1062</v>
      </c>
      <c r="D3931" s="764" t="s">
        <v>13889</v>
      </c>
      <c r="E3931" s="22">
        <v>6237</v>
      </c>
      <c r="F3931" s="19"/>
      <c r="G3931" s="14">
        <f t="shared" si="87"/>
        <v>6237</v>
      </c>
      <c r="H3931" s="13"/>
    </row>
    <row r="3932" spans="1:8" x14ac:dyDescent="0.25">
      <c r="A3932" s="112">
        <v>45506</v>
      </c>
      <c r="B3932" s="21" t="s">
        <v>13110</v>
      </c>
      <c r="C3932" s="13" t="s">
        <v>8391</v>
      </c>
      <c r="D3932" s="764" t="s">
        <v>13813</v>
      </c>
      <c r="E3932" s="22">
        <v>243283</v>
      </c>
      <c r="F3932" s="19"/>
      <c r="G3932" s="14">
        <f t="shared" si="87"/>
        <v>243283</v>
      </c>
      <c r="H3932" s="13"/>
    </row>
    <row r="3933" spans="1:8" x14ac:dyDescent="0.25">
      <c r="A3933" s="112">
        <v>45506</v>
      </c>
      <c r="B3933" s="21" t="s">
        <v>13436</v>
      </c>
      <c r="C3933" s="13" t="s">
        <v>166</v>
      </c>
      <c r="D3933" s="764" t="s">
        <v>13872</v>
      </c>
      <c r="E3933" s="22">
        <v>31061</v>
      </c>
      <c r="F3933" s="19"/>
      <c r="G3933" s="14">
        <f t="shared" si="87"/>
        <v>31061</v>
      </c>
      <c r="H3933" s="13"/>
    </row>
    <row r="3934" spans="1:8" x14ac:dyDescent="0.25">
      <c r="A3934" s="112">
        <v>45506</v>
      </c>
      <c r="B3934" s="21" t="s">
        <v>12399</v>
      </c>
      <c r="C3934" s="13" t="s">
        <v>166</v>
      </c>
      <c r="D3934" s="764" t="s">
        <v>13873</v>
      </c>
      <c r="E3934" s="22">
        <v>7000</v>
      </c>
      <c r="F3934" s="19"/>
      <c r="G3934" s="14">
        <f t="shared" si="87"/>
        <v>7000</v>
      </c>
      <c r="H3934" s="13"/>
    </row>
    <row r="3935" spans="1:8" x14ac:dyDescent="0.25">
      <c r="A3935" s="112">
        <v>45507</v>
      </c>
      <c r="B3935" s="21" t="s">
        <v>12683</v>
      </c>
      <c r="C3935" s="13" t="s">
        <v>1062</v>
      </c>
      <c r="D3935" s="764" t="s">
        <v>13890</v>
      </c>
      <c r="E3935" s="22">
        <v>51300</v>
      </c>
      <c r="F3935" s="19"/>
      <c r="G3935" s="14">
        <f t="shared" si="87"/>
        <v>51300</v>
      </c>
      <c r="H3935" s="13"/>
    </row>
    <row r="3936" spans="1:8" x14ac:dyDescent="0.25">
      <c r="A3936" s="112">
        <v>45507</v>
      </c>
      <c r="B3936" s="21" t="s">
        <v>8873</v>
      </c>
      <c r="C3936" s="13" t="s">
        <v>8391</v>
      </c>
      <c r="D3936" s="764" t="s">
        <v>13814</v>
      </c>
      <c r="E3936" s="22">
        <v>10256</v>
      </c>
      <c r="F3936" s="19"/>
      <c r="G3936" s="14">
        <f t="shared" si="87"/>
        <v>10256</v>
      </c>
      <c r="H3936" s="13"/>
    </row>
    <row r="3937" spans="1:8" x14ac:dyDescent="0.25">
      <c r="A3937" s="112">
        <v>45507</v>
      </c>
      <c r="B3937" s="21" t="s">
        <v>13225</v>
      </c>
      <c r="C3937" s="13" t="s">
        <v>8391</v>
      </c>
      <c r="D3937" s="764" t="s">
        <v>13815</v>
      </c>
      <c r="E3937" s="22">
        <v>649354</v>
      </c>
      <c r="F3937" s="19"/>
      <c r="G3937" s="14">
        <f t="shared" si="87"/>
        <v>649354</v>
      </c>
      <c r="H3937" s="13"/>
    </row>
    <row r="3938" spans="1:8" x14ac:dyDescent="0.25">
      <c r="A3938" s="112">
        <v>45507</v>
      </c>
      <c r="B3938" s="21" t="s">
        <v>12182</v>
      </c>
      <c r="C3938" s="13" t="s">
        <v>8391</v>
      </c>
      <c r="D3938" s="764" t="s">
        <v>10570</v>
      </c>
      <c r="E3938" s="22">
        <v>19539</v>
      </c>
      <c r="F3938" s="19"/>
      <c r="G3938" s="14">
        <f t="shared" si="87"/>
        <v>19539</v>
      </c>
      <c r="H3938" s="13"/>
    </row>
    <row r="3939" spans="1:8" x14ac:dyDescent="0.25">
      <c r="A3939" s="112">
        <v>45507</v>
      </c>
      <c r="B3939" s="21" t="s">
        <v>12795</v>
      </c>
      <c r="C3939" s="13" t="s">
        <v>8391</v>
      </c>
      <c r="D3939" s="764" t="s">
        <v>13816</v>
      </c>
      <c r="E3939" s="22">
        <v>168385</v>
      </c>
      <c r="F3939" s="19"/>
      <c r="G3939" s="14">
        <f t="shared" si="87"/>
        <v>168385</v>
      </c>
      <c r="H3939" s="13"/>
    </row>
    <row r="3940" spans="1:8" x14ac:dyDescent="0.25">
      <c r="A3940" s="112">
        <v>45507</v>
      </c>
      <c r="B3940" s="21" t="s">
        <v>13225</v>
      </c>
      <c r="C3940" s="13" t="s">
        <v>8391</v>
      </c>
      <c r="D3940" s="764" t="s">
        <v>13817</v>
      </c>
      <c r="E3940" s="22">
        <v>170358</v>
      </c>
      <c r="F3940" s="19"/>
      <c r="G3940" s="14">
        <f t="shared" si="87"/>
        <v>170358</v>
      </c>
      <c r="H3940" s="13"/>
    </row>
    <row r="3941" spans="1:8" x14ac:dyDescent="0.25">
      <c r="A3941" s="112">
        <v>45507</v>
      </c>
      <c r="B3941" s="21" t="s">
        <v>13225</v>
      </c>
      <c r="C3941" s="13" t="s">
        <v>1197</v>
      </c>
      <c r="D3941" s="764" t="s">
        <v>13818</v>
      </c>
      <c r="E3941" s="22">
        <v>192500</v>
      </c>
      <c r="F3941" s="19"/>
      <c r="G3941" s="14">
        <f t="shared" si="87"/>
        <v>192500</v>
      </c>
      <c r="H3941" s="13"/>
    </row>
    <row r="3942" spans="1:8" x14ac:dyDescent="0.25">
      <c r="A3942" s="112">
        <v>45507</v>
      </c>
      <c r="B3942" s="21" t="s">
        <v>13436</v>
      </c>
      <c r="C3942" s="13" t="s">
        <v>1197</v>
      </c>
      <c r="D3942" s="764" t="s">
        <v>13819</v>
      </c>
      <c r="E3942" s="22">
        <v>86000</v>
      </c>
      <c r="F3942" s="19"/>
      <c r="G3942" s="14">
        <f t="shared" si="87"/>
        <v>86000</v>
      </c>
      <c r="H3942" s="13"/>
    </row>
    <row r="3943" spans="1:8" x14ac:dyDescent="0.25">
      <c r="A3943" s="112">
        <v>45507</v>
      </c>
      <c r="B3943" s="21" t="s">
        <v>10899</v>
      </c>
      <c r="C3943" s="13" t="s">
        <v>12469</v>
      </c>
      <c r="D3943" s="764" t="s">
        <v>13839</v>
      </c>
      <c r="E3943" s="22">
        <v>240205</v>
      </c>
      <c r="F3943" s="19"/>
      <c r="G3943" s="14">
        <f>E3943-F3943</f>
        <v>240205</v>
      </c>
      <c r="H3943" s="13"/>
    </row>
    <row r="3944" spans="1:8" x14ac:dyDescent="0.25">
      <c r="A3944" s="112">
        <v>45509</v>
      </c>
      <c r="B3944" s="21" t="s">
        <v>12795</v>
      </c>
      <c r="C3944" s="13" t="s">
        <v>8391</v>
      </c>
      <c r="D3944" s="764"/>
      <c r="E3944" s="22"/>
      <c r="F3944" s="19">
        <v>250000</v>
      </c>
      <c r="G3944" s="14">
        <f t="shared" si="87"/>
        <v>-250000</v>
      </c>
      <c r="H3944" s="1139" t="s">
        <v>13832</v>
      </c>
    </row>
    <row r="3945" spans="1:8" ht="16.5" thickBot="1" x14ac:dyDescent="0.3">
      <c r="A3945" s="112">
        <v>45509</v>
      </c>
      <c r="B3945" s="21" t="s">
        <v>12683</v>
      </c>
      <c r="C3945" s="13" t="s">
        <v>8391</v>
      </c>
      <c r="D3945" s="764"/>
      <c r="E3945" s="22"/>
      <c r="F3945" s="109">
        <v>250000</v>
      </c>
      <c r="G3945" s="14">
        <f t="shared" si="87"/>
        <v>-250000</v>
      </c>
      <c r="H3945" s="1141"/>
    </row>
    <row r="3946" spans="1:8" x14ac:dyDescent="0.25">
      <c r="A3946" s="112">
        <v>45509</v>
      </c>
      <c r="B3946" s="21" t="s">
        <v>8336</v>
      </c>
      <c r="C3946" s="13" t="s">
        <v>1062</v>
      </c>
      <c r="D3946" s="764"/>
      <c r="E3946" s="22"/>
      <c r="F3946" s="783">
        <v>16040</v>
      </c>
      <c r="G3946" s="782">
        <f t="shared" si="87"/>
        <v>-16040</v>
      </c>
      <c r="H3946" s="1139" t="s">
        <v>13899</v>
      </c>
    </row>
    <row r="3947" spans="1:8" x14ac:dyDescent="0.25">
      <c r="A3947" s="112">
        <v>45509</v>
      </c>
      <c r="B3947" s="21" t="s">
        <v>11077</v>
      </c>
      <c r="C3947" s="13" t="s">
        <v>1062</v>
      </c>
      <c r="D3947" s="764"/>
      <c r="E3947" s="22"/>
      <c r="F3947" s="141">
        <v>8865</v>
      </c>
      <c r="G3947" s="782">
        <f t="shared" si="87"/>
        <v>-8865</v>
      </c>
      <c r="H3947" s="1140"/>
    </row>
    <row r="3948" spans="1:8" x14ac:dyDescent="0.25">
      <c r="A3948" s="112">
        <v>45509</v>
      </c>
      <c r="B3948" s="21" t="s">
        <v>11596</v>
      </c>
      <c r="C3948" s="13" t="s">
        <v>1062</v>
      </c>
      <c r="D3948" s="764"/>
      <c r="E3948" s="22"/>
      <c r="F3948" s="141">
        <v>5650</v>
      </c>
      <c r="G3948" s="782">
        <f t="shared" si="87"/>
        <v>-5650</v>
      </c>
      <c r="H3948" s="1140"/>
    </row>
    <row r="3949" spans="1:8" x14ac:dyDescent="0.25">
      <c r="A3949" s="112">
        <v>45509</v>
      </c>
      <c r="B3949" s="21" t="s">
        <v>12606</v>
      </c>
      <c r="C3949" s="13" t="s">
        <v>1062</v>
      </c>
      <c r="D3949" s="764"/>
      <c r="E3949" s="22"/>
      <c r="F3949" s="141">
        <v>54460</v>
      </c>
      <c r="G3949" s="782">
        <f t="shared" si="87"/>
        <v>-54460</v>
      </c>
      <c r="H3949" s="1140"/>
    </row>
    <row r="3950" spans="1:8" x14ac:dyDescent="0.25">
      <c r="A3950" s="112">
        <v>45509</v>
      </c>
      <c r="B3950" s="21" t="s">
        <v>12399</v>
      </c>
      <c r="C3950" s="13" t="s">
        <v>1062</v>
      </c>
      <c r="D3950" s="764" t="s">
        <v>13901</v>
      </c>
      <c r="E3950" s="22"/>
      <c r="F3950" s="141">
        <v>24884</v>
      </c>
      <c r="G3950" s="782">
        <f t="shared" si="87"/>
        <v>-24884</v>
      </c>
      <c r="H3950" s="1140"/>
    </row>
    <row r="3951" spans="1:8" x14ac:dyDescent="0.25">
      <c r="A3951" s="112">
        <v>45509</v>
      </c>
      <c r="B3951" s="21" t="s">
        <v>12683</v>
      </c>
      <c r="C3951" s="13" t="s">
        <v>1062</v>
      </c>
      <c r="D3951" s="764"/>
      <c r="E3951" s="22"/>
      <c r="F3951" s="141">
        <v>51300</v>
      </c>
      <c r="G3951" s="782">
        <f t="shared" si="87"/>
        <v>-51300</v>
      </c>
      <c r="H3951" s="1140"/>
    </row>
    <row r="3952" spans="1:8" x14ac:dyDescent="0.25">
      <c r="A3952" s="112">
        <v>45509</v>
      </c>
      <c r="B3952" s="21" t="s">
        <v>13253</v>
      </c>
      <c r="C3952" s="13" t="s">
        <v>1062</v>
      </c>
      <c r="D3952" s="764"/>
      <c r="E3952" s="22"/>
      <c r="F3952" s="141">
        <v>62465</v>
      </c>
      <c r="G3952" s="782">
        <f t="shared" si="87"/>
        <v>-62465</v>
      </c>
      <c r="H3952" s="1140"/>
    </row>
    <row r="3953" spans="1:8" x14ac:dyDescent="0.25">
      <c r="A3953" s="112">
        <v>45509</v>
      </c>
      <c r="B3953" s="21" t="s">
        <v>13436</v>
      </c>
      <c r="C3953" s="13" t="s">
        <v>1062</v>
      </c>
      <c r="D3953" s="764"/>
      <c r="E3953" s="22"/>
      <c r="F3953" s="141">
        <v>32400</v>
      </c>
      <c r="G3953" s="782">
        <f t="shared" si="87"/>
        <v>-32400</v>
      </c>
      <c r="H3953" s="1140"/>
    </row>
    <row r="3954" spans="1:8" ht="16.5" thickBot="1" x14ac:dyDescent="0.3">
      <c r="A3954" s="112">
        <v>45509</v>
      </c>
      <c r="B3954" s="21" t="s">
        <v>13225</v>
      </c>
      <c r="C3954" s="13" t="s">
        <v>1062</v>
      </c>
      <c r="D3954" s="764"/>
      <c r="E3954" s="22"/>
      <c r="F3954" s="784">
        <v>43936</v>
      </c>
      <c r="G3954" s="782">
        <f t="shared" si="87"/>
        <v>-43936</v>
      </c>
      <c r="H3954" s="1141"/>
    </row>
    <row r="3955" spans="1:8" x14ac:dyDescent="0.25">
      <c r="A3955" s="112">
        <v>45509</v>
      </c>
      <c r="B3955" s="21" t="s">
        <v>11077</v>
      </c>
      <c r="C3955" s="13" t="s">
        <v>12361</v>
      </c>
      <c r="D3955" s="764"/>
      <c r="E3955" s="22"/>
      <c r="F3955" s="151">
        <v>256037</v>
      </c>
      <c r="G3955" s="782">
        <f t="shared" si="87"/>
        <v>-256037</v>
      </c>
      <c r="H3955" s="1136" t="s">
        <v>13835</v>
      </c>
    </row>
    <row r="3956" spans="1:8" x14ac:dyDescent="0.25">
      <c r="A3956" s="112">
        <v>45509</v>
      </c>
      <c r="B3956" s="21" t="s">
        <v>10229</v>
      </c>
      <c r="C3956" s="13" t="s">
        <v>12361</v>
      </c>
      <c r="D3956" s="764"/>
      <c r="E3956" s="781"/>
      <c r="F3956" s="141">
        <v>31000</v>
      </c>
      <c r="G3956" s="782">
        <f t="shared" si="87"/>
        <v>-31000</v>
      </c>
      <c r="H3956" s="1219"/>
    </row>
    <row r="3957" spans="1:8" x14ac:dyDescent="0.25">
      <c r="A3957" s="112">
        <v>45509</v>
      </c>
      <c r="B3957" s="21" t="s">
        <v>10568</v>
      </c>
      <c r="C3957" s="13" t="s">
        <v>12361</v>
      </c>
      <c r="D3957" s="764"/>
      <c r="E3957" s="781"/>
      <c r="F3957" s="141">
        <v>33000</v>
      </c>
      <c r="G3957" s="782">
        <f t="shared" si="87"/>
        <v>-33000</v>
      </c>
      <c r="H3957" s="1219"/>
    </row>
    <row r="3958" spans="1:8" x14ac:dyDescent="0.25">
      <c r="A3958" s="112">
        <v>45509</v>
      </c>
      <c r="B3958" s="21" t="s">
        <v>12222</v>
      </c>
      <c r="C3958" s="13" t="s">
        <v>12361</v>
      </c>
      <c r="D3958" s="764"/>
      <c r="E3958" s="781"/>
      <c r="F3958" s="141">
        <v>27500</v>
      </c>
      <c r="G3958" s="782">
        <f t="shared" si="87"/>
        <v>-27500</v>
      </c>
      <c r="H3958" s="1219"/>
    </row>
    <row r="3959" spans="1:8" x14ac:dyDescent="0.25">
      <c r="A3959" s="112">
        <v>45509</v>
      </c>
      <c r="B3959" s="21" t="s">
        <v>12786</v>
      </c>
      <c r="C3959" s="13" t="s">
        <v>12361</v>
      </c>
      <c r="D3959" s="764"/>
      <c r="E3959" s="781"/>
      <c r="F3959" s="141">
        <v>38500</v>
      </c>
      <c r="G3959" s="782">
        <f t="shared" si="87"/>
        <v>-38500</v>
      </c>
      <c r="H3959" s="1219"/>
    </row>
    <row r="3960" spans="1:8" x14ac:dyDescent="0.25">
      <c r="A3960" s="112">
        <v>45509</v>
      </c>
      <c r="B3960" s="21" t="s">
        <v>12683</v>
      </c>
      <c r="C3960" s="13" t="s">
        <v>12361</v>
      </c>
      <c r="D3960" s="764"/>
      <c r="E3960" s="781"/>
      <c r="F3960" s="141">
        <v>12000</v>
      </c>
      <c r="G3960" s="782">
        <f t="shared" si="87"/>
        <v>-12000</v>
      </c>
      <c r="H3960" s="1219"/>
    </row>
    <row r="3961" spans="1:8" ht="16.5" thickBot="1" x14ac:dyDescent="0.3">
      <c r="A3961" s="112">
        <v>45509</v>
      </c>
      <c r="B3961" s="21" t="s">
        <v>11874</v>
      </c>
      <c r="C3961" s="13" t="s">
        <v>12361</v>
      </c>
      <c r="D3961" s="764"/>
      <c r="E3961" s="781"/>
      <c r="F3961" s="784">
        <v>1963</v>
      </c>
      <c r="G3961" s="782">
        <f t="shared" si="87"/>
        <v>-1963</v>
      </c>
      <c r="H3961" s="1137"/>
    </row>
    <row r="3962" spans="1:8" x14ac:dyDescent="0.25">
      <c r="A3962" s="112">
        <v>45509</v>
      </c>
      <c r="B3962" s="21" t="s">
        <v>11874</v>
      </c>
      <c r="C3962" s="13" t="s">
        <v>12361</v>
      </c>
      <c r="D3962" s="764"/>
      <c r="E3962" s="781"/>
      <c r="F3962" s="783">
        <v>167156</v>
      </c>
      <c r="G3962" s="782">
        <f t="shared" si="87"/>
        <v>-167156</v>
      </c>
      <c r="H3962" s="1136" t="s">
        <v>13837</v>
      </c>
    </row>
    <row r="3963" spans="1:8" x14ac:dyDescent="0.25">
      <c r="A3963" s="112">
        <v>45509</v>
      </c>
      <c r="B3963" s="21" t="s">
        <v>12795</v>
      </c>
      <c r="C3963" s="13" t="s">
        <v>12361</v>
      </c>
      <c r="D3963" s="764"/>
      <c r="E3963" s="781"/>
      <c r="F3963" s="151">
        <v>19000</v>
      </c>
      <c r="G3963" s="782">
        <f t="shared" si="87"/>
        <v>-19000</v>
      </c>
      <c r="H3963" s="1219"/>
    </row>
    <row r="3964" spans="1:8" x14ac:dyDescent="0.25">
      <c r="A3964" s="112">
        <v>45509</v>
      </c>
      <c r="B3964" s="21" t="s">
        <v>12399</v>
      </c>
      <c r="C3964" s="13" t="s">
        <v>12361</v>
      </c>
      <c r="D3964" s="764"/>
      <c r="E3964" s="781"/>
      <c r="F3964" s="151">
        <v>42703</v>
      </c>
      <c r="G3964" s="782">
        <f t="shared" si="87"/>
        <v>-42703</v>
      </c>
      <c r="H3964" s="1219"/>
    </row>
    <row r="3965" spans="1:8" x14ac:dyDescent="0.25">
      <c r="A3965" s="112">
        <v>45509</v>
      </c>
      <c r="B3965" s="21" t="s">
        <v>13253</v>
      </c>
      <c r="C3965" s="13" t="s">
        <v>12361</v>
      </c>
      <c r="D3965" s="764"/>
      <c r="E3965" s="781"/>
      <c r="F3965" s="151">
        <v>171005</v>
      </c>
      <c r="G3965" s="782">
        <f t="shared" si="87"/>
        <v>-171005</v>
      </c>
      <c r="H3965" s="1219"/>
    </row>
    <row r="3966" spans="1:8" x14ac:dyDescent="0.25">
      <c r="A3966" s="112">
        <v>45509</v>
      </c>
      <c r="B3966" s="21" t="s">
        <v>13495</v>
      </c>
      <c r="C3966" s="13" t="s">
        <v>12361</v>
      </c>
      <c r="D3966" s="764"/>
      <c r="E3966" s="781"/>
      <c r="F3966" s="151">
        <v>48550</v>
      </c>
      <c r="G3966" s="782">
        <f t="shared" si="87"/>
        <v>-48550</v>
      </c>
      <c r="H3966" s="1219"/>
    </row>
    <row r="3967" spans="1:8" x14ac:dyDescent="0.25">
      <c r="A3967" s="112">
        <v>45509</v>
      </c>
      <c r="B3967" s="21" t="s">
        <v>13658</v>
      </c>
      <c r="C3967" s="13" t="s">
        <v>12361</v>
      </c>
      <c r="D3967" s="764"/>
      <c r="E3967" s="781"/>
      <c r="F3967" s="151">
        <v>25000</v>
      </c>
      <c r="G3967" s="782">
        <f t="shared" si="87"/>
        <v>-25000</v>
      </c>
      <c r="H3967" s="1219"/>
    </row>
    <row r="3968" spans="1:8" ht="16.5" thickBot="1" x14ac:dyDescent="0.3">
      <c r="A3968" s="112">
        <v>45509</v>
      </c>
      <c r="B3968" s="21" t="s">
        <v>13225</v>
      </c>
      <c r="C3968" s="13" t="s">
        <v>12361</v>
      </c>
      <c r="D3968" s="764"/>
      <c r="E3968" s="781"/>
      <c r="F3968" s="295">
        <v>206586</v>
      </c>
      <c r="G3968" s="782">
        <f t="shared" si="87"/>
        <v>-206586</v>
      </c>
      <c r="H3968" s="1137"/>
    </row>
    <row r="3969" spans="1:8" x14ac:dyDescent="0.25">
      <c r="A3969" s="112">
        <v>45509</v>
      </c>
      <c r="B3969" s="21" t="s">
        <v>10899</v>
      </c>
      <c r="C3969" s="13" t="s">
        <v>12469</v>
      </c>
      <c r="D3969" s="764"/>
      <c r="E3969" s="22"/>
      <c r="F3969" s="19">
        <v>730000</v>
      </c>
      <c r="G3969" s="14">
        <f t="shared" si="87"/>
        <v>-730000</v>
      </c>
      <c r="H3969" s="13" t="s">
        <v>13727</v>
      </c>
    </row>
    <row r="3970" spans="1:8" x14ac:dyDescent="0.25">
      <c r="A3970" s="112">
        <v>45509</v>
      </c>
      <c r="B3970" s="21" t="s">
        <v>11614</v>
      </c>
      <c r="C3970" s="13" t="s">
        <v>7465</v>
      </c>
      <c r="D3970" s="764"/>
      <c r="E3970" s="22"/>
      <c r="F3970" s="19">
        <v>93755</v>
      </c>
      <c r="G3970" s="14">
        <f t="shared" si="87"/>
        <v>-93755</v>
      </c>
      <c r="H3970" s="1139" t="s">
        <v>13833</v>
      </c>
    </row>
    <row r="3971" spans="1:8" x14ac:dyDescent="0.25">
      <c r="A3971" s="112">
        <v>45509</v>
      </c>
      <c r="B3971" s="21" t="s">
        <v>12606</v>
      </c>
      <c r="C3971" s="13" t="s">
        <v>7465</v>
      </c>
      <c r="D3971" s="764"/>
      <c r="E3971" s="22"/>
      <c r="F3971" s="19">
        <v>45459</v>
      </c>
      <c r="G3971" s="14">
        <f t="shared" si="87"/>
        <v>-45459</v>
      </c>
      <c r="H3971" s="1140"/>
    </row>
    <row r="3972" spans="1:8" x14ac:dyDescent="0.25">
      <c r="A3972" s="112">
        <v>45509</v>
      </c>
      <c r="B3972" s="21" t="s">
        <v>11874</v>
      </c>
      <c r="C3972" s="13" t="s">
        <v>7465</v>
      </c>
      <c r="D3972" s="764"/>
      <c r="E3972" s="22"/>
      <c r="F3972" s="19">
        <v>306006</v>
      </c>
      <c r="G3972" s="14">
        <f t="shared" si="87"/>
        <v>-306006</v>
      </c>
      <c r="H3972" s="1140"/>
    </row>
    <row r="3973" spans="1:8" x14ac:dyDescent="0.25">
      <c r="A3973" s="112">
        <v>45509</v>
      </c>
      <c r="B3973" s="21" t="s">
        <v>10898</v>
      </c>
      <c r="C3973" s="13" t="s">
        <v>7465</v>
      </c>
      <c r="D3973" s="764"/>
      <c r="E3973" s="22"/>
      <c r="F3973" s="19">
        <v>32600</v>
      </c>
      <c r="G3973" s="14">
        <f t="shared" si="87"/>
        <v>-32600</v>
      </c>
      <c r="H3973" s="1140"/>
    </row>
    <row r="3974" spans="1:8" x14ac:dyDescent="0.25">
      <c r="A3974" s="112">
        <v>45509</v>
      </c>
      <c r="B3974" s="21" t="s">
        <v>9353</v>
      </c>
      <c r="C3974" s="13" t="s">
        <v>7465</v>
      </c>
      <c r="D3974" s="764"/>
      <c r="E3974" s="22"/>
      <c r="F3974" s="19">
        <v>33559</v>
      </c>
      <c r="G3974" s="14">
        <f t="shared" si="87"/>
        <v>-33559</v>
      </c>
      <c r="H3974" s="1140"/>
    </row>
    <row r="3975" spans="1:8" x14ac:dyDescent="0.25">
      <c r="A3975" s="112">
        <v>45509</v>
      </c>
      <c r="B3975" s="21" t="s">
        <v>10293</v>
      </c>
      <c r="C3975" s="13" t="s">
        <v>7465</v>
      </c>
      <c r="D3975" s="764"/>
      <c r="E3975" s="22"/>
      <c r="F3975" s="19">
        <v>43900</v>
      </c>
      <c r="G3975" s="14">
        <f t="shared" si="87"/>
        <v>-43900</v>
      </c>
      <c r="H3975" s="1140"/>
    </row>
    <row r="3976" spans="1:8" x14ac:dyDescent="0.25">
      <c r="A3976" s="112">
        <v>45509</v>
      </c>
      <c r="B3976" s="21" t="s">
        <v>12795</v>
      </c>
      <c r="C3976" s="13" t="s">
        <v>7465</v>
      </c>
      <c r="D3976" s="764"/>
      <c r="E3976" s="22"/>
      <c r="F3976" s="19">
        <v>105607</v>
      </c>
      <c r="G3976" s="14">
        <f t="shared" si="87"/>
        <v>-105607</v>
      </c>
      <c r="H3976" s="1140"/>
    </row>
    <row r="3977" spans="1:8" x14ac:dyDescent="0.25">
      <c r="A3977" s="112">
        <v>45509</v>
      </c>
      <c r="B3977" s="21" t="s">
        <v>8556</v>
      </c>
      <c r="C3977" s="13" t="s">
        <v>7465</v>
      </c>
      <c r="D3977" s="764"/>
      <c r="E3977" s="22"/>
      <c r="F3977" s="19">
        <v>29114</v>
      </c>
      <c r="G3977" s="14">
        <f t="shared" si="87"/>
        <v>-29114</v>
      </c>
      <c r="H3977" s="1141"/>
    </row>
    <row r="3978" spans="1:8" x14ac:dyDescent="0.25">
      <c r="A3978" s="112">
        <v>45509</v>
      </c>
      <c r="B3978" s="21" t="s">
        <v>10899</v>
      </c>
      <c r="C3978" s="13" t="s">
        <v>12469</v>
      </c>
      <c r="D3978" s="764" t="s">
        <v>13840</v>
      </c>
      <c r="E3978" s="22">
        <v>358785</v>
      </c>
      <c r="F3978" s="19"/>
      <c r="G3978" s="14">
        <f t="shared" si="87"/>
        <v>358785</v>
      </c>
      <c r="H3978" s="342"/>
    </row>
    <row r="3979" spans="1:8" x14ac:dyDescent="0.25">
      <c r="A3979" s="112">
        <v>45509</v>
      </c>
      <c r="B3979" s="21" t="s">
        <v>13110</v>
      </c>
      <c r="C3979" s="13" t="s">
        <v>5186</v>
      </c>
      <c r="D3979" s="764"/>
      <c r="E3979" s="22"/>
      <c r="F3979" s="19">
        <v>250000</v>
      </c>
      <c r="G3979" s="14">
        <f t="shared" si="87"/>
        <v>-250000</v>
      </c>
      <c r="H3979" s="342" t="s">
        <v>13726</v>
      </c>
    </row>
    <row r="3980" spans="1:8" x14ac:dyDescent="0.25">
      <c r="A3980" s="112">
        <v>45509</v>
      </c>
      <c r="B3980" s="21" t="s">
        <v>13110</v>
      </c>
      <c r="C3980" s="13" t="s">
        <v>5186</v>
      </c>
      <c r="D3980" s="764" t="s">
        <v>13857</v>
      </c>
      <c r="E3980" s="22">
        <v>675914</v>
      </c>
      <c r="F3980" s="19"/>
      <c r="G3980" s="14">
        <f t="shared" si="87"/>
        <v>675914</v>
      </c>
      <c r="H3980" s="342"/>
    </row>
    <row r="3981" spans="1:8" x14ac:dyDescent="0.25">
      <c r="A3981" s="112">
        <v>45509</v>
      </c>
      <c r="B3981" s="21" t="s">
        <v>13110</v>
      </c>
      <c r="C3981" s="13" t="s">
        <v>13290</v>
      </c>
      <c r="D3981" s="764" t="s">
        <v>13860</v>
      </c>
      <c r="E3981" s="22">
        <v>322825</v>
      </c>
      <c r="F3981" s="19"/>
      <c r="G3981" s="14">
        <f t="shared" si="87"/>
        <v>322825</v>
      </c>
      <c r="H3981" s="342"/>
    </row>
    <row r="3982" spans="1:8" x14ac:dyDescent="0.25">
      <c r="A3982" s="112">
        <v>45509</v>
      </c>
      <c r="B3982" s="21" t="s">
        <v>13110</v>
      </c>
      <c r="C3982" s="13" t="s">
        <v>13290</v>
      </c>
      <c r="D3982" s="764" t="s">
        <v>13861</v>
      </c>
      <c r="E3982" s="22">
        <v>45600</v>
      </c>
      <c r="F3982" s="19"/>
      <c r="G3982" s="14">
        <f t="shared" si="87"/>
        <v>45600</v>
      </c>
      <c r="H3982" s="342"/>
    </row>
    <row r="3983" spans="1:8" x14ac:dyDescent="0.25">
      <c r="A3983" s="112">
        <v>45509</v>
      </c>
      <c r="B3983" s="21" t="s">
        <v>12399</v>
      </c>
      <c r="C3983" s="13" t="s">
        <v>166</v>
      </c>
      <c r="D3983" s="764" t="s">
        <v>14076</v>
      </c>
      <c r="E3983" s="22">
        <v>24417</v>
      </c>
      <c r="F3983" s="19"/>
      <c r="G3983" s="14">
        <f t="shared" si="87"/>
        <v>24417</v>
      </c>
      <c r="H3983" s="342"/>
    </row>
    <row r="3984" spans="1:8" x14ac:dyDescent="0.25">
      <c r="A3984" s="112">
        <v>45510</v>
      </c>
      <c r="B3984" s="21" t="s">
        <v>13436</v>
      </c>
      <c r="C3984" s="13" t="s">
        <v>166</v>
      </c>
      <c r="D3984" s="764" t="s">
        <v>13166</v>
      </c>
      <c r="E3984" s="22">
        <v>36000</v>
      </c>
      <c r="F3984" s="19"/>
      <c r="G3984" s="14">
        <f>E3984-F3984</f>
        <v>36000</v>
      </c>
      <c r="H3984" s="342"/>
    </row>
    <row r="3985" spans="1:8" x14ac:dyDescent="0.25">
      <c r="A3985" s="112">
        <v>45509</v>
      </c>
      <c r="B3985" s="21" t="s">
        <v>13436</v>
      </c>
      <c r="C3985" s="13" t="s">
        <v>166</v>
      </c>
      <c r="D3985" s="764" t="s">
        <v>14077</v>
      </c>
      <c r="E3985" s="22">
        <v>10500</v>
      </c>
      <c r="F3985" s="19"/>
      <c r="G3985" s="14">
        <f t="shared" si="87"/>
        <v>10500</v>
      </c>
      <c r="H3985" s="342"/>
    </row>
    <row r="3986" spans="1:8" x14ac:dyDescent="0.25">
      <c r="A3986" s="112">
        <v>45511</v>
      </c>
      <c r="B3986" s="21" t="s">
        <v>12399</v>
      </c>
      <c r="C3986" s="13" t="s">
        <v>166</v>
      </c>
      <c r="D3986" s="764" t="s">
        <v>14078</v>
      </c>
      <c r="E3986" s="22">
        <v>15438</v>
      </c>
      <c r="F3986" s="19"/>
      <c r="G3986" s="14">
        <f t="shared" si="87"/>
        <v>15438</v>
      </c>
      <c r="H3986" s="342"/>
    </row>
    <row r="3987" spans="1:8" x14ac:dyDescent="0.25">
      <c r="A3987" s="112">
        <v>45511</v>
      </c>
      <c r="B3987" s="21" t="s">
        <v>12795</v>
      </c>
      <c r="C3987" s="13" t="s">
        <v>5680</v>
      </c>
      <c r="D3987" s="764"/>
      <c r="E3987" s="22">
        <v>67300</v>
      </c>
      <c r="F3987" s="19"/>
      <c r="G3987" s="14">
        <f t="shared" si="87"/>
        <v>67300</v>
      </c>
      <c r="H3987" s="13"/>
    </row>
    <row r="3988" spans="1:8" x14ac:dyDescent="0.25">
      <c r="A3988" s="112">
        <v>45511</v>
      </c>
      <c r="B3988" s="21" t="s">
        <v>13436</v>
      </c>
      <c r="C3988" s="13" t="s">
        <v>12361</v>
      </c>
      <c r="D3988" s="764" t="s">
        <v>13821</v>
      </c>
      <c r="E3988" s="781">
        <v>42900</v>
      </c>
      <c r="F3988" s="19"/>
      <c r="G3988" s="14">
        <f t="shared" si="87"/>
        <v>42900</v>
      </c>
      <c r="H3988" s="13"/>
    </row>
    <row r="3989" spans="1:8" x14ac:dyDescent="0.25">
      <c r="A3989" s="112">
        <v>45511</v>
      </c>
      <c r="B3989" s="21" t="s">
        <v>12399</v>
      </c>
      <c r="C3989" s="13" t="s">
        <v>1062</v>
      </c>
      <c r="D3989" s="764" t="s">
        <v>13894</v>
      </c>
      <c r="E3989" s="781">
        <v>17900</v>
      </c>
      <c r="F3989" s="109"/>
      <c r="G3989" s="14">
        <f t="shared" si="87"/>
        <v>17900</v>
      </c>
      <c r="H3989" s="13"/>
    </row>
    <row r="3990" spans="1:8" x14ac:dyDescent="0.25">
      <c r="A3990" s="112">
        <v>45511</v>
      </c>
      <c r="B3990" s="21" t="s">
        <v>13540</v>
      </c>
      <c r="C3990" s="13" t="s">
        <v>1062</v>
      </c>
      <c r="D3990" s="764" t="s">
        <v>13893</v>
      </c>
      <c r="E3990" s="781">
        <v>121500</v>
      </c>
      <c r="F3990" s="19"/>
      <c r="G3990" s="14">
        <f t="shared" si="87"/>
        <v>121500</v>
      </c>
      <c r="H3990" s="13"/>
    </row>
    <row r="3991" spans="1:8" x14ac:dyDescent="0.25">
      <c r="A3991" s="112">
        <v>45511</v>
      </c>
      <c r="B3991" s="21" t="s">
        <v>12606</v>
      </c>
      <c r="C3991" s="13" t="s">
        <v>1062</v>
      </c>
      <c r="D3991" s="764" t="s">
        <v>13892</v>
      </c>
      <c r="E3991" s="781">
        <v>54460</v>
      </c>
      <c r="F3991" s="19"/>
      <c r="G3991" s="14">
        <f t="shared" si="87"/>
        <v>54460</v>
      </c>
      <c r="H3991" s="13"/>
    </row>
    <row r="3992" spans="1:8" x14ac:dyDescent="0.25">
      <c r="A3992" s="112">
        <v>45511</v>
      </c>
      <c r="B3992" s="21" t="s">
        <v>12399</v>
      </c>
      <c r="C3992" s="13" t="s">
        <v>1062</v>
      </c>
      <c r="D3992" s="764" t="s">
        <v>13891</v>
      </c>
      <c r="E3992" s="781">
        <v>3150</v>
      </c>
      <c r="F3992" s="19"/>
      <c r="G3992" s="14">
        <f t="shared" si="87"/>
        <v>3150</v>
      </c>
      <c r="H3992" s="13"/>
    </row>
    <row r="3993" spans="1:8" x14ac:dyDescent="0.25">
      <c r="A3993" s="112">
        <v>45511</v>
      </c>
      <c r="B3993" s="21" t="s">
        <v>13658</v>
      </c>
      <c r="C3993" s="13" t="s">
        <v>8391</v>
      </c>
      <c r="D3993" s="764" t="s">
        <v>13965</v>
      </c>
      <c r="E3993" s="781">
        <v>20550</v>
      </c>
      <c r="F3993" s="111"/>
      <c r="G3993" s="14">
        <f t="shared" si="87"/>
        <v>20550</v>
      </c>
      <c r="H3993" s="13"/>
    </row>
    <row r="3994" spans="1:8" x14ac:dyDescent="0.25">
      <c r="A3994" s="112">
        <v>45511</v>
      </c>
      <c r="B3994" s="21" t="s">
        <v>13110</v>
      </c>
      <c r="C3994" s="13" t="s">
        <v>8391</v>
      </c>
      <c r="D3994" s="764" t="s">
        <v>13966</v>
      </c>
      <c r="E3994" s="781">
        <v>12179</v>
      </c>
      <c r="F3994" s="111"/>
      <c r="G3994" s="14">
        <f t="shared" si="87"/>
        <v>12179</v>
      </c>
      <c r="H3994" s="13"/>
    </row>
    <row r="3995" spans="1:8" x14ac:dyDescent="0.25">
      <c r="A3995" s="112">
        <v>45511</v>
      </c>
      <c r="B3995" s="21" t="s">
        <v>13225</v>
      </c>
      <c r="C3995" s="13" t="s">
        <v>8391</v>
      </c>
      <c r="D3995" s="764" t="s">
        <v>13967</v>
      </c>
      <c r="E3995" s="781">
        <v>309747</v>
      </c>
      <c r="F3995" s="111"/>
      <c r="G3995" s="14">
        <f t="shared" si="87"/>
        <v>309747</v>
      </c>
      <c r="H3995" s="13"/>
    </row>
    <row r="3996" spans="1:8" x14ac:dyDescent="0.25">
      <c r="A3996" s="112">
        <v>45512</v>
      </c>
      <c r="B3996" s="21" t="s">
        <v>12683</v>
      </c>
      <c r="C3996" s="13" t="s">
        <v>8391</v>
      </c>
      <c r="D3996" s="764" t="s">
        <v>13968</v>
      </c>
      <c r="E3996" s="781">
        <v>273498</v>
      </c>
      <c r="F3996" s="111"/>
      <c r="G3996" s="14">
        <f t="shared" si="87"/>
        <v>273498</v>
      </c>
      <c r="H3996" s="13"/>
    </row>
    <row r="3997" spans="1:8" x14ac:dyDescent="0.25">
      <c r="A3997" s="112">
        <v>45512</v>
      </c>
      <c r="B3997" s="21" t="s">
        <v>13495</v>
      </c>
      <c r="C3997" s="13" t="s">
        <v>8391</v>
      </c>
      <c r="D3997" s="764" t="s">
        <v>13969</v>
      </c>
      <c r="E3997" s="781">
        <v>15601</v>
      </c>
      <c r="F3997" s="111"/>
      <c r="G3997" s="14">
        <f t="shared" si="87"/>
        <v>15601</v>
      </c>
      <c r="H3997" s="13"/>
    </row>
    <row r="3998" spans="1:8" x14ac:dyDescent="0.25">
      <c r="A3998" s="112">
        <v>45512</v>
      </c>
      <c r="B3998" s="21" t="s">
        <v>12795</v>
      </c>
      <c r="C3998" s="13" t="s">
        <v>12361</v>
      </c>
      <c r="D3998" s="764" t="s">
        <v>13820</v>
      </c>
      <c r="E3998" s="781">
        <v>19000</v>
      </c>
      <c r="F3998" s="111"/>
      <c r="G3998" s="14">
        <f t="shared" si="87"/>
        <v>19000</v>
      </c>
      <c r="H3998" s="13"/>
    </row>
    <row r="3999" spans="1:8" x14ac:dyDescent="0.25">
      <c r="A3999" s="112">
        <v>45512</v>
      </c>
      <c r="B3999" s="21" t="s">
        <v>8865</v>
      </c>
      <c r="C3999" s="13" t="s">
        <v>5680</v>
      </c>
      <c r="D3999" s="764"/>
      <c r="E3999" s="781"/>
      <c r="F3999" s="19">
        <v>15600</v>
      </c>
      <c r="G3999" s="14">
        <f t="shared" si="87"/>
        <v>-15600</v>
      </c>
      <c r="H3999" s="1131" t="s">
        <v>13875</v>
      </c>
    </row>
    <row r="4000" spans="1:8" x14ac:dyDescent="0.25">
      <c r="A4000" s="112">
        <v>45512</v>
      </c>
      <c r="B4000" s="21" t="s">
        <v>10468</v>
      </c>
      <c r="C4000" s="13" t="s">
        <v>5680</v>
      </c>
      <c r="D4000" s="764"/>
      <c r="E4000" s="781"/>
      <c r="F4000" s="19">
        <v>4500</v>
      </c>
      <c r="G4000" s="14">
        <f t="shared" si="87"/>
        <v>-4500</v>
      </c>
      <c r="H4000" s="1132"/>
    </row>
    <row r="4001" spans="1:8" x14ac:dyDescent="0.25">
      <c r="A4001" s="112">
        <v>45512</v>
      </c>
      <c r="B4001" s="21" t="s">
        <v>10229</v>
      </c>
      <c r="C4001" s="13" t="s">
        <v>5680</v>
      </c>
      <c r="D4001" s="764"/>
      <c r="E4001" s="781"/>
      <c r="F4001" s="19">
        <v>86852</v>
      </c>
      <c r="G4001" s="14">
        <f t="shared" si="87"/>
        <v>-86852</v>
      </c>
      <c r="H4001" s="1132"/>
    </row>
    <row r="4002" spans="1:8" x14ac:dyDescent="0.25">
      <c r="A4002" s="112">
        <v>45512</v>
      </c>
      <c r="B4002" s="21" t="s">
        <v>10568</v>
      </c>
      <c r="C4002" s="13" t="s">
        <v>5680</v>
      </c>
      <c r="D4002" s="764"/>
      <c r="E4002" s="781"/>
      <c r="F4002" s="19">
        <v>33900</v>
      </c>
      <c r="G4002" s="14">
        <f t="shared" si="87"/>
        <v>-33900</v>
      </c>
      <c r="H4002" s="1132"/>
    </row>
    <row r="4003" spans="1:8" x14ac:dyDescent="0.25">
      <c r="A4003" s="112">
        <v>45512</v>
      </c>
      <c r="B4003" s="21" t="s">
        <v>9353</v>
      </c>
      <c r="C4003" s="13" t="s">
        <v>5680</v>
      </c>
      <c r="D4003" s="764"/>
      <c r="E4003" s="781"/>
      <c r="F4003" s="19">
        <v>29000</v>
      </c>
      <c r="G4003" s="14">
        <f t="shared" si="87"/>
        <v>-29000</v>
      </c>
      <c r="H4003" s="1132"/>
    </row>
    <row r="4004" spans="1:8" x14ac:dyDescent="0.25">
      <c r="A4004" s="112">
        <v>45512</v>
      </c>
      <c r="B4004" s="21" t="s">
        <v>11498</v>
      </c>
      <c r="C4004" s="13" t="s">
        <v>5680</v>
      </c>
      <c r="D4004" s="764"/>
      <c r="E4004" s="781"/>
      <c r="F4004" s="19">
        <v>30148</v>
      </c>
      <c r="G4004" s="14">
        <f t="shared" si="87"/>
        <v>-30148</v>
      </c>
      <c r="H4004" s="1138"/>
    </row>
    <row r="4005" spans="1:8" x14ac:dyDescent="0.25">
      <c r="A4005" s="112">
        <v>45512</v>
      </c>
      <c r="B4005" s="21" t="s">
        <v>13253</v>
      </c>
      <c r="C4005" s="13" t="s">
        <v>1197</v>
      </c>
      <c r="D4005" s="764"/>
      <c r="E4005" s="781">
        <v>515900</v>
      </c>
      <c r="F4005" s="19"/>
      <c r="G4005" s="14">
        <f t="shared" si="87"/>
        <v>515900</v>
      </c>
      <c r="H4005" s="954" t="s">
        <v>12119</v>
      </c>
    </row>
    <row r="4006" spans="1:8" x14ac:dyDescent="0.25">
      <c r="A4006" s="112">
        <v>45513</v>
      </c>
      <c r="B4006" s="21" t="s">
        <v>12399</v>
      </c>
      <c r="C4006" s="13" t="s">
        <v>1062</v>
      </c>
      <c r="D4006" s="764" t="s">
        <v>13895</v>
      </c>
      <c r="E4006" s="781">
        <v>2835</v>
      </c>
      <c r="F4006" s="19"/>
      <c r="G4006" s="14">
        <f t="shared" si="87"/>
        <v>2835</v>
      </c>
      <c r="H4006" s="954"/>
    </row>
    <row r="4007" spans="1:8" x14ac:dyDescent="0.25">
      <c r="A4007" s="112">
        <v>45514</v>
      </c>
      <c r="B4007" s="21" t="s">
        <v>13253</v>
      </c>
      <c r="C4007" s="13" t="s">
        <v>12361</v>
      </c>
      <c r="D4007" s="764" t="s">
        <v>13825</v>
      </c>
      <c r="E4007" s="781">
        <v>32765</v>
      </c>
      <c r="F4007" s="19"/>
      <c r="G4007" s="14">
        <f t="shared" si="87"/>
        <v>32765</v>
      </c>
      <c r="H4007" s="13"/>
    </row>
    <row r="4008" spans="1:8" x14ac:dyDescent="0.25">
      <c r="A4008" s="112">
        <v>45514</v>
      </c>
      <c r="B4008" s="21" t="s">
        <v>13436</v>
      </c>
      <c r="C4008" s="13" t="s">
        <v>12361</v>
      </c>
      <c r="D4008" s="764" t="s">
        <v>13824</v>
      </c>
      <c r="E4008" s="781">
        <v>28995</v>
      </c>
      <c r="F4008" s="19"/>
      <c r="G4008" s="14">
        <f t="shared" si="87"/>
        <v>28995</v>
      </c>
      <c r="H4008" s="13"/>
    </row>
    <row r="4009" spans="1:8" x14ac:dyDescent="0.25">
      <c r="A4009" s="112">
        <v>45514</v>
      </c>
      <c r="B4009" s="21" t="s">
        <v>12399</v>
      </c>
      <c r="C4009" s="13" t="s">
        <v>7240</v>
      </c>
      <c r="D4009" s="764"/>
      <c r="E4009" s="781">
        <v>1772879</v>
      </c>
      <c r="F4009" s="19"/>
      <c r="G4009" s="14">
        <f t="shared" si="87"/>
        <v>1772879</v>
      </c>
      <c r="H4009" s="13"/>
    </row>
    <row r="4010" spans="1:8" x14ac:dyDescent="0.25">
      <c r="A4010" s="112">
        <v>45514</v>
      </c>
      <c r="B4010" s="21" t="s">
        <v>12606</v>
      </c>
      <c r="C4010" s="13" t="s">
        <v>8391</v>
      </c>
      <c r="D4010" s="764" t="s">
        <v>13953</v>
      </c>
      <c r="E4010" s="781">
        <v>170080</v>
      </c>
      <c r="F4010" s="19"/>
      <c r="G4010" s="14">
        <f t="shared" si="87"/>
        <v>170080</v>
      </c>
      <c r="H4010" s="13"/>
    </row>
    <row r="4011" spans="1:8" x14ac:dyDescent="0.25">
      <c r="A4011" s="112">
        <v>45514</v>
      </c>
      <c r="B4011" s="21" t="s">
        <v>12795</v>
      </c>
      <c r="C4011" s="13" t="s">
        <v>8391</v>
      </c>
      <c r="D4011" s="764" t="s">
        <v>13954</v>
      </c>
      <c r="E4011" s="781">
        <v>14563</v>
      </c>
      <c r="F4011" s="19"/>
      <c r="G4011" s="14">
        <f t="shared" si="87"/>
        <v>14563</v>
      </c>
      <c r="H4011" s="13"/>
    </row>
    <row r="4012" spans="1:8" x14ac:dyDescent="0.25">
      <c r="A4012" s="112">
        <v>45514</v>
      </c>
      <c r="B4012" s="21" t="s">
        <v>13225</v>
      </c>
      <c r="C4012" s="13" t="s">
        <v>8391</v>
      </c>
      <c r="D4012" s="764" t="s">
        <v>13955</v>
      </c>
      <c r="E4012" s="781">
        <v>85207</v>
      </c>
      <c r="F4012" s="19"/>
      <c r="G4012" s="14">
        <f t="shared" si="87"/>
        <v>85207</v>
      </c>
      <c r="H4012" s="13"/>
    </row>
    <row r="4013" spans="1:8" x14ac:dyDescent="0.25">
      <c r="A4013" s="112">
        <v>45516</v>
      </c>
      <c r="B4013" s="21" t="s">
        <v>11077</v>
      </c>
      <c r="C4013" s="13" t="s">
        <v>166</v>
      </c>
      <c r="D4013" s="764" t="s">
        <v>14025</v>
      </c>
      <c r="E4013" s="781">
        <v>2100</v>
      </c>
      <c r="F4013" s="19"/>
      <c r="G4013" s="14">
        <f t="shared" si="87"/>
        <v>2100</v>
      </c>
      <c r="H4013" s="13"/>
    </row>
    <row r="4014" spans="1:8" x14ac:dyDescent="0.25">
      <c r="A4014" s="112">
        <v>45516</v>
      </c>
      <c r="B4014" s="21" t="s">
        <v>13436</v>
      </c>
      <c r="C4014" s="13" t="s">
        <v>12361</v>
      </c>
      <c r="D4014" s="764" t="s">
        <v>13823</v>
      </c>
      <c r="E4014" s="781">
        <v>121000</v>
      </c>
      <c r="F4014" s="19"/>
      <c r="G4014" s="14">
        <f t="shared" si="87"/>
        <v>121000</v>
      </c>
      <c r="H4014" s="13"/>
    </row>
    <row r="4015" spans="1:8" x14ac:dyDescent="0.25">
      <c r="A4015" s="112">
        <v>45516</v>
      </c>
      <c r="B4015" s="21" t="s">
        <v>13658</v>
      </c>
      <c r="C4015" s="13" t="s">
        <v>12361</v>
      </c>
      <c r="D4015" s="764" t="s">
        <v>13822</v>
      </c>
      <c r="E4015" s="781">
        <v>25000</v>
      </c>
      <c r="F4015" s="19"/>
      <c r="G4015" s="14">
        <f t="shared" si="87"/>
        <v>25000</v>
      </c>
      <c r="H4015" s="13"/>
    </row>
    <row r="4016" spans="1:8" x14ac:dyDescent="0.25">
      <c r="A4016" s="112">
        <v>45516</v>
      </c>
      <c r="B4016" s="21" t="s">
        <v>13110</v>
      </c>
      <c r="C4016" s="13" t="s">
        <v>13290</v>
      </c>
      <c r="D4016" s="764" t="s">
        <v>13859</v>
      </c>
      <c r="E4016" s="781">
        <v>213200</v>
      </c>
      <c r="F4016" s="19"/>
      <c r="G4016" s="14">
        <f t="shared" si="87"/>
        <v>213200</v>
      </c>
      <c r="H4016" s="13"/>
    </row>
    <row r="4017" spans="1:8" x14ac:dyDescent="0.25">
      <c r="A4017" s="112">
        <v>45516</v>
      </c>
      <c r="B4017" s="21" t="s">
        <v>13225</v>
      </c>
      <c r="C4017" s="13" t="s">
        <v>1062</v>
      </c>
      <c r="D4017" s="764" t="s">
        <v>13898</v>
      </c>
      <c r="E4017" s="781">
        <v>44550</v>
      </c>
      <c r="F4017" s="19"/>
      <c r="G4017" s="14">
        <f t="shared" si="87"/>
        <v>44550</v>
      </c>
      <c r="H4017" s="53"/>
    </row>
    <row r="4018" spans="1:8" x14ac:dyDescent="0.25">
      <c r="A4018" s="112">
        <v>45516</v>
      </c>
      <c r="B4018" s="21" t="s">
        <v>11077</v>
      </c>
      <c r="C4018" s="13" t="s">
        <v>1062</v>
      </c>
      <c r="D4018" s="764" t="s">
        <v>13897</v>
      </c>
      <c r="E4018" s="781">
        <v>8865</v>
      </c>
      <c r="F4018" s="19"/>
      <c r="G4018" s="14">
        <f t="shared" si="87"/>
        <v>8865</v>
      </c>
      <c r="H4018" s="53"/>
    </row>
    <row r="4019" spans="1:8" x14ac:dyDescent="0.25">
      <c r="A4019" s="112">
        <v>45517</v>
      </c>
      <c r="B4019" s="21" t="s">
        <v>13225</v>
      </c>
      <c r="C4019" s="13" t="s">
        <v>1062</v>
      </c>
      <c r="D4019" s="764" t="s">
        <v>13896</v>
      </c>
      <c r="E4019" s="781">
        <v>23425</v>
      </c>
      <c r="F4019" s="19"/>
      <c r="G4019" s="14">
        <f t="shared" si="87"/>
        <v>23425</v>
      </c>
      <c r="H4019" s="53"/>
    </row>
    <row r="4020" spans="1:8" ht="16.5" thickBot="1" x14ac:dyDescent="0.3">
      <c r="A4020" s="112">
        <v>45517</v>
      </c>
      <c r="B4020" s="21" t="s">
        <v>13225</v>
      </c>
      <c r="C4020" s="13" t="s">
        <v>8391</v>
      </c>
      <c r="D4020" s="764" t="s">
        <v>13956</v>
      </c>
      <c r="E4020" s="781">
        <v>205587</v>
      </c>
      <c r="F4020" s="109"/>
      <c r="G4020" s="14">
        <f t="shared" si="87"/>
        <v>205587</v>
      </c>
      <c r="H4020" s="53"/>
    </row>
    <row r="4021" spans="1:8" x14ac:dyDescent="0.25">
      <c r="A4021" s="112">
        <v>45519</v>
      </c>
      <c r="B4021" s="21" t="s">
        <v>8556</v>
      </c>
      <c r="C4021" s="13" t="s">
        <v>166</v>
      </c>
      <c r="D4021" s="764"/>
      <c r="E4021" s="781"/>
      <c r="F4021" s="783">
        <v>3390</v>
      </c>
      <c r="G4021" s="782">
        <f t="shared" si="87"/>
        <v>-3390</v>
      </c>
      <c r="H4021" s="1139" t="s">
        <v>13877</v>
      </c>
    </row>
    <row r="4022" spans="1:8" x14ac:dyDescent="0.25">
      <c r="A4022" s="112">
        <v>45519</v>
      </c>
      <c r="B4022" s="21" t="s">
        <v>11077</v>
      </c>
      <c r="C4022" s="13" t="s">
        <v>166</v>
      </c>
      <c r="D4022" s="764"/>
      <c r="E4022" s="781"/>
      <c r="F4022" s="141">
        <v>31324</v>
      </c>
      <c r="G4022" s="782">
        <f t="shared" ref="G4022:G4082" si="88">E4022-F4022</f>
        <v>-31324</v>
      </c>
      <c r="H4022" s="1140"/>
    </row>
    <row r="4023" spans="1:8" x14ac:dyDescent="0.25">
      <c r="A4023" s="112">
        <v>45519</v>
      </c>
      <c r="B4023" s="21" t="s">
        <v>11498</v>
      </c>
      <c r="C4023" s="13" t="s">
        <v>166</v>
      </c>
      <c r="D4023" s="764"/>
      <c r="E4023" s="781"/>
      <c r="F4023" s="141">
        <v>8000</v>
      </c>
      <c r="G4023" s="782">
        <f t="shared" si="88"/>
        <v>-8000</v>
      </c>
      <c r="H4023" s="1140"/>
    </row>
    <row r="4024" spans="1:8" x14ac:dyDescent="0.25">
      <c r="A4024" s="112">
        <v>45519</v>
      </c>
      <c r="B4024" s="21" t="s">
        <v>12182</v>
      </c>
      <c r="C4024" s="13" t="s">
        <v>166</v>
      </c>
      <c r="D4024" s="764"/>
      <c r="E4024" s="781"/>
      <c r="F4024" s="141">
        <v>351969</v>
      </c>
      <c r="G4024" s="782">
        <f t="shared" si="88"/>
        <v>-351969</v>
      </c>
      <c r="H4024" s="1140"/>
    </row>
    <row r="4025" spans="1:8" x14ac:dyDescent="0.25">
      <c r="A4025" s="112">
        <v>45519</v>
      </c>
      <c r="B4025" s="21" t="s">
        <v>12786</v>
      </c>
      <c r="C4025" s="13" t="s">
        <v>166</v>
      </c>
      <c r="D4025" s="764"/>
      <c r="E4025" s="781"/>
      <c r="F4025" s="141">
        <v>14000</v>
      </c>
      <c r="G4025" s="782">
        <f t="shared" si="88"/>
        <v>-14000</v>
      </c>
      <c r="H4025" s="1140"/>
    </row>
    <row r="4026" spans="1:8" x14ac:dyDescent="0.25">
      <c r="A4026" s="112">
        <v>45519</v>
      </c>
      <c r="B4026" s="21" t="s">
        <v>12399</v>
      </c>
      <c r="C4026" s="13" t="s">
        <v>166</v>
      </c>
      <c r="D4026" s="764"/>
      <c r="E4026" s="781"/>
      <c r="F4026" s="141">
        <v>31500</v>
      </c>
      <c r="G4026" s="782">
        <f t="shared" si="88"/>
        <v>-31500</v>
      </c>
      <c r="H4026" s="1140"/>
    </row>
    <row r="4027" spans="1:8" x14ac:dyDescent="0.25">
      <c r="A4027" s="112">
        <v>45519</v>
      </c>
      <c r="B4027" s="21" t="s">
        <v>13436</v>
      </c>
      <c r="C4027" s="13" t="s">
        <v>166</v>
      </c>
      <c r="D4027" s="764"/>
      <c r="E4027" s="781"/>
      <c r="F4027" s="141">
        <v>131377</v>
      </c>
      <c r="G4027" s="782">
        <f t="shared" si="88"/>
        <v>-131377</v>
      </c>
      <c r="H4027" s="1140"/>
    </row>
    <row r="4028" spans="1:8" ht="16.5" thickBot="1" x14ac:dyDescent="0.3">
      <c r="A4028" s="112">
        <v>45519</v>
      </c>
      <c r="B4028" s="21" t="s">
        <v>13292</v>
      </c>
      <c r="C4028" s="13" t="s">
        <v>166</v>
      </c>
      <c r="D4028" s="764"/>
      <c r="E4028" s="781"/>
      <c r="F4028" s="784">
        <v>25454</v>
      </c>
      <c r="G4028" s="782">
        <f t="shared" si="88"/>
        <v>-25454</v>
      </c>
      <c r="H4028" s="1141"/>
    </row>
    <row r="4029" spans="1:8" x14ac:dyDescent="0.25">
      <c r="A4029" s="112">
        <v>45519</v>
      </c>
      <c r="B4029" s="21" t="s">
        <v>12795</v>
      </c>
      <c r="C4029" s="13" t="s">
        <v>8391</v>
      </c>
      <c r="D4029" s="764" t="s">
        <v>13957</v>
      </c>
      <c r="E4029" s="781">
        <v>67200</v>
      </c>
      <c r="F4029" s="111"/>
      <c r="G4029" s="14">
        <f t="shared" si="88"/>
        <v>67200</v>
      </c>
      <c r="H4029" s="342"/>
    </row>
    <row r="4030" spans="1:8" x14ac:dyDescent="0.25">
      <c r="A4030" s="112">
        <v>45519</v>
      </c>
      <c r="B4030" s="21" t="s">
        <v>13253</v>
      </c>
      <c r="C4030" s="13" t="s">
        <v>8391</v>
      </c>
      <c r="D4030" s="764" t="s">
        <v>13958</v>
      </c>
      <c r="E4030" s="781">
        <v>34130</v>
      </c>
      <c r="F4030" s="19"/>
      <c r="G4030" s="14">
        <f t="shared" si="88"/>
        <v>34130</v>
      </c>
      <c r="H4030" s="342"/>
    </row>
    <row r="4031" spans="1:8" x14ac:dyDescent="0.25">
      <c r="A4031" s="112">
        <v>45520</v>
      </c>
      <c r="B4031" s="21" t="s">
        <v>13225</v>
      </c>
      <c r="C4031" s="13" t="s">
        <v>12361</v>
      </c>
      <c r="D4031" s="764" t="s">
        <v>13951</v>
      </c>
      <c r="E4031" s="781">
        <v>13500</v>
      </c>
      <c r="F4031" s="19"/>
      <c r="G4031" s="14">
        <f t="shared" si="88"/>
        <v>13500</v>
      </c>
      <c r="H4031" s="342"/>
    </row>
    <row r="4032" spans="1:8" x14ac:dyDescent="0.25">
      <c r="A4032" s="112">
        <v>45520</v>
      </c>
      <c r="B4032" s="21" t="s">
        <v>13658</v>
      </c>
      <c r="C4032" s="13" t="s">
        <v>8391</v>
      </c>
      <c r="D4032" s="764" t="s">
        <v>13959</v>
      </c>
      <c r="E4032" s="781">
        <v>24009</v>
      </c>
      <c r="F4032" s="19"/>
      <c r="G4032" s="14">
        <f t="shared" si="88"/>
        <v>24009</v>
      </c>
      <c r="H4032" s="342"/>
    </row>
    <row r="4033" spans="1:8" x14ac:dyDescent="0.25">
      <c r="A4033" s="112">
        <v>45520</v>
      </c>
      <c r="B4033" s="21" t="s">
        <v>13436</v>
      </c>
      <c r="C4033" s="13" t="s">
        <v>166</v>
      </c>
      <c r="D4033" s="764" t="s">
        <v>14026</v>
      </c>
      <c r="E4033" s="781">
        <v>16680</v>
      </c>
      <c r="F4033" s="19"/>
      <c r="G4033" s="14">
        <f t="shared" si="88"/>
        <v>16680</v>
      </c>
      <c r="H4033" s="342"/>
    </row>
    <row r="4034" spans="1:8" x14ac:dyDescent="0.25">
      <c r="A4034" s="112">
        <v>45521</v>
      </c>
      <c r="B4034" s="21" t="s">
        <v>13225</v>
      </c>
      <c r="C4034" s="13" t="s">
        <v>8391</v>
      </c>
      <c r="D4034" s="764" t="s">
        <v>13960</v>
      </c>
      <c r="E4034" s="781">
        <v>38015</v>
      </c>
      <c r="F4034" s="19"/>
      <c r="G4034" s="14">
        <f t="shared" si="88"/>
        <v>38015</v>
      </c>
      <c r="H4034" s="342"/>
    </row>
    <row r="4035" spans="1:8" x14ac:dyDescent="0.25">
      <c r="A4035" s="112">
        <v>45522</v>
      </c>
      <c r="B4035" s="21" t="s">
        <v>13495</v>
      </c>
      <c r="C4035" s="13" t="s">
        <v>13950</v>
      </c>
      <c r="D4035" s="764" t="s">
        <v>13168</v>
      </c>
      <c r="E4035" s="22">
        <v>100000</v>
      </c>
      <c r="F4035" s="19"/>
      <c r="G4035" s="14">
        <f t="shared" si="88"/>
        <v>100000</v>
      </c>
      <c r="H4035" s="342"/>
    </row>
    <row r="4036" spans="1:8" x14ac:dyDescent="0.25">
      <c r="A4036" s="112">
        <v>45523</v>
      </c>
      <c r="B4036" s="21" t="s">
        <v>12399</v>
      </c>
      <c r="C4036" s="13" t="s">
        <v>1062</v>
      </c>
      <c r="D4036" s="764" t="s">
        <v>13952</v>
      </c>
      <c r="E4036" s="22">
        <v>3465</v>
      </c>
      <c r="F4036" s="19"/>
      <c r="G4036" s="14">
        <f t="shared" si="88"/>
        <v>3465</v>
      </c>
      <c r="H4036" s="342"/>
    </row>
    <row r="4037" spans="1:8" x14ac:dyDescent="0.25">
      <c r="A4037" s="112">
        <v>45523</v>
      </c>
      <c r="B4037" s="21" t="s">
        <v>12795</v>
      </c>
      <c r="C4037" s="13" t="s">
        <v>10481</v>
      </c>
      <c r="D4037" s="764" t="s">
        <v>8364</v>
      </c>
      <c r="E4037" s="22">
        <v>272441</v>
      </c>
      <c r="F4037" s="19"/>
      <c r="G4037" s="14">
        <f t="shared" si="88"/>
        <v>272441</v>
      </c>
      <c r="H4037" s="342"/>
    </row>
    <row r="4038" spans="1:8" x14ac:dyDescent="0.25">
      <c r="A4038" s="112">
        <v>45523</v>
      </c>
      <c r="B4038" s="21" t="s">
        <v>13436</v>
      </c>
      <c r="C4038" s="13" t="s">
        <v>166</v>
      </c>
      <c r="D4038" s="764" t="s">
        <v>14027</v>
      </c>
      <c r="E4038" s="22">
        <v>17598</v>
      </c>
      <c r="F4038" s="19"/>
      <c r="G4038" s="14">
        <f t="shared" si="88"/>
        <v>17598</v>
      </c>
      <c r="H4038" s="342"/>
    </row>
    <row r="4039" spans="1:8" x14ac:dyDescent="0.25">
      <c r="A4039" s="112">
        <v>45524</v>
      </c>
      <c r="B4039" s="21" t="s">
        <v>13436</v>
      </c>
      <c r="C4039" s="13" t="s">
        <v>12361</v>
      </c>
      <c r="D4039" s="764"/>
      <c r="E4039" s="22"/>
      <c r="F4039" s="19">
        <v>400000</v>
      </c>
      <c r="G4039" s="14">
        <f t="shared" si="88"/>
        <v>-400000</v>
      </c>
      <c r="H4039" s="13" t="s">
        <v>13934</v>
      </c>
    </row>
    <row r="4040" spans="1:8" x14ac:dyDescent="0.25">
      <c r="A4040" s="112">
        <v>45524</v>
      </c>
      <c r="B4040" s="21" t="s">
        <v>12795</v>
      </c>
      <c r="C4040" s="13" t="s">
        <v>8391</v>
      </c>
      <c r="D4040" s="764" t="s">
        <v>13961</v>
      </c>
      <c r="E4040" s="22">
        <v>245494</v>
      </c>
      <c r="F4040" s="19"/>
      <c r="G4040" s="14">
        <f t="shared" si="88"/>
        <v>245494</v>
      </c>
      <c r="H4040" s="13"/>
    </row>
    <row r="4041" spans="1:8" x14ac:dyDescent="0.25">
      <c r="A4041" s="112">
        <v>45524</v>
      </c>
      <c r="B4041" s="21" t="s">
        <v>11077</v>
      </c>
      <c r="C4041" s="13" t="s">
        <v>8391</v>
      </c>
      <c r="D4041" s="764" t="s">
        <v>13962</v>
      </c>
      <c r="E4041" s="22">
        <v>175423</v>
      </c>
      <c r="F4041" s="19"/>
      <c r="G4041" s="14">
        <f t="shared" si="88"/>
        <v>175423</v>
      </c>
      <c r="H4041" s="13"/>
    </row>
    <row r="4042" spans="1:8" x14ac:dyDescent="0.25">
      <c r="A4042" s="112">
        <v>45524</v>
      </c>
      <c r="B4042" s="21" t="s">
        <v>13110</v>
      </c>
      <c r="C4042" s="13" t="s">
        <v>1197</v>
      </c>
      <c r="D4042" s="764" t="s">
        <v>13970</v>
      </c>
      <c r="E4042" s="22">
        <v>208000</v>
      </c>
      <c r="F4042" s="19"/>
      <c r="G4042" s="14">
        <f t="shared" si="88"/>
        <v>208000</v>
      </c>
      <c r="H4042" s="13"/>
    </row>
    <row r="4043" spans="1:8" x14ac:dyDescent="0.25">
      <c r="A4043" s="112">
        <v>45524</v>
      </c>
      <c r="B4043" s="21" t="s">
        <v>13436</v>
      </c>
      <c r="C4043" s="13" t="s">
        <v>166</v>
      </c>
      <c r="D4043" s="764" t="s">
        <v>14028</v>
      </c>
      <c r="E4043" s="22">
        <v>31768</v>
      </c>
      <c r="F4043" s="19"/>
      <c r="G4043" s="14">
        <f t="shared" si="88"/>
        <v>31768</v>
      </c>
      <c r="H4043" s="13"/>
    </row>
    <row r="4044" spans="1:8" x14ac:dyDescent="0.25">
      <c r="A4044" s="112">
        <v>45524</v>
      </c>
      <c r="B4044" s="21" t="s">
        <v>12795</v>
      </c>
      <c r="C4044" s="13" t="s">
        <v>166</v>
      </c>
      <c r="D4044" s="764" t="s">
        <v>14029</v>
      </c>
      <c r="E4044" s="22">
        <v>13324</v>
      </c>
      <c r="F4044" s="19"/>
      <c r="G4044" s="14">
        <f t="shared" si="88"/>
        <v>13324</v>
      </c>
      <c r="H4044" s="13"/>
    </row>
    <row r="4045" spans="1:8" x14ac:dyDescent="0.25">
      <c r="A4045" s="112">
        <v>45525</v>
      </c>
      <c r="B4045" s="21" t="s">
        <v>13292</v>
      </c>
      <c r="C4045" s="13" t="s">
        <v>1197</v>
      </c>
      <c r="D4045" s="764" t="s">
        <v>13971</v>
      </c>
      <c r="E4045" s="22">
        <v>15425</v>
      </c>
      <c r="F4045" s="19"/>
      <c r="G4045" s="14">
        <f t="shared" si="88"/>
        <v>15425</v>
      </c>
      <c r="H4045" s="13"/>
    </row>
    <row r="4046" spans="1:8" x14ac:dyDescent="0.25">
      <c r="A4046" s="112">
        <v>45525</v>
      </c>
      <c r="B4046" s="956" t="s">
        <v>11077</v>
      </c>
      <c r="C4046" s="13" t="s">
        <v>5680</v>
      </c>
      <c r="D4046" s="957" t="s">
        <v>9963</v>
      </c>
      <c r="E4046" s="958">
        <v>26664</v>
      </c>
      <c r="F4046" s="213"/>
      <c r="G4046" s="14">
        <f t="shared" si="88"/>
        <v>26664</v>
      </c>
      <c r="H4046" s="53"/>
    </row>
    <row r="4047" spans="1:8" x14ac:dyDescent="0.25">
      <c r="A4047" s="112">
        <v>45526</v>
      </c>
      <c r="B4047" s="956" t="s">
        <v>13225</v>
      </c>
      <c r="C4047" s="13" t="s">
        <v>1062</v>
      </c>
      <c r="D4047" s="957" t="s">
        <v>14054</v>
      </c>
      <c r="E4047" s="958">
        <v>42930</v>
      </c>
      <c r="F4047" s="213"/>
      <c r="G4047" s="14">
        <f t="shared" si="88"/>
        <v>42930</v>
      </c>
      <c r="H4047" s="53"/>
    </row>
    <row r="4048" spans="1:8" x14ac:dyDescent="0.25">
      <c r="A4048" s="112">
        <v>45526</v>
      </c>
      <c r="B4048" s="21" t="s">
        <v>12399</v>
      </c>
      <c r="C4048" s="13" t="s">
        <v>1062</v>
      </c>
      <c r="D4048" s="764" t="s">
        <v>14053</v>
      </c>
      <c r="E4048" s="22">
        <v>124830</v>
      </c>
      <c r="F4048" s="19"/>
      <c r="G4048" s="14">
        <f t="shared" si="88"/>
        <v>124830</v>
      </c>
      <c r="H4048" s="53"/>
    </row>
    <row r="4049" spans="1:8" x14ac:dyDescent="0.25">
      <c r="A4049" s="112">
        <v>45527</v>
      </c>
      <c r="B4049" s="956" t="s">
        <v>13225</v>
      </c>
      <c r="C4049" s="13" t="s">
        <v>1062</v>
      </c>
      <c r="D4049" s="957" t="s">
        <v>14055</v>
      </c>
      <c r="E4049" s="958">
        <v>8310</v>
      </c>
      <c r="F4049" s="213"/>
      <c r="G4049" s="14">
        <f t="shared" si="88"/>
        <v>8310</v>
      </c>
      <c r="H4049" s="53"/>
    </row>
    <row r="4050" spans="1:8" ht="16.5" thickBot="1" x14ac:dyDescent="0.3">
      <c r="A4050" s="955">
        <v>45527</v>
      </c>
      <c r="B4050" s="956" t="s">
        <v>13225</v>
      </c>
      <c r="C4050" s="54" t="s">
        <v>8391</v>
      </c>
      <c r="D4050" s="957"/>
      <c r="E4050" s="958"/>
      <c r="F4050" s="213">
        <v>1000000</v>
      </c>
      <c r="G4050" s="14">
        <f t="shared" si="88"/>
        <v>-1000000</v>
      </c>
      <c r="H4050" s="53" t="s">
        <v>11668</v>
      </c>
    </row>
    <row r="4051" spans="1:8" x14ac:dyDescent="0.25">
      <c r="A4051" s="112">
        <v>45527</v>
      </c>
      <c r="B4051" s="21" t="s">
        <v>13225</v>
      </c>
      <c r="C4051" s="13" t="s">
        <v>1062</v>
      </c>
      <c r="D4051" s="764"/>
      <c r="E4051" s="781"/>
      <c r="F4051" s="783">
        <v>200000</v>
      </c>
      <c r="G4051" s="782">
        <f t="shared" si="88"/>
        <v>-200000</v>
      </c>
      <c r="H4051" s="1133" t="s">
        <v>13993</v>
      </c>
    </row>
    <row r="4052" spans="1:8" x14ac:dyDescent="0.25">
      <c r="A4052" s="112">
        <v>45527</v>
      </c>
      <c r="B4052" s="21" t="s">
        <v>13177</v>
      </c>
      <c r="C4052" s="13" t="s">
        <v>1062</v>
      </c>
      <c r="D4052" s="764"/>
      <c r="E4052" s="781"/>
      <c r="F4052" s="141">
        <v>200000</v>
      </c>
      <c r="G4052" s="782">
        <f t="shared" si="88"/>
        <v>-200000</v>
      </c>
      <c r="H4052" s="1134"/>
    </row>
    <row r="4053" spans="1:8" ht="16.5" thickBot="1" x14ac:dyDescent="0.3">
      <c r="A4053" s="112">
        <v>45527</v>
      </c>
      <c r="B4053" s="21" t="s">
        <v>13540</v>
      </c>
      <c r="C4053" s="13" t="s">
        <v>1062</v>
      </c>
      <c r="D4053" s="764"/>
      <c r="E4053" s="781"/>
      <c r="F4053" s="784">
        <v>100000</v>
      </c>
      <c r="G4053" s="782">
        <f t="shared" si="88"/>
        <v>-100000</v>
      </c>
      <c r="H4053" s="1135"/>
    </row>
    <row r="4054" spans="1:8" x14ac:dyDescent="0.25">
      <c r="A4054" s="112">
        <v>45528</v>
      </c>
      <c r="B4054" s="21" t="s">
        <v>13110</v>
      </c>
      <c r="C4054" s="13" t="s">
        <v>13290</v>
      </c>
      <c r="D4054" s="764"/>
      <c r="E4054" s="781"/>
      <c r="F4054" s="783">
        <v>343156</v>
      </c>
      <c r="G4054" s="782">
        <f t="shared" si="88"/>
        <v>-343156</v>
      </c>
      <c r="H4054" s="1136" t="s">
        <v>13977</v>
      </c>
    </row>
    <row r="4055" spans="1:8" ht="16.5" thickBot="1" x14ac:dyDescent="0.3">
      <c r="A4055" s="112">
        <v>45528</v>
      </c>
      <c r="B4055" s="21" t="s">
        <v>13253</v>
      </c>
      <c r="C4055" s="13" t="s">
        <v>13290</v>
      </c>
      <c r="D4055" s="764"/>
      <c r="E4055" s="781"/>
      <c r="F4055" s="784">
        <v>456844</v>
      </c>
      <c r="G4055" s="782">
        <f t="shared" si="88"/>
        <v>-456844</v>
      </c>
      <c r="H4055" s="1137"/>
    </row>
    <row r="4056" spans="1:8" x14ac:dyDescent="0.25">
      <c r="A4056" s="112">
        <v>45528</v>
      </c>
      <c r="B4056" s="21" t="s">
        <v>13253</v>
      </c>
      <c r="C4056" s="13" t="s">
        <v>1197</v>
      </c>
      <c r="D4056" s="764"/>
      <c r="E4056" s="781"/>
      <c r="F4056" s="111">
        <v>515900</v>
      </c>
      <c r="G4056" s="14">
        <f t="shared" si="88"/>
        <v>-515900</v>
      </c>
      <c r="H4056" s="13" t="s">
        <v>13976</v>
      </c>
    </row>
    <row r="4057" spans="1:8" x14ac:dyDescent="0.25">
      <c r="A4057" s="112">
        <v>45528</v>
      </c>
      <c r="B4057" s="21" t="s">
        <v>13225</v>
      </c>
      <c r="C4057" s="13" t="s">
        <v>1197</v>
      </c>
      <c r="D4057" s="764" t="s">
        <v>14016</v>
      </c>
      <c r="E4057" s="781">
        <v>1134540</v>
      </c>
      <c r="F4057" s="111"/>
      <c r="G4057" s="14">
        <f t="shared" si="88"/>
        <v>1134540</v>
      </c>
      <c r="H4057" s="13"/>
    </row>
    <row r="4058" spans="1:8" x14ac:dyDescent="0.25">
      <c r="A4058" s="112">
        <v>45530</v>
      </c>
      <c r="B4058" s="21" t="s">
        <v>10899</v>
      </c>
      <c r="C4058" s="13" t="s">
        <v>12469</v>
      </c>
      <c r="D4058" s="764"/>
      <c r="E4058" s="22"/>
      <c r="F4058" s="19">
        <v>400000</v>
      </c>
      <c r="G4058" s="14">
        <f t="shared" si="88"/>
        <v>-400000</v>
      </c>
      <c r="H4058" s="13" t="s">
        <v>14010</v>
      </c>
    </row>
    <row r="4059" spans="1:8" x14ac:dyDescent="0.25">
      <c r="A4059" s="112">
        <v>45530</v>
      </c>
      <c r="B4059" s="21" t="s">
        <v>13253</v>
      </c>
      <c r="C4059" s="13" t="s">
        <v>1062</v>
      </c>
      <c r="D4059" s="764" t="s">
        <v>14107</v>
      </c>
      <c r="E4059" s="22">
        <v>21465</v>
      </c>
      <c r="F4059" s="19"/>
      <c r="G4059" s="14">
        <f t="shared" si="88"/>
        <v>21465</v>
      </c>
      <c r="H4059" s="13"/>
    </row>
    <row r="4060" spans="1:8" x14ac:dyDescent="0.25">
      <c r="A4060" s="112">
        <v>45530</v>
      </c>
      <c r="B4060" s="21" t="s">
        <v>11077</v>
      </c>
      <c r="C4060" s="13" t="s">
        <v>1062</v>
      </c>
      <c r="D4060" s="764" t="s">
        <v>14108</v>
      </c>
      <c r="E4060" s="22">
        <v>66825</v>
      </c>
      <c r="F4060" s="19"/>
      <c r="G4060" s="14">
        <f t="shared" si="88"/>
        <v>66825</v>
      </c>
      <c r="H4060" s="13"/>
    </row>
    <row r="4061" spans="1:8" x14ac:dyDescent="0.25">
      <c r="A4061" s="112">
        <v>45531</v>
      </c>
      <c r="B4061" s="21" t="s">
        <v>13292</v>
      </c>
      <c r="C4061" s="13" t="s">
        <v>164</v>
      </c>
      <c r="D4061" s="764" t="s">
        <v>14030</v>
      </c>
      <c r="E4061" s="22">
        <v>4435</v>
      </c>
      <c r="F4061" s="19"/>
      <c r="G4061" s="14">
        <f t="shared" si="88"/>
        <v>4435</v>
      </c>
      <c r="H4061" s="13"/>
    </row>
    <row r="4062" spans="1:8" x14ac:dyDescent="0.25">
      <c r="A4062" s="112">
        <v>45531</v>
      </c>
      <c r="B4062" s="21" t="s">
        <v>13225</v>
      </c>
      <c r="C4062" s="13" t="s">
        <v>12361</v>
      </c>
      <c r="D4062" s="764" t="s">
        <v>14056</v>
      </c>
      <c r="E4062" s="22">
        <v>841440</v>
      </c>
      <c r="F4062" s="19"/>
      <c r="G4062" s="14">
        <f t="shared" si="88"/>
        <v>841440</v>
      </c>
      <c r="H4062" s="13"/>
    </row>
    <row r="4063" spans="1:8" x14ac:dyDescent="0.25">
      <c r="A4063" s="112">
        <v>45531</v>
      </c>
      <c r="B4063" s="21" t="s">
        <v>13225</v>
      </c>
      <c r="C4063" s="13" t="s">
        <v>12361</v>
      </c>
      <c r="D4063" s="764" t="s">
        <v>14057</v>
      </c>
      <c r="E4063" s="22">
        <v>90000</v>
      </c>
      <c r="F4063" s="19"/>
      <c r="G4063" s="14">
        <f t="shared" si="88"/>
        <v>90000</v>
      </c>
      <c r="H4063" s="13"/>
    </row>
    <row r="4064" spans="1:8" x14ac:dyDescent="0.25">
      <c r="A4064" s="112">
        <v>45531</v>
      </c>
      <c r="B4064" s="21" t="s">
        <v>13540</v>
      </c>
      <c r="C4064" s="13" t="s">
        <v>166</v>
      </c>
      <c r="D4064" s="764" t="s">
        <v>14079</v>
      </c>
      <c r="E4064" s="22">
        <v>134500</v>
      </c>
      <c r="F4064" s="19"/>
      <c r="G4064" s="14">
        <f t="shared" si="88"/>
        <v>134500</v>
      </c>
      <c r="H4064" s="13"/>
    </row>
    <row r="4065" spans="1:8" x14ac:dyDescent="0.25">
      <c r="A4065" s="112">
        <v>45531</v>
      </c>
      <c r="B4065" s="21" t="s">
        <v>13225</v>
      </c>
      <c r="C4065" s="13" t="s">
        <v>166</v>
      </c>
      <c r="D4065" s="764" t="s">
        <v>14080</v>
      </c>
      <c r="E4065" s="22">
        <v>13167</v>
      </c>
      <c r="F4065" s="19"/>
      <c r="G4065" s="14">
        <f t="shared" si="88"/>
        <v>13167</v>
      </c>
      <c r="H4065" s="13"/>
    </row>
    <row r="4066" spans="1:8" x14ac:dyDescent="0.25">
      <c r="A4066" s="112">
        <v>45531</v>
      </c>
      <c r="B4066" s="21" t="s">
        <v>13225</v>
      </c>
      <c r="C4066" s="13" t="s">
        <v>7465</v>
      </c>
      <c r="D4066" s="764" t="s">
        <v>14081</v>
      </c>
      <c r="E4066" s="22">
        <v>6500</v>
      </c>
      <c r="F4066" s="19"/>
      <c r="G4066" s="14">
        <f t="shared" si="88"/>
        <v>6500</v>
      </c>
      <c r="H4066" s="13"/>
    </row>
    <row r="4067" spans="1:8" x14ac:dyDescent="0.25">
      <c r="A4067" s="112">
        <v>45533</v>
      </c>
      <c r="B4067" s="21" t="s">
        <v>13436</v>
      </c>
      <c r="C4067" s="13" t="s">
        <v>12361</v>
      </c>
      <c r="D4067" s="764" t="s">
        <v>14104</v>
      </c>
      <c r="E4067" s="22">
        <v>695900</v>
      </c>
      <c r="F4067" s="19"/>
      <c r="G4067" s="14">
        <f t="shared" si="88"/>
        <v>695900</v>
      </c>
      <c r="H4067" s="13"/>
    </row>
    <row r="4068" spans="1:8" x14ac:dyDescent="0.25">
      <c r="A4068" s="112">
        <v>45534</v>
      </c>
      <c r="B4068" s="21" t="s">
        <v>12683</v>
      </c>
      <c r="C4068" s="13" t="s">
        <v>12361</v>
      </c>
      <c r="D4068" s="764" t="s">
        <v>14105</v>
      </c>
      <c r="E4068" s="22">
        <v>771437</v>
      </c>
      <c r="F4068" s="19"/>
      <c r="G4068" s="14">
        <f t="shared" si="88"/>
        <v>771437</v>
      </c>
      <c r="H4068" s="13"/>
    </row>
    <row r="4069" spans="1:8" x14ac:dyDescent="0.25">
      <c r="A4069" s="112">
        <v>45534</v>
      </c>
      <c r="B4069" s="21" t="s">
        <v>13225</v>
      </c>
      <c r="C4069" s="13" t="s">
        <v>12361</v>
      </c>
      <c r="D4069" s="764" t="s">
        <v>14106</v>
      </c>
      <c r="E4069" s="22">
        <v>15000</v>
      </c>
      <c r="F4069" s="19"/>
      <c r="G4069" s="14">
        <f t="shared" si="88"/>
        <v>15000</v>
      </c>
      <c r="H4069" s="13"/>
    </row>
    <row r="4070" spans="1:8" x14ac:dyDescent="0.25">
      <c r="A4070" s="112">
        <v>45534</v>
      </c>
      <c r="B4070" s="21" t="s">
        <v>13540</v>
      </c>
      <c r="C4070" s="13" t="s">
        <v>166</v>
      </c>
      <c r="D4070" s="764" t="s">
        <v>14102</v>
      </c>
      <c r="E4070" s="22">
        <v>18000</v>
      </c>
      <c r="F4070" s="19"/>
      <c r="G4070" s="14">
        <f t="shared" si="88"/>
        <v>18000</v>
      </c>
      <c r="H4070" s="13"/>
    </row>
    <row r="4071" spans="1:8" x14ac:dyDescent="0.25">
      <c r="A4071" s="112">
        <v>45534</v>
      </c>
      <c r="B4071" s="21" t="s">
        <v>12399</v>
      </c>
      <c r="C4071" s="13" t="s">
        <v>1062</v>
      </c>
      <c r="D4071" s="764" t="s">
        <v>14109</v>
      </c>
      <c r="E4071" s="22">
        <v>6093</v>
      </c>
      <c r="F4071" s="19"/>
      <c r="G4071" s="14">
        <f t="shared" si="88"/>
        <v>6093</v>
      </c>
      <c r="H4071" s="13"/>
    </row>
    <row r="4072" spans="1:8" x14ac:dyDescent="0.25">
      <c r="A4072" s="112">
        <v>45537</v>
      </c>
      <c r="B4072" s="21" t="s">
        <v>11077</v>
      </c>
      <c r="C4072" s="13" t="s">
        <v>166</v>
      </c>
      <c r="D4072" s="764" t="s">
        <v>14103</v>
      </c>
      <c r="E4072" s="22">
        <v>2090</v>
      </c>
      <c r="F4072" s="19"/>
      <c r="G4072" s="14">
        <f t="shared" si="88"/>
        <v>2090</v>
      </c>
      <c r="H4072" s="13"/>
    </row>
    <row r="4073" spans="1:8" x14ac:dyDescent="0.25">
      <c r="A4073" s="112">
        <v>45538</v>
      </c>
      <c r="B4073" s="21" t="s">
        <v>13225</v>
      </c>
      <c r="C4073" s="13" t="s">
        <v>12361</v>
      </c>
      <c r="D4073" s="764"/>
      <c r="E4073" s="22"/>
      <c r="F4073" s="19">
        <v>2500000</v>
      </c>
      <c r="G4073" s="14">
        <f t="shared" si="88"/>
        <v>-2500000</v>
      </c>
      <c r="H4073" s="13" t="s">
        <v>14097</v>
      </c>
    </row>
    <row r="4074" spans="1:8" x14ac:dyDescent="0.25">
      <c r="A4074" s="112">
        <v>45539</v>
      </c>
      <c r="B4074" s="21" t="s">
        <v>12795</v>
      </c>
      <c r="C4074" s="13" t="s">
        <v>8391</v>
      </c>
      <c r="D4074" s="764"/>
      <c r="E4074" s="22"/>
      <c r="F4074" s="19">
        <v>400000</v>
      </c>
      <c r="G4074" s="14">
        <f t="shared" si="88"/>
        <v>-400000</v>
      </c>
      <c r="H4074" s="1139" t="s">
        <v>14128</v>
      </c>
    </row>
    <row r="4075" spans="1:8" x14ac:dyDescent="0.25">
      <c r="A4075" s="112">
        <v>45539</v>
      </c>
      <c r="B4075" s="21" t="s">
        <v>13225</v>
      </c>
      <c r="C4075" s="13" t="s">
        <v>8391</v>
      </c>
      <c r="D4075" s="764"/>
      <c r="E4075" s="22"/>
      <c r="F4075" s="19">
        <v>400000</v>
      </c>
      <c r="G4075" s="14">
        <f t="shared" si="88"/>
        <v>-400000</v>
      </c>
      <c r="H4075" s="1141"/>
    </row>
    <row r="4076" spans="1:8" x14ac:dyDescent="0.25">
      <c r="A4076" s="112">
        <v>45541</v>
      </c>
      <c r="B4076" s="21" t="s">
        <v>13110</v>
      </c>
      <c r="C4076" s="13" t="s">
        <v>5186</v>
      </c>
      <c r="D4076" s="764"/>
      <c r="E4076" s="22"/>
      <c r="F4076" s="19">
        <v>175914</v>
      </c>
      <c r="G4076" s="14">
        <f t="shared" si="88"/>
        <v>-175914</v>
      </c>
      <c r="H4076" s="13" t="s">
        <v>3917</v>
      </c>
    </row>
    <row r="4077" spans="1:8" x14ac:dyDescent="0.25">
      <c r="A4077" s="112">
        <v>45541</v>
      </c>
      <c r="B4077" s="21" t="s">
        <v>13177</v>
      </c>
      <c r="C4077" s="13" t="s">
        <v>10481</v>
      </c>
      <c r="D4077" s="764" t="s">
        <v>8392</v>
      </c>
      <c r="E4077" s="22">
        <v>539920</v>
      </c>
      <c r="F4077" s="19"/>
      <c r="G4077" s="14">
        <f t="shared" si="88"/>
        <v>539920</v>
      </c>
      <c r="H4077" s="13"/>
    </row>
    <row r="4078" spans="1:8" x14ac:dyDescent="0.25">
      <c r="A4078" s="112">
        <v>45541</v>
      </c>
      <c r="B4078" s="21" t="s">
        <v>13177</v>
      </c>
      <c r="C4078" s="13" t="s">
        <v>10481</v>
      </c>
      <c r="D4078" s="764" t="s">
        <v>8393</v>
      </c>
      <c r="E4078" s="22">
        <v>557792</v>
      </c>
      <c r="F4078" s="19"/>
      <c r="G4078" s="14">
        <f t="shared" si="88"/>
        <v>557792</v>
      </c>
      <c r="H4078" s="13"/>
    </row>
    <row r="4079" spans="1:8" x14ac:dyDescent="0.25">
      <c r="A4079" s="112">
        <v>45541</v>
      </c>
      <c r="B4079" s="21" t="s">
        <v>13177</v>
      </c>
      <c r="C4079" s="13" t="s">
        <v>10481</v>
      </c>
      <c r="D4079" s="764" t="s">
        <v>8102</v>
      </c>
      <c r="E4079" s="22">
        <v>88000</v>
      </c>
      <c r="F4079" s="19"/>
      <c r="G4079" s="14">
        <f t="shared" si="88"/>
        <v>88000</v>
      </c>
      <c r="H4079" s="13"/>
    </row>
    <row r="4080" spans="1:8" x14ac:dyDescent="0.25">
      <c r="A4080" s="112">
        <v>45541</v>
      </c>
      <c r="B4080" s="21" t="s">
        <v>13177</v>
      </c>
      <c r="C4080" s="13" t="s">
        <v>10481</v>
      </c>
      <c r="D4080" s="764" t="s">
        <v>8394</v>
      </c>
      <c r="E4080" s="22">
        <v>62500</v>
      </c>
      <c r="F4080" s="19"/>
      <c r="G4080" s="14">
        <f t="shared" si="88"/>
        <v>62500</v>
      </c>
      <c r="H4080" s="13"/>
    </row>
    <row r="4081" spans="1:8" x14ac:dyDescent="0.25">
      <c r="A4081" s="112">
        <v>45541</v>
      </c>
      <c r="B4081" s="21" t="s">
        <v>13177</v>
      </c>
      <c r="C4081" s="13" t="s">
        <v>10481</v>
      </c>
      <c r="D4081" s="764" t="s">
        <v>7681</v>
      </c>
      <c r="E4081" s="22">
        <v>787624</v>
      </c>
      <c r="F4081" s="19"/>
      <c r="G4081" s="14">
        <f t="shared" si="88"/>
        <v>787624</v>
      </c>
      <c r="H4081" s="13"/>
    </row>
    <row r="4082" spans="1:8" x14ac:dyDescent="0.25">
      <c r="A4082" s="112">
        <v>45541</v>
      </c>
      <c r="B4082" s="21" t="s">
        <v>13177</v>
      </c>
      <c r="C4082" s="13" t="s">
        <v>10481</v>
      </c>
      <c r="D4082" s="764" t="s">
        <v>7682</v>
      </c>
      <c r="E4082" s="22">
        <v>26400</v>
      </c>
      <c r="F4082" s="19"/>
      <c r="G4082" s="14">
        <f t="shared" si="88"/>
        <v>26400</v>
      </c>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sheetData>
  <autoFilter ref="A1:XFC4082" xr:uid="{00000000-0009-0000-0000-000003000000}"/>
  <sortState xmlns:xlrd2="http://schemas.microsoft.com/office/spreadsheetml/2017/richdata2" ref="A2332:H2417">
    <sortCondition ref="A2332:A2417"/>
  </sortState>
  <mergeCells count="146">
    <mergeCell ref="H4074:H4075"/>
    <mergeCell ref="H3946:H3954"/>
    <mergeCell ref="H3944:H3945"/>
    <mergeCell ref="H3970:H3977"/>
    <mergeCell ref="H3955:H3961"/>
    <mergeCell ref="H3962:H3968"/>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5:H3884"/>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700:H2704"/>
    <mergeCell ref="H3813:H3814"/>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H3808:H3812"/>
    <mergeCell ref="H4051:H4053"/>
    <mergeCell ref="H4054:H4055"/>
    <mergeCell ref="H3999:H4004"/>
    <mergeCell ref="H4021:H4028"/>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5:H3839"/>
    <mergeCell ref="H3201:H3204"/>
    <mergeCell ref="H3217:H3220"/>
    <mergeCell ref="H3190:H3195"/>
    <mergeCell ref="H3110:H3112"/>
    <mergeCell ref="H3828:H383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0" t="s">
        <v>0</v>
      </c>
      <c r="B3" s="1111" t="s">
        <v>47</v>
      </c>
      <c r="C3" s="922" t="s">
        <v>158</v>
      </c>
      <c r="D3" s="922" t="s">
        <v>5</v>
      </c>
    </row>
    <row r="4" spans="1:5" ht="15.75" thickBot="1" x14ac:dyDescent="0.3">
      <c r="B4"/>
      <c r="C4"/>
      <c r="D4"/>
    </row>
    <row r="5" spans="1:5" ht="21.75" thickBot="1" x14ac:dyDescent="0.4">
      <c r="A5" s="1112" t="s">
        <v>10190</v>
      </c>
      <c r="B5" s="1113" t="s">
        <v>1694</v>
      </c>
      <c r="C5" s="1114" t="s">
        <v>1801</v>
      </c>
      <c r="D5" s="1115" t="s">
        <v>46</v>
      </c>
      <c r="E5" s="1012" t="s">
        <v>10857</v>
      </c>
    </row>
    <row r="6" spans="1:5" ht="23.25" x14ac:dyDescent="0.35">
      <c r="A6" s="995" t="s">
        <v>168</v>
      </c>
      <c r="B6" s="1023">
        <v>29399663</v>
      </c>
      <c r="C6" s="1023">
        <v>24499088</v>
      </c>
      <c r="D6" s="1116">
        <v>4900575</v>
      </c>
    </row>
    <row r="7" spans="1:5" ht="23.25" x14ac:dyDescent="0.35">
      <c r="A7" s="995" t="s">
        <v>10481</v>
      </c>
      <c r="B7" s="3">
        <v>2901803</v>
      </c>
      <c r="C7" s="3"/>
      <c r="D7" s="1117">
        <v>2901803</v>
      </c>
    </row>
    <row r="8" spans="1:5" ht="23.25" x14ac:dyDescent="0.35">
      <c r="A8" s="995" t="s">
        <v>8391</v>
      </c>
      <c r="B8" s="3">
        <v>38516554</v>
      </c>
      <c r="C8" s="3">
        <v>37197437</v>
      </c>
      <c r="D8" s="1116">
        <v>1319117</v>
      </c>
    </row>
    <row r="9" spans="1:5" ht="23.25" x14ac:dyDescent="0.35">
      <c r="A9" s="995" t="s">
        <v>2195</v>
      </c>
      <c r="B9" s="1023">
        <v>2957783</v>
      </c>
      <c r="C9" s="1023">
        <v>2269328</v>
      </c>
      <c r="D9" s="1117">
        <v>688455</v>
      </c>
    </row>
    <row r="10" spans="1:5" ht="23.25" x14ac:dyDescent="0.35">
      <c r="A10" s="995" t="s">
        <v>13128</v>
      </c>
      <c r="B10" s="3">
        <v>526000</v>
      </c>
      <c r="C10" s="3"/>
      <c r="D10" s="1116">
        <v>526000</v>
      </c>
    </row>
    <row r="11" spans="1:5" ht="23.25" x14ac:dyDescent="0.35">
      <c r="A11" s="995" t="s">
        <v>166</v>
      </c>
      <c r="B11" s="1023">
        <v>22355790</v>
      </c>
      <c r="C11" s="1023">
        <v>21905640</v>
      </c>
      <c r="D11" s="1116">
        <v>450150</v>
      </c>
    </row>
    <row r="12" spans="1:5" ht="23.25" x14ac:dyDescent="0.35">
      <c r="A12" s="995" t="s">
        <v>13290</v>
      </c>
      <c r="B12" s="3">
        <v>1123947</v>
      </c>
      <c r="C12" s="3">
        <v>800000</v>
      </c>
      <c r="D12" s="1117">
        <v>323947</v>
      </c>
    </row>
    <row r="13" spans="1:5" ht="23.25" x14ac:dyDescent="0.35">
      <c r="A13" s="995" t="s">
        <v>7952</v>
      </c>
      <c r="B13" s="3">
        <v>4770000</v>
      </c>
      <c r="C13" s="3">
        <v>4470000</v>
      </c>
      <c r="D13" s="1117">
        <v>300000</v>
      </c>
    </row>
    <row r="14" spans="1:5" s="4" customFormat="1" ht="23.25" x14ac:dyDescent="0.35">
      <c r="A14" s="995" t="s">
        <v>5680</v>
      </c>
      <c r="B14" s="1023">
        <v>5657224</v>
      </c>
      <c r="C14" s="1023">
        <v>5361680</v>
      </c>
      <c r="D14" s="1117">
        <v>295544</v>
      </c>
    </row>
    <row r="15" spans="1:5" ht="23.25" x14ac:dyDescent="0.35">
      <c r="A15" s="995" t="s">
        <v>7465</v>
      </c>
      <c r="B15" s="3">
        <v>30066108</v>
      </c>
      <c r="C15" s="3">
        <v>29839862</v>
      </c>
      <c r="D15" s="1116">
        <v>226246</v>
      </c>
    </row>
    <row r="16" spans="1:5" s="4" customFormat="1" ht="23.25" x14ac:dyDescent="0.35">
      <c r="A16" s="995" t="s">
        <v>164</v>
      </c>
      <c r="B16" s="1023">
        <v>6207629</v>
      </c>
      <c r="C16" s="1023">
        <v>6018047</v>
      </c>
      <c r="D16" s="1117">
        <v>189582</v>
      </c>
    </row>
    <row r="17" spans="1:5" ht="23.25" x14ac:dyDescent="0.35">
      <c r="A17" s="995" t="s">
        <v>13950</v>
      </c>
      <c r="B17" s="3">
        <v>100000</v>
      </c>
      <c r="C17" s="3"/>
      <c r="D17" s="1116">
        <v>100000</v>
      </c>
    </row>
    <row r="18" spans="1:5" ht="23.25" x14ac:dyDescent="0.35">
      <c r="A18" s="995" t="s">
        <v>12469</v>
      </c>
      <c r="B18" s="3">
        <v>5502822</v>
      </c>
      <c r="C18" s="3">
        <v>5450000</v>
      </c>
      <c r="D18" s="1117">
        <v>52822</v>
      </c>
      <c r="E18" s="4"/>
    </row>
    <row r="19" spans="1:5" ht="23.25" x14ac:dyDescent="0.35">
      <c r="A19" s="995" t="s">
        <v>1802</v>
      </c>
      <c r="B19" s="1023">
        <v>15297184</v>
      </c>
      <c r="C19" s="1023">
        <v>15268691</v>
      </c>
      <c r="D19" s="1116">
        <v>28493</v>
      </c>
    </row>
    <row r="20" spans="1:5" ht="23.25" x14ac:dyDescent="0.35">
      <c r="A20" s="995" t="s">
        <v>2385</v>
      </c>
      <c r="B20" s="1023">
        <v>18551</v>
      </c>
      <c r="C20" s="1023"/>
      <c r="D20" s="1117">
        <v>18551</v>
      </c>
    </row>
    <row r="21" spans="1:5" ht="23.25" x14ac:dyDescent="0.35">
      <c r="A21" s="995" t="s">
        <v>169</v>
      </c>
      <c r="B21" s="1023">
        <v>7686626</v>
      </c>
      <c r="C21" s="1023">
        <v>7668204</v>
      </c>
      <c r="D21" s="1117">
        <v>18422</v>
      </c>
    </row>
    <row r="22" spans="1:5" s="4" customFormat="1" ht="23.25" x14ac:dyDescent="0.35">
      <c r="A22" s="995" t="s">
        <v>180</v>
      </c>
      <c r="B22" s="1023">
        <v>27714467</v>
      </c>
      <c r="C22" s="1023">
        <v>27707612</v>
      </c>
      <c r="D22" s="1117">
        <v>6855</v>
      </c>
    </row>
    <row r="23" spans="1:5" ht="23.25" x14ac:dyDescent="0.35">
      <c r="A23" s="995" t="s">
        <v>75</v>
      </c>
      <c r="B23" s="1023"/>
      <c r="C23" s="1023"/>
      <c r="D23" s="1117">
        <v>0</v>
      </c>
    </row>
    <row r="24" spans="1:5" s="4" customFormat="1" ht="23.25" x14ac:dyDescent="0.35">
      <c r="A24" s="995" t="s">
        <v>4724</v>
      </c>
      <c r="B24" s="3">
        <v>1680000</v>
      </c>
      <c r="C24" s="3">
        <v>1680000</v>
      </c>
      <c r="D24" s="1117">
        <v>0</v>
      </c>
    </row>
    <row r="25" spans="1:5" ht="23.25" x14ac:dyDescent="0.35">
      <c r="A25" s="995" t="s">
        <v>162</v>
      </c>
      <c r="B25" s="1023">
        <v>1123152</v>
      </c>
      <c r="C25" s="1023">
        <v>1123152</v>
      </c>
      <c r="D25" s="1117">
        <v>0</v>
      </c>
    </row>
    <row r="26" spans="1:5" s="4" customFormat="1" ht="23.25" x14ac:dyDescent="0.35">
      <c r="A26" s="995" t="s">
        <v>1814</v>
      </c>
      <c r="B26" s="1023">
        <v>11639548</v>
      </c>
      <c r="C26" s="1023">
        <v>11639548</v>
      </c>
      <c r="D26" s="1117">
        <v>0</v>
      </c>
    </row>
    <row r="27" spans="1:5" ht="23.25" x14ac:dyDescent="0.35">
      <c r="A27" s="995" t="s">
        <v>6765</v>
      </c>
      <c r="B27" s="1023">
        <v>137550</v>
      </c>
      <c r="C27" s="1023">
        <v>137550</v>
      </c>
      <c r="D27" s="1117">
        <v>0</v>
      </c>
    </row>
    <row r="28" spans="1:5" ht="23.25" x14ac:dyDescent="0.35">
      <c r="A28" s="995" t="s">
        <v>8897</v>
      </c>
      <c r="B28" s="3">
        <v>612552</v>
      </c>
      <c r="C28" s="3">
        <v>612552</v>
      </c>
      <c r="D28" s="1117">
        <v>0</v>
      </c>
    </row>
    <row r="29" spans="1:5" s="4" customFormat="1" ht="23.25" x14ac:dyDescent="0.35">
      <c r="A29" s="995" t="s">
        <v>161</v>
      </c>
      <c r="B29" s="1023">
        <v>5122182</v>
      </c>
      <c r="C29" s="1023">
        <v>5122182</v>
      </c>
      <c r="D29" s="1117">
        <v>0</v>
      </c>
    </row>
    <row r="30" spans="1:5" ht="23.25" x14ac:dyDescent="0.35">
      <c r="A30" s="995" t="s">
        <v>11317</v>
      </c>
      <c r="B30" s="3">
        <v>1061510</v>
      </c>
      <c r="C30" s="3">
        <v>1061510</v>
      </c>
      <c r="D30" s="1116">
        <v>0</v>
      </c>
    </row>
    <row r="31" spans="1:5" s="4" customFormat="1" ht="23.25" x14ac:dyDescent="0.35">
      <c r="A31" s="995" t="s">
        <v>9077</v>
      </c>
      <c r="B31" s="3">
        <v>885000</v>
      </c>
      <c r="C31" s="3">
        <v>885000</v>
      </c>
      <c r="D31" s="1116">
        <v>0</v>
      </c>
    </row>
    <row r="32" spans="1:5" ht="23.25" x14ac:dyDescent="0.35">
      <c r="A32" s="995" t="s">
        <v>8453</v>
      </c>
      <c r="B32" s="3">
        <v>1063000</v>
      </c>
      <c r="C32" s="3">
        <v>1063000</v>
      </c>
      <c r="D32" s="1116">
        <v>0</v>
      </c>
    </row>
    <row r="33" spans="1:4" s="4" customFormat="1" ht="23.25" x14ac:dyDescent="0.35">
      <c r="A33" s="995" t="s">
        <v>12257</v>
      </c>
      <c r="B33" s="3">
        <v>1600298</v>
      </c>
      <c r="C33" s="3">
        <v>1600298</v>
      </c>
      <c r="D33" s="1117">
        <v>0</v>
      </c>
    </row>
    <row r="34" spans="1:4" ht="23.25" x14ac:dyDescent="0.35">
      <c r="A34" s="995" t="s">
        <v>3010</v>
      </c>
      <c r="B34" s="1023">
        <v>3121578</v>
      </c>
      <c r="C34" s="1023">
        <v>3121578</v>
      </c>
      <c r="D34" s="1117">
        <v>0</v>
      </c>
    </row>
    <row r="35" spans="1:4" ht="23.25" x14ac:dyDescent="0.35">
      <c r="A35" s="995" t="s">
        <v>437</v>
      </c>
      <c r="B35" s="1023">
        <v>2798262</v>
      </c>
      <c r="C35" s="1023">
        <v>2798262</v>
      </c>
      <c r="D35" s="1117">
        <v>0</v>
      </c>
    </row>
    <row r="36" spans="1:4" s="4" customFormat="1" ht="23.25" x14ac:dyDescent="0.35">
      <c r="A36" s="995" t="s">
        <v>6845</v>
      </c>
      <c r="B36" s="3">
        <v>903164</v>
      </c>
      <c r="C36" s="3">
        <v>903164</v>
      </c>
      <c r="D36" s="1117">
        <v>0</v>
      </c>
    </row>
    <row r="37" spans="1:4" ht="23.25" x14ac:dyDescent="0.35">
      <c r="A37" s="995" t="s">
        <v>11312</v>
      </c>
      <c r="B37" s="3">
        <v>4226000</v>
      </c>
      <c r="C37" s="3">
        <v>4226000</v>
      </c>
      <c r="D37" s="1116">
        <v>0</v>
      </c>
    </row>
    <row r="38" spans="1:4" ht="23.25" x14ac:dyDescent="0.35">
      <c r="A38" s="995" t="s">
        <v>5186</v>
      </c>
      <c r="B38" s="3">
        <v>6857354.5</v>
      </c>
      <c r="C38" s="3">
        <v>6857354.5</v>
      </c>
      <c r="D38" s="1117">
        <v>0</v>
      </c>
    </row>
    <row r="39" spans="1:4" ht="23.25" x14ac:dyDescent="0.35">
      <c r="A39" s="995" t="s">
        <v>8705</v>
      </c>
      <c r="B39" s="3">
        <v>300000</v>
      </c>
      <c r="C39" s="3">
        <v>300000</v>
      </c>
      <c r="D39" s="1116">
        <v>0</v>
      </c>
    </row>
    <row r="40" spans="1:4" s="4" customFormat="1" ht="23.25" x14ac:dyDescent="0.35">
      <c r="A40" s="995" t="s">
        <v>8089</v>
      </c>
      <c r="B40" s="3">
        <v>11250000</v>
      </c>
      <c r="C40" s="3">
        <v>11250000</v>
      </c>
      <c r="D40" s="1117">
        <v>0</v>
      </c>
    </row>
    <row r="41" spans="1:4" ht="23.25" x14ac:dyDescent="0.35">
      <c r="A41" s="995" t="s">
        <v>12015</v>
      </c>
      <c r="B41" s="3">
        <v>1894000</v>
      </c>
      <c r="C41" s="3">
        <v>2394000</v>
      </c>
      <c r="D41" s="1117">
        <v>-500000</v>
      </c>
    </row>
    <row r="42" spans="1:4" ht="24" thickBot="1" x14ac:dyDescent="0.4">
      <c r="A42" s="995" t="s">
        <v>7240</v>
      </c>
      <c r="B42" s="3">
        <v>13450166</v>
      </c>
      <c r="C42" s="3">
        <v>13977287</v>
      </c>
      <c r="D42" s="1117">
        <v>-527121</v>
      </c>
    </row>
    <row r="43" spans="1:4" ht="19.5" thickBot="1" x14ac:dyDescent="0.35">
      <c r="A43" s="1118" t="s">
        <v>45</v>
      </c>
      <c r="B43" s="1119">
        <v>270527467.5</v>
      </c>
      <c r="C43" s="1120">
        <v>259208026.5</v>
      </c>
      <c r="D43" s="1121">
        <v>11319441</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ht="15.75" thickBot="1" x14ac:dyDescent="0.3">
      <c r="B69"/>
      <c r="C69"/>
      <c r="D69"/>
    </row>
    <row r="70" spans="1:11" s="4" customFormat="1" ht="19.5" thickBot="1" x14ac:dyDescent="0.35">
      <c r="A70"/>
      <c r="B70"/>
      <c r="C70"/>
      <c r="D70"/>
      <c r="F70" s="4" t="s">
        <v>763</v>
      </c>
      <c r="G70" s="244"/>
      <c r="H70" s="244"/>
      <c r="I70" s="244">
        <f ca="1">SUMIF($A:$D,$F$70,D:D)</f>
        <v>4900575</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4900575</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5562575</v>
      </c>
      <c r="K78" s="3"/>
    </row>
    <row r="79" spans="1:11" x14ac:dyDescent="0.25">
      <c r="B79"/>
      <c r="C79"/>
      <c r="D79"/>
    </row>
    <row r="80" spans="1:11" x14ac:dyDescent="0.25">
      <c r="B80"/>
      <c r="C80"/>
      <c r="D80"/>
      <c r="I80" s="3">
        <f ca="1">I78-155000</f>
        <v>5407575</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0"/>
      <c r="I4" s="1130"/>
      <c r="J4" s="1130"/>
    </row>
    <row r="5" spans="1:10" ht="24" thickBot="1" x14ac:dyDescent="0.35">
      <c r="A5" s="286" t="s">
        <v>4136</v>
      </c>
      <c r="B5" s="287" t="s">
        <v>4133</v>
      </c>
      <c r="C5" s="287" t="s">
        <v>4134</v>
      </c>
      <c r="D5" s="287" t="s">
        <v>4135</v>
      </c>
      <c r="E5" s="1012" t="s">
        <v>10857</v>
      </c>
      <c r="H5" s="1130"/>
      <c r="I5" s="1130"/>
      <c r="J5" s="1130"/>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3589400</v>
      </c>
      <c r="C20" s="289"/>
      <c r="D20" s="289">
        <v>-3589400</v>
      </c>
    </row>
    <row r="21" spans="1:4" x14ac:dyDescent="0.3">
      <c r="A21" s="329" t="s">
        <v>9457</v>
      </c>
      <c r="B21" s="289">
        <v>2242200</v>
      </c>
      <c r="C21" s="289"/>
      <c r="D21" s="289">
        <v>-2242200</v>
      </c>
    </row>
    <row r="22" spans="1:4" x14ac:dyDescent="0.3">
      <c r="A22" s="329" t="s">
        <v>11523</v>
      </c>
      <c r="B22" s="289">
        <v>2400000</v>
      </c>
      <c r="C22" s="289"/>
      <c r="D22" s="289">
        <v>-2400000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44071020</v>
      </c>
      <c r="C30" s="289"/>
      <c r="D30" s="289">
        <v>-44071020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2" t="s">
        <v>1694</v>
      </c>
      <c r="C5" s="1003" t="s">
        <v>1801</v>
      </c>
      <c r="D5" s="1004" t="s">
        <v>46</v>
      </c>
      <c r="E5" s="1012" t="s">
        <v>10857</v>
      </c>
    </row>
    <row r="6" spans="1:6" x14ac:dyDescent="0.35">
      <c r="A6" s="995" t="s">
        <v>13110</v>
      </c>
      <c r="B6" s="1123">
        <v>7247154</v>
      </c>
      <c r="C6" s="1123">
        <v>3840567</v>
      </c>
      <c r="D6" s="1005">
        <v>3406587</v>
      </c>
    </row>
    <row r="7" spans="1:6" x14ac:dyDescent="0.35">
      <c r="A7" s="995" t="s">
        <v>13177</v>
      </c>
      <c r="B7" s="1123">
        <v>2639600</v>
      </c>
      <c r="C7" s="1123">
        <v>536655</v>
      </c>
      <c r="D7" s="1005">
        <v>2102945</v>
      </c>
    </row>
    <row r="8" spans="1:6" x14ac:dyDescent="0.35">
      <c r="A8" s="995" t="s">
        <v>12683</v>
      </c>
      <c r="B8" s="1123">
        <v>1531204</v>
      </c>
      <c r="C8" s="1123">
        <v>338117</v>
      </c>
      <c r="D8" s="1005">
        <v>1193087</v>
      </c>
      <c r="F8" s="97"/>
    </row>
    <row r="9" spans="1:6" x14ac:dyDescent="0.35">
      <c r="A9" s="995" t="s">
        <v>13436</v>
      </c>
      <c r="B9" s="1123">
        <v>1646467</v>
      </c>
      <c r="C9" s="1123">
        <v>622547</v>
      </c>
      <c r="D9" s="1005">
        <v>1023920</v>
      </c>
    </row>
    <row r="10" spans="1:6" x14ac:dyDescent="0.35">
      <c r="A10" s="995" t="s">
        <v>12795</v>
      </c>
      <c r="B10" s="1123">
        <v>1778812</v>
      </c>
      <c r="C10" s="1123">
        <v>823887</v>
      </c>
      <c r="D10" s="1005">
        <v>954925</v>
      </c>
    </row>
    <row r="11" spans="1:6" x14ac:dyDescent="0.35">
      <c r="A11" s="995" t="s">
        <v>11077</v>
      </c>
      <c r="B11" s="1123">
        <v>12324672</v>
      </c>
      <c r="C11" s="1123">
        <v>11804324</v>
      </c>
      <c r="D11" s="1005">
        <v>520348</v>
      </c>
    </row>
    <row r="12" spans="1:6" x14ac:dyDescent="0.35">
      <c r="A12" s="995" t="s">
        <v>13225</v>
      </c>
      <c r="B12" s="1123">
        <v>6553861</v>
      </c>
      <c r="C12" s="1123">
        <v>6049518</v>
      </c>
      <c r="D12" s="1005">
        <v>504343</v>
      </c>
    </row>
    <row r="13" spans="1:6" x14ac:dyDescent="0.35">
      <c r="A13" s="995" t="s">
        <v>10899</v>
      </c>
      <c r="B13" s="1123">
        <v>12238200.5</v>
      </c>
      <c r="C13" s="1123">
        <v>11875470.5</v>
      </c>
      <c r="D13" s="1005">
        <v>362730</v>
      </c>
    </row>
    <row r="14" spans="1:6" x14ac:dyDescent="0.35">
      <c r="A14" s="995" t="s">
        <v>11874</v>
      </c>
      <c r="B14" s="1123">
        <v>21095345</v>
      </c>
      <c r="C14" s="1123">
        <v>20772604</v>
      </c>
      <c r="D14" s="1005">
        <v>322741</v>
      </c>
    </row>
    <row r="15" spans="1:6" x14ac:dyDescent="0.35">
      <c r="A15" s="995" t="s">
        <v>11433</v>
      </c>
      <c r="B15" s="1123">
        <v>1121427</v>
      </c>
      <c r="C15" s="1123">
        <v>933127</v>
      </c>
      <c r="D15" s="1005">
        <v>188300</v>
      </c>
    </row>
    <row r="16" spans="1:6" x14ac:dyDescent="0.35">
      <c r="A16" s="995" t="s">
        <v>13540</v>
      </c>
      <c r="B16" s="1123">
        <v>274000</v>
      </c>
      <c r="C16" s="1123">
        <v>100000</v>
      </c>
      <c r="D16" s="1005">
        <v>174000</v>
      </c>
    </row>
    <row r="17" spans="1:4" x14ac:dyDescent="0.35">
      <c r="A17" s="1095" t="s">
        <v>166</v>
      </c>
      <c r="B17" s="1123">
        <v>152500</v>
      </c>
      <c r="C17" s="1123"/>
      <c r="D17" s="1103">
        <v>152500</v>
      </c>
    </row>
    <row r="18" spans="1:4" x14ac:dyDescent="0.35">
      <c r="A18" s="1095" t="s">
        <v>2195</v>
      </c>
      <c r="B18" s="1123">
        <v>121500</v>
      </c>
      <c r="C18" s="1123">
        <v>100000</v>
      </c>
      <c r="D18" s="1005">
        <v>21500</v>
      </c>
    </row>
    <row r="19" spans="1:4" x14ac:dyDescent="0.35">
      <c r="A19" s="995" t="s">
        <v>12606</v>
      </c>
      <c r="B19" s="1123">
        <v>269999</v>
      </c>
      <c r="C19" s="1123">
        <v>99919</v>
      </c>
      <c r="D19" s="1005">
        <v>170080</v>
      </c>
    </row>
    <row r="20" spans="1:4" x14ac:dyDescent="0.35">
      <c r="A20" s="995" t="s">
        <v>13495</v>
      </c>
      <c r="B20" s="1123">
        <v>164151</v>
      </c>
      <c r="C20" s="1123">
        <v>48550</v>
      </c>
      <c r="D20" s="1005">
        <v>115601</v>
      </c>
    </row>
    <row r="21" spans="1:4" x14ac:dyDescent="0.35">
      <c r="A21" s="995" t="s">
        <v>12059</v>
      </c>
      <c r="B21" s="1123">
        <v>95402</v>
      </c>
      <c r="C21" s="1123"/>
      <c r="D21" s="1005">
        <v>95402</v>
      </c>
    </row>
    <row r="22" spans="1:4" x14ac:dyDescent="0.35">
      <c r="A22" s="995" t="s">
        <v>12786</v>
      </c>
      <c r="B22" s="1123">
        <v>288639</v>
      </c>
      <c r="C22" s="1123">
        <v>205639</v>
      </c>
      <c r="D22" s="1005">
        <v>83000</v>
      </c>
    </row>
    <row r="23" spans="1:4" x14ac:dyDescent="0.35">
      <c r="A23" s="995" t="s">
        <v>10568</v>
      </c>
      <c r="B23" s="1123">
        <v>1848282</v>
      </c>
      <c r="C23" s="1123">
        <v>1786282</v>
      </c>
      <c r="D23" s="1005">
        <v>62000</v>
      </c>
    </row>
    <row r="24" spans="1:4" x14ac:dyDescent="0.35">
      <c r="A24" s="995" t="s">
        <v>13292</v>
      </c>
      <c r="B24" s="1123">
        <v>285314</v>
      </c>
      <c r="C24" s="1123">
        <v>225454</v>
      </c>
      <c r="D24" s="1005">
        <v>59860</v>
      </c>
    </row>
    <row r="25" spans="1:4" x14ac:dyDescent="0.35">
      <c r="A25" s="1095" t="s">
        <v>13128</v>
      </c>
      <c r="B25" s="1123">
        <v>40000</v>
      </c>
      <c r="C25" s="1123"/>
      <c r="D25" s="1005">
        <v>40000</v>
      </c>
    </row>
    <row r="26" spans="1:4" x14ac:dyDescent="0.35">
      <c r="A26" s="1095" t="s">
        <v>168</v>
      </c>
      <c r="B26" s="1123">
        <v>15425</v>
      </c>
      <c r="C26" s="1123"/>
      <c r="D26" s="1103">
        <v>15425</v>
      </c>
    </row>
    <row r="27" spans="1:4" x14ac:dyDescent="0.35">
      <c r="A27" s="1095" t="s">
        <v>164</v>
      </c>
      <c r="B27" s="1123">
        <v>4435</v>
      </c>
      <c r="C27" s="1123"/>
      <c r="D27" s="1005">
        <v>4435</v>
      </c>
    </row>
    <row r="28" spans="1:4" x14ac:dyDescent="0.35">
      <c r="A28" s="1095" t="s">
        <v>166</v>
      </c>
      <c r="B28" s="1123">
        <v>225454</v>
      </c>
      <c r="C28" s="1123">
        <v>225454</v>
      </c>
      <c r="D28" s="1103">
        <v>0</v>
      </c>
    </row>
    <row r="29" spans="1:4" x14ac:dyDescent="0.35">
      <c r="A29" s="995" t="s">
        <v>13253</v>
      </c>
      <c r="B29" s="1123">
        <v>1457632</v>
      </c>
      <c r="C29" s="1123">
        <v>1402037</v>
      </c>
      <c r="D29" s="1005">
        <v>55595</v>
      </c>
    </row>
    <row r="30" spans="1:4" x14ac:dyDescent="0.35">
      <c r="A30" s="995" t="s">
        <v>13658</v>
      </c>
      <c r="B30" s="1123">
        <v>69559</v>
      </c>
      <c r="C30" s="1123">
        <v>25000</v>
      </c>
      <c r="D30" s="1005">
        <v>44559</v>
      </c>
    </row>
    <row r="31" spans="1:4" x14ac:dyDescent="0.35">
      <c r="A31" s="995" t="s">
        <v>13295</v>
      </c>
      <c r="B31" s="1123">
        <v>40000</v>
      </c>
      <c r="C31" s="1123"/>
      <c r="D31" s="1005">
        <v>40000</v>
      </c>
    </row>
    <row r="32" spans="1:4" x14ac:dyDescent="0.35">
      <c r="A32" s="995" t="s">
        <v>10293</v>
      </c>
      <c r="B32" s="1123">
        <v>1585166</v>
      </c>
      <c r="C32" s="1123">
        <v>1556673</v>
      </c>
      <c r="D32" s="1005">
        <v>28493</v>
      </c>
    </row>
    <row r="33" spans="1:4" x14ac:dyDescent="0.35">
      <c r="A33" s="995" t="s">
        <v>11</v>
      </c>
      <c r="B33" s="1123">
        <v>190221</v>
      </c>
      <c r="C33" s="1123">
        <v>171670</v>
      </c>
      <c r="D33" s="1005">
        <v>18551</v>
      </c>
    </row>
    <row r="34" spans="1:4" hidden="1" x14ac:dyDescent="0.35">
      <c r="A34" s="995" t="s">
        <v>11498</v>
      </c>
      <c r="B34" s="1123">
        <v>576715</v>
      </c>
      <c r="C34" s="1123">
        <v>563435</v>
      </c>
      <c r="D34" s="1005">
        <v>13280</v>
      </c>
    </row>
    <row r="35" spans="1:4" hidden="1" x14ac:dyDescent="0.35">
      <c r="A35" s="995" t="s">
        <v>12182</v>
      </c>
      <c r="B35" s="1123">
        <v>4325162</v>
      </c>
      <c r="C35" s="1123">
        <v>4312112</v>
      </c>
      <c r="D35" s="1005">
        <v>13050</v>
      </c>
    </row>
    <row r="36" spans="1:4" hidden="1" x14ac:dyDescent="0.35">
      <c r="A36" s="995" t="s">
        <v>8873</v>
      </c>
      <c r="B36" s="1123">
        <v>2901296</v>
      </c>
      <c r="C36" s="1123">
        <v>2891040</v>
      </c>
      <c r="D36" s="1005">
        <v>10256</v>
      </c>
    </row>
    <row r="37" spans="1:4" hidden="1" x14ac:dyDescent="0.35">
      <c r="A37" s="995" t="s">
        <v>12262</v>
      </c>
      <c r="B37" s="1123">
        <v>1278570</v>
      </c>
      <c r="C37" s="1123">
        <v>1272797</v>
      </c>
      <c r="D37" s="1005">
        <v>5773</v>
      </c>
    </row>
    <row r="38" spans="1:4" hidden="1" x14ac:dyDescent="0.35">
      <c r="A38" s="995" t="s">
        <v>8075</v>
      </c>
      <c r="B38" s="1123">
        <v>142848</v>
      </c>
      <c r="C38" s="1123">
        <v>142848</v>
      </c>
      <c r="D38" s="1005">
        <v>0</v>
      </c>
    </row>
    <row r="39" spans="1:4" hidden="1" x14ac:dyDescent="0.35">
      <c r="A39" s="995" t="s">
        <v>39</v>
      </c>
      <c r="B39" s="1123">
        <v>65000</v>
      </c>
      <c r="C39" s="1123">
        <v>65000</v>
      </c>
      <c r="D39" s="1005">
        <v>0</v>
      </c>
    </row>
    <row r="40" spans="1:4" hidden="1" x14ac:dyDescent="0.35">
      <c r="A40" s="995" t="s">
        <v>10376</v>
      </c>
      <c r="B40" s="1123">
        <v>1329980</v>
      </c>
      <c r="C40" s="1123">
        <v>1329980</v>
      </c>
      <c r="D40" s="1005">
        <v>0</v>
      </c>
    </row>
    <row r="41" spans="1:4" hidden="1" x14ac:dyDescent="0.35">
      <c r="A41" s="995" t="s">
        <v>154</v>
      </c>
      <c r="B41" s="1123">
        <v>252400</v>
      </c>
      <c r="C41" s="1123">
        <v>252400</v>
      </c>
      <c r="D41" s="1005">
        <v>0</v>
      </c>
    </row>
    <row r="42" spans="1:4" hidden="1" x14ac:dyDescent="0.35">
      <c r="A42" s="995" t="s">
        <v>6645</v>
      </c>
      <c r="B42" s="1123"/>
      <c r="C42" s="1123"/>
      <c r="D42" s="1005">
        <v>0</v>
      </c>
    </row>
    <row r="43" spans="1:4" hidden="1" x14ac:dyDescent="0.35">
      <c r="A43" s="995" t="s">
        <v>394</v>
      </c>
      <c r="B43" s="1123">
        <v>51141</v>
      </c>
      <c r="C43" s="1123">
        <v>51141</v>
      </c>
      <c r="D43" s="1005">
        <v>0</v>
      </c>
    </row>
    <row r="44" spans="1:4" hidden="1" x14ac:dyDescent="0.35">
      <c r="A44" s="995" t="s">
        <v>9504</v>
      </c>
      <c r="B44" s="1123">
        <v>69638</v>
      </c>
      <c r="C44" s="1123">
        <v>69638</v>
      </c>
      <c r="D44" s="1005">
        <v>0</v>
      </c>
    </row>
    <row r="45" spans="1:4" hidden="1" x14ac:dyDescent="0.35">
      <c r="A45" s="995" t="s">
        <v>82</v>
      </c>
      <c r="B45" s="1123">
        <v>732794</v>
      </c>
      <c r="C45" s="1123">
        <v>732794</v>
      </c>
      <c r="D45" s="1005">
        <v>0</v>
      </c>
    </row>
    <row r="46" spans="1:4" hidden="1" x14ac:dyDescent="0.35">
      <c r="A46" s="995" t="s">
        <v>36</v>
      </c>
      <c r="B46" s="1123">
        <v>11281</v>
      </c>
      <c r="C46" s="1123">
        <v>11281</v>
      </c>
      <c r="D46" s="1005">
        <v>0</v>
      </c>
    </row>
    <row r="47" spans="1:4" hidden="1" x14ac:dyDescent="0.35">
      <c r="A47" s="995" t="s">
        <v>672</v>
      </c>
      <c r="B47" s="1123">
        <v>629934</v>
      </c>
      <c r="C47" s="1123">
        <v>629934</v>
      </c>
      <c r="D47" s="1005">
        <v>0</v>
      </c>
    </row>
    <row r="48" spans="1:4" hidden="1" x14ac:dyDescent="0.35">
      <c r="A48" s="995" t="s">
        <v>7110</v>
      </c>
      <c r="B48" s="1123">
        <v>565282</v>
      </c>
      <c r="C48" s="1123">
        <v>565282</v>
      </c>
      <c r="D48" s="1005">
        <v>0</v>
      </c>
    </row>
    <row r="49" spans="1:4" hidden="1" x14ac:dyDescent="0.35">
      <c r="A49" s="995" t="s">
        <v>464</v>
      </c>
      <c r="B49" s="1123">
        <v>3188510</v>
      </c>
      <c r="C49" s="1123">
        <v>3188510</v>
      </c>
      <c r="D49" s="1005">
        <v>0</v>
      </c>
    </row>
    <row r="50" spans="1:4" hidden="1" x14ac:dyDescent="0.35">
      <c r="A50" s="995" t="s">
        <v>7919</v>
      </c>
      <c r="B50" s="1123">
        <v>3715694</v>
      </c>
      <c r="C50" s="1123">
        <v>3715694</v>
      </c>
      <c r="D50" s="1005">
        <v>0</v>
      </c>
    </row>
    <row r="51" spans="1:4" hidden="1" x14ac:dyDescent="0.35">
      <c r="A51" s="995" t="s">
        <v>768</v>
      </c>
      <c r="B51" s="1123">
        <v>190145</v>
      </c>
      <c r="C51" s="1123">
        <v>190145</v>
      </c>
      <c r="D51" s="1005">
        <v>0</v>
      </c>
    </row>
    <row r="52" spans="1:4" hidden="1" x14ac:dyDescent="0.35">
      <c r="A52" s="995" t="s">
        <v>8654</v>
      </c>
      <c r="B52" s="1123">
        <v>11292323</v>
      </c>
      <c r="C52" s="1123">
        <v>11292323</v>
      </c>
      <c r="D52" s="1005">
        <v>0</v>
      </c>
    </row>
    <row r="53" spans="1:4" hidden="1" x14ac:dyDescent="0.35">
      <c r="A53" s="995" t="s">
        <v>1086</v>
      </c>
      <c r="B53" s="1123">
        <v>88730</v>
      </c>
      <c r="C53" s="1123">
        <v>88730</v>
      </c>
      <c r="D53" s="1005">
        <v>0</v>
      </c>
    </row>
    <row r="54" spans="1:4" hidden="1" x14ac:dyDescent="0.35">
      <c r="A54" s="995" t="s">
        <v>7805</v>
      </c>
      <c r="B54" s="1123">
        <v>1072490</v>
      </c>
      <c r="C54" s="1123">
        <v>1072490</v>
      </c>
      <c r="D54" s="1005">
        <v>0</v>
      </c>
    </row>
    <row r="55" spans="1:4" hidden="1" x14ac:dyDescent="0.35">
      <c r="A55" s="995" t="s">
        <v>1205</v>
      </c>
      <c r="B55" s="1123">
        <v>263340</v>
      </c>
      <c r="C55" s="1123">
        <v>263340</v>
      </c>
      <c r="D55" s="1005">
        <v>0</v>
      </c>
    </row>
    <row r="56" spans="1:4" hidden="1" x14ac:dyDescent="0.35">
      <c r="A56" s="995" t="s">
        <v>1399</v>
      </c>
      <c r="B56" s="1123">
        <v>26199453</v>
      </c>
      <c r="C56" s="1123">
        <v>26199453</v>
      </c>
      <c r="D56" s="1005">
        <v>0</v>
      </c>
    </row>
    <row r="57" spans="1:4" hidden="1" x14ac:dyDescent="0.35">
      <c r="A57" s="995" t="s">
        <v>1492</v>
      </c>
      <c r="B57" s="1123">
        <v>188750</v>
      </c>
      <c r="C57" s="1123">
        <v>188750</v>
      </c>
      <c r="D57" s="1005">
        <v>0</v>
      </c>
    </row>
    <row r="58" spans="1:4" hidden="1" x14ac:dyDescent="0.35">
      <c r="A58" s="995" t="s">
        <v>1396</v>
      </c>
      <c r="B58" s="1123">
        <v>3227014</v>
      </c>
      <c r="C58" s="1123">
        <v>3227014</v>
      </c>
      <c r="D58" s="1005">
        <v>0</v>
      </c>
    </row>
    <row r="59" spans="1:4" hidden="1" x14ac:dyDescent="0.35">
      <c r="A59" s="995" t="s">
        <v>33</v>
      </c>
      <c r="B59" s="1123">
        <v>569111</v>
      </c>
      <c r="C59" s="1123">
        <v>569111</v>
      </c>
      <c r="D59" s="1005">
        <v>0</v>
      </c>
    </row>
    <row r="60" spans="1:4" hidden="1" x14ac:dyDescent="0.35">
      <c r="A60" s="995" t="s">
        <v>1214</v>
      </c>
      <c r="B60" s="1123">
        <v>258956</v>
      </c>
      <c r="C60" s="1123">
        <v>258956</v>
      </c>
      <c r="D60" s="1005">
        <v>0</v>
      </c>
    </row>
    <row r="61" spans="1:4" hidden="1" x14ac:dyDescent="0.35">
      <c r="A61" s="995" t="s">
        <v>1806</v>
      </c>
      <c r="B61" s="1123">
        <v>4800</v>
      </c>
      <c r="C61" s="1123">
        <v>4800</v>
      </c>
      <c r="D61" s="1005">
        <v>0</v>
      </c>
    </row>
    <row r="62" spans="1:4" hidden="1" x14ac:dyDescent="0.35">
      <c r="A62" s="995" t="s">
        <v>6516</v>
      </c>
      <c r="B62" s="1123">
        <v>1058091</v>
      </c>
      <c r="C62" s="1123">
        <v>1058091</v>
      </c>
      <c r="D62" s="1005">
        <v>0</v>
      </c>
    </row>
    <row r="63" spans="1:4" hidden="1" x14ac:dyDescent="0.35">
      <c r="A63" s="995" t="s">
        <v>1690</v>
      </c>
      <c r="B63" s="1123">
        <v>13508</v>
      </c>
      <c r="C63" s="1123">
        <v>13508</v>
      </c>
      <c r="D63" s="1005">
        <v>0</v>
      </c>
    </row>
    <row r="64" spans="1:4" hidden="1" x14ac:dyDescent="0.35">
      <c r="A64" s="995" t="s">
        <v>7744</v>
      </c>
      <c r="B64" s="1123">
        <v>319499</v>
      </c>
      <c r="C64" s="1123">
        <v>319499</v>
      </c>
      <c r="D64" s="1005">
        <v>0</v>
      </c>
    </row>
    <row r="65" spans="1:4" hidden="1" x14ac:dyDescent="0.35">
      <c r="A65" s="995" t="s">
        <v>2022</v>
      </c>
      <c r="B65" s="1123">
        <v>290962</v>
      </c>
      <c r="C65" s="1123">
        <v>290962</v>
      </c>
      <c r="D65" s="1005">
        <v>0</v>
      </c>
    </row>
    <row r="66" spans="1:4" hidden="1" x14ac:dyDescent="0.35">
      <c r="A66" s="995" t="s">
        <v>7951</v>
      </c>
      <c r="B66" s="1123">
        <v>3636139</v>
      </c>
      <c r="C66" s="1123">
        <v>3636139</v>
      </c>
      <c r="D66" s="1005">
        <v>0</v>
      </c>
    </row>
    <row r="67" spans="1:4" hidden="1" x14ac:dyDescent="0.35">
      <c r="A67" s="995" t="s">
        <v>32</v>
      </c>
      <c r="B67" s="1123">
        <v>327433</v>
      </c>
      <c r="C67" s="1123">
        <v>327433</v>
      </c>
      <c r="D67" s="1005">
        <v>0</v>
      </c>
    </row>
    <row r="68" spans="1:4" hidden="1" x14ac:dyDescent="0.35">
      <c r="A68" s="995" t="s">
        <v>8556</v>
      </c>
      <c r="B68" s="1123">
        <v>2892546</v>
      </c>
      <c r="C68" s="1123">
        <v>2892546</v>
      </c>
      <c r="D68" s="1005">
        <v>0</v>
      </c>
    </row>
    <row r="69" spans="1:4" hidden="1" x14ac:dyDescent="0.35">
      <c r="A69" s="995" t="s">
        <v>2042</v>
      </c>
      <c r="B69" s="1123">
        <v>91259</v>
      </c>
      <c r="C69" s="1123">
        <v>91259</v>
      </c>
      <c r="D69" s="1005">
        <v>0</v>
      </c>
    </row>
    <row r="70" spans="1:4" hidden="1" x14ac:dyDescent="0.35">
      <c r="A70" s="995" t="s">
        <v>14</v>
      </c>
      <c r="B70" s="1123">
        <v>53258</v>
      </c>
      <c r="C70" s="1123">
        <v>53258</v>
      </c>
      <c r="D70" s="1005">
        <v>0</v>
      </c>
    </row>
    <row r="71" spans="1:4" hidden="1" x14ac:dyDescent="0.35">
      <c r="A71" s="995" t="s">
        <v>2262</v>
      </c>
      <c r="B71" s="1123">
        <v>81323</v>
      </c>
      <c r="C71" s="1123">
        <v>81323</v>
      </c>
      <c r="D71" s="1005">
        <v>0</v>
      </c>
    </row>
    <row r="72" spans="1:4" hidden="1" x14ac:dyDescent="0.35">
      <c r="A72" s="995" t="s">
        <v>9766</v>
      </c>
      <c r="B72" s="1123">
        <v>6398047</v>
      </c>
      <c r="C72" s="1123">
        <v>6398047</v>
      </c>
      <c r="D72" s="1005">
        <v>0</v>
      </c>
    </row>
    <row r="73" spans="1:4" hidden="1" x14ac:dyDescent="0.35">
      <c r="A73" s="995" t="s">
        <v>2403</v>
      </c>
      <c r="B73" s="1123">
        <v>907</v>
      </c>
      <c r="C73" s="1123">
        <v>907</v>
      </c>
      <c r="D73" s="1005">
        <v>0</v>
      </c>
    </row>
    <row r="74" spans="1:4" s="1006" customFormat="1" hidden="1" x14ac:dyDescent="0.35">
      <c r="A74" s="995" t="s">
        <v>10901</v>
      </c>
      <c r="B74" s="1123">
        <v>79935</v>
      </c>
      <c r="C74" s="1123">
        <v>79935</v>
      </c>
      <c r="D74" s="1005">
        <v>0</v>
      </c>
    </row>
    <row r="75" spans="1:4" hidden="1" x14ac:dyDescent="0.35">
      <c r="A75" s="995" t="s">
        <v>2547</v>
      </c>
      <c r="B75" s="1123">
        <v>42578</v>
      </c>
      <c r="C75" s="1123">
        <v>42578</v>
      </c>
      <c r="D75" s="1005">
        <v>0</v>
      </c>
    </row>
    <row r="76" spans="1:4" hidden="1" x14ac:dyDescent="0.35">
      <c r="A76" s="995" t="s">
        <v>10995</v>
      </c>
      <c r="B76" s="1123">
        <v>69890</v>
      </c>
      <c r="C76" s="1123">
        <v>69890</v>
      </c>
      <c r="D76" s="1005">
        <v>0</v>
      </c>
    </row>
    <row r="77" spans="1:4" hidden="1" x14ac:dyDescent="0.35">
      <c r="A77" s="995" t="s">
        <v>2651</v>
      </c>
      <c r="B77" s="1123">
        <v>9647104</v>
      </c>
      <c r="C77" s="1123">
        <v>9647104</v>
      </c>
      <c r="D77" s="1005">
        <v>0</v>
      </c>
    </row>
    <row r="78" spans="1:4" hidden="1" x14ac:dyDescent="0.35">
      <c r="A78" s="995" t="s">
        <v>11695</v>
      </c>
      <c r="B78" s="1123">
        <v>62941</v>
      </c>
      <c r="C78" s="1123">
        <v>62941</v>
      </c>
      <c r="D78" s="1005">
        <v>0</v>
      </c>
    </row>
    <row r="79" spans="1:4" hidden="1" x14ac:dyDescent="0.35">
      <c r="A79" s="995" t="s">
        <v>2318</v>
      </c>
      <c r="B79" s="1123">
        <v>39773</v>
      </c>
      <c r="C79" s="1123">
        <v>39773</v>
      </c>
      <c r="D79" s="1005">
        <v>0</v>
      </c>
    </row>
    <row r="80" spans="1:4" hidden="1" x14ac:dyDescent="0.35">
      <c r="A80" s="995" t="s">
        <v>171</v>
      </c>
      <c r="B80" s="1123">
        <v>46541</v>
      </c>
      <c r="C80" s="1123">
        <v>46541</v>
      </c>
      <c r="D80" s="1005">
        <v>0</v>
      </c>
    </row>
    <row r="81" spans="1:4" hidden="1" x14ac:dyDescent="0.35">
      <c r="A81" s="995" t="s">
        <v>3383</v>
      </c>
      <c r="B81" s="1123">
        <v>4145</v>
      </c>
      <c r="C81" s="1123">
        <v>4145</v>
      </c>
      <c r="D81" s="1005">
        <v>0</v>
      </c>
    </row>
    <row r="82" spans="1:4" hidden="1" x14ac:dyDescent="0.35">
      <c r="A82" s="995" t="s">
        <v>2088</v>
      </c>
      <c r="B82" s="1123">
        <v>64441</v>
      </c>
      <c r="C82" s="1123">
        <v>64441</v>
      </c>
      <c r="D82" s="1005">
        <v>0</v>
      </c>
    </row>
    <row r="83" spans="1:4" hidden="1" x14ac:dyDescent="0.35">
      <c r="A83" s="995" t="s">
        <v>3400</v>
      </c>
      <c r="B83" s="1123">
        <v>25920</v>
      </c>
      <c r="C83" s="1123">
        <v>25920</v>
      </c>
      <c r="D83" s="1005">
        <v>0</v>
      </c>
    </row>
    <row r="84" spans="1:4" hidden="1" x14ac:dyDescent="0.35">
      <c r="A84" s="995" t="s">
        <v>1398</v>
      </c>
      <c r="B84" s="1123">
        <v>54635</v>
      </c>
      <c r="C84" s="1123">
        <v>54635</v>
      </c>
      <c r="D84" s="1005">
        <v>0</v>
      </c>
    </row>
    <row r="85" spans="1:4" hidden="1" x14ac:dyDescent="0.35">
      <c r="A85" s="995" t="s">
        <v>3621</v>
      </c>
      <c r="B85" s="1123">
        <v>1205380</v>
      </c>
      <c r="C85" s="1123">
        <v>1205380</v>
      </c>
      <c r="D85" s="1005">
        <v>0</v>
      </c>
    </row>
    <row r="86" spans="1:4" hidden="1" x14ac:dyDescent="0.35">
      <c r="A86" s="995" t="s">
        <v>129</v>
      </c>
      <c r="B86" s="1123">
        <v>276956</v>
      </c>
      <c r="C86" s="1123">
        <v>276956</v>
      </c>
      <c r="D86" s="1005">
        <v>0</v>
      </c>
    </row>
    <row r="87" spans="1:4" hidden="1" x14ac:dyDescent="0.35">
      <c r="A87" s="995" t="s">
        <v>1675</v>
      </c>
      <c r="B87" s="1123">
        <v>155133</v>
      </c>
      <c r="C87" s="1123">
        <v>155133</v>
      </c>
      <c r="D87" s="1005">
        <v>0</v>
      </c>
    </row>
    <row r="88" spans="1:4" hidden="1" x14ac:dyDescent="0.35">
      <c r="A88" s="995" t="s">
        <v>7553</v>
      </c>
      <c r="B88" s="1123">
        <v>1012779</v>
      </c>
      <c r="C88" s="1123">
        <v>1012779</v>
      </c>
      <c r="D88" s="1005">
        <v>0</v>
      </c>
    </row>
    <row r="89" spans="1:4" hidden="1" x14ac:dyDescent="0.35">
      <c r="A89" s="995" t="s">
        <v>18</v>
      </c>
      <c r="B89" s="1123">
        <v>150590</v>
      </c>
      <c r="C89" s="1123">
        <v>150590</v>
      </c>
      <c r="D89" s="1005">
        <v>0</v>
      </c>
    </row>
    <row r="90" spans="1:4" hidden="1" x14ac:dyDescent="0.35">
      <c r="A90" s="995" t="s">
        <v>7124</v>
      </c>
      <c r="B90" s="1123"/>
      <c r="C90" s="1123"/>
      <c r="D90" s="1005">
        <v>0</v>
      </c>
    </row>
    <row r="91" spans="1:4" hidden="1" x14ac:dyDescent="0.35">
      <c r="A91" s="995" t="s">
        <v>4720</v>
      </c>
      <c r="B91" s="1123">
        <v>644100</v>
      </c>
      <c r="C91" s="1123">
        <v>644100</v>
      </c>
      <c r="D91" s="1005">
        <v>0</v>
      </c>
    </row>
    <row r="92" spans="1:4" hidden="1" x14ac:dyDescent="0.35">
      <c r="A92" s="995" t="s">
        <v>7730</v>
      </c>
      <c r="B92" s="1123">
        <v>221361</v>
      </c>
      <c r="C92" s="1123">
        <v>221361</v>
      </c>
      <c r="D92" s="1005">
        <v>0</v>
      </c>
    </row>
    <row r="93" spans="1:4" hidden="1" x14ac:dyDescent="0.35">
      <c r="A93" s="995" t="s">
        <v>4883</v>
      </c>
      <c r="B93" s="1123">
        <v>262657</v>
      </c>
      <c r="C93" s="1123">
        <v>262657</v>
      </c>
      <c r="D93" s="1005">
        <v>0</v>
      </c>
    </row>
    <row r="94" spans="1:4" hidden="1" x14ac:dyDescent="0.35">
      <c r="A94" s="995" t="s">
        <v>7815</v>
      </c>
      <c r="B94" s="1123">
        <v>136445</v>
      </c>
      <c r="C94" s="1123">
        <v>136445</v>
      </c>
      <c r="D94" s="1005">
        <v>0</v>
      </c>
    </row>
    <row r="95" spans="1:4" hidden="1" x14ac:dyDescent="0.35">
      <c r="A95" s="995" t="s">
        <v>5051</v>
      </c>
      <c r="B95" s="1123">
        <v>206944</v>
      </c>
      <c r="C95" s="1123">
        <v>206944</v>
      </c>
      <c r="D95" s="1005">
        <v>0</v>
      </c>
    </row>
    <row r="96" spans="1:4" hidden="1" x14ac:dyDescent="0.35">
      <c r="A96" s="995" t="s">
        <v>3944</v>
      </c>
      <c r="B96" s="1123">
        <v>5200</v>
      </c>
      <c r="C96" s="1123">
        <v>5200</v>
      </c>
      <c r="D96" s="1005">
        <v>0</v>
      </c>
    </row>
    <row r="97" spans="1:4" hidden="1" x14ac:dyDescent="0.35">
      <c r="A97" s="995" t="s">
        <v>4813</v>
      </c>
      <c r="B97" s="1123">
        <v>15712</v>
      </c>
      <c r="C97" s="1123">
        <v>15712</v>
      </c>
      <c r="D97" s="1005">
        <v>0</v>
      </c>
    </row>
    <row r="98" spans="1:4" hidden="1" x14ac:dyDescent="0.35">
      <c r="A98" s="995" t="s">
        <v>8041</v>
      </c>
      <c r="B98" s="1123">
        <v>11932427</v>
      </c>
      <c r="C98" s="1123">
        <v>11932427</v>
      </c>
      <c r="D98" s="1005">
        <v>0</v>
      </c>
    </row>
    <row r="99" spans="1:4" hidden="1" x14ac:dyDescent="0.35">
      <c r="A99" s="995" t="s">
        <v>5226</v>
      </c>
      <c r="B99" s="1123">
        <v>862774</v>
      </c>
      <c r="C99" s="1123">
        <v>862774</v>
      </c>
      <c r="D99" s="1005">
        <v>0</v>
      </c>
    </row>
    <row r="100" spans="1:4" hidden="1" x14ac:dyDescent="0.35">
      <c r="A100" s="995" t="s">
        <v>8336</v>
      </c>
      <c r="B100" s="1123">
        <v>6661900</v>
      </c>
      <c r="C100" s="1123">
        <v>6661900</v>
      </c>
      <c r="D100" s="1005">
        <v>0</v>
      </c>
    </row>
    <row r="101" spans="1:4" hidden="1" x14ac:dyDescent="0.35">
      <c r="A101" s="995" t="s">
        <v>5319</v>
      </c>
      <c r="B101" s="1123">
        <v>52679</v>
      </c>
      <c r="C101" s="1123">
        <v>52679</v>
      </c>
      <c r="D101" s="1005">
        <v>0</v>
      </c>
    </row>
    <row r="102" spans="1:4" hidden="1" x14ac:dyDescent="0.35">
      <c r="A102" s="995" t="s">
        <v>8529</v>
      </c>
      <c r="B102" s="1123">
        <v>235522</v>
      </c>
      <c r="C102" s="1123">
        <v>235522</v>
      </c>
      <c r="D102" s="1005">
        <v>0</v>
      </c>
    </row>
    <row r="103" spans="1:4" hidden="1" x14ac:dyDescent="0.35">
      <c r="A103" s="995" t="s">
        <v>5547</v>
      </c>
      <c r="B103" s="1123">
        <v>202398</v>
      </c>
      <c r="C103" s="1123">
        <v>202398</v>
      </c>
      <c r="D103" s="1005">
        <v>0</v>
      </c>
    </row>
    <row r="104" spans="1:4" hidden="1" x14ac:dyDescent="0.35">
      <c r="A104" s="995" t="s">
        <v>8865</v>
      </c>
      <c r="B104" s="1123">
        <v>1899307</v>
      </c>
      <c r="C104" s="1123">
        <v>1899307</v>
      </c>
      <c r="D104" s="1005">
        <v>0</v>
      </c>
    </row>
    <row r="105" spans="1:4" hidden="1" x14ac:dyDescent="0.35">
      <c r="A105" s="995" t="s">
        <v>9964</v>
      </c>
      <c r="B105" s="1123">
        <v>385571</v>
      </c>
      <c r="C105" s="1123">
        <v>385571</v>
      </c>
      <c r="D105" s="1005">
        <v>0</v>
      </c>
    </row>
    <row r="106" spans="1:4" hidden="1" x14ac:dyDescent="0.35">
      <c r="A106" s="995" t="s">
        <v>9406</v>
      </c>
      <c r="B106" s="1123">
        <v>1080276</v>
      </c>
      <c r="C106" s="1123">
        <v>1080276</v>
      </c>
      <c r="D106" s="1005">
        <v>0</v>
      </c>
    </row>
    <row r="107" spans="1:4" hidden="1" x14ac:dyDescent="0.35">
      <c r="A107" s="995" t="s">
        <v>10148</v>
      </c>
      <c r="B107" s="1123">
        <v>2384019</v>
      </c>
      <c r="C107" s="1123">
        <v>2384019</v>
      </c>
      <c r="D107" s="1005">
        <v>0</v>
      </c>
    </row>
    <row r="108" spans="1:4" hidden="1" x14ac:dyDescent="0.35">
      <c r="A108" s="995" t="s">
        <v>9658</v>
      </c>
      <c r="B108" s="1123">
        <v>2984053</v>
      </c>
      <c r="C108" s="1123">
        <v>2984053</v>
      </c>
      <c r="D108" s="1005">
        <v>0</v>
      </c>
    </row>
    <row r="109" spans="1:4" hidden="1" x14ac:dyDescent="0.35">
      <c r="A109" s="995" t="s">
        <v>160</v>
      </c>
      <c r="B109" s="1123">
        <v>7375</v>
      </c>
      <c r="C109" s="1123">
        <v>7375</v>
      </c>
      <c r="D109" s="1005">
        <v>0</v>
      </c>
    </row>
    <row r="110" spans="1:4" hidden="1" x14ac:dyDescent="0.35">
      <c r="A110" s="995" t="s">
        <v>75</v>
      </c>
      <c r="B110" s="1123">
        <v>13918</v>
      </c>
      <c r="C110" s="1123">
        <v>13918</v>
      </c>
      <c r="D110" s="1005">
        <v>0</v>
      </c>
    </row>
    <row r="111" spans="1:4" hidden="1" x14ac:dyDescent="0.35">
      <c r="A111" s="995" t="s">
        <v>10229</v>
      </c>
      <c r="B111" s="1123">
        <v>12621108</v>
      </c>
      <c r="C111" s="1123">
        <v>12621108</v>
      </c>
      <c r="D111" s="1005">
        <v>0</v>
      </c>
    </row>
    <row r="112" spans="1:4" hidden="1" x14ac:dyDescent="0.35">
      <c r="A112" s="995" t="s">
        <v>5708</v>
      </c>
      <c r="B112" s="1123">
        <v>189460</v>
      </c>
      <c r="C112" s="1123">
        <v>189460</v>
      </c>
      <c r="D112" s="1005">
        <v>0</v>
      </c>
    </row>
    <row r="113" spans="1:4" hidden="1" x14ac:dyDescent="0.35">
      <c r="A113" s="995" t="s">
        <v>2270</v>
      </c>
      <c r="B113" s="1123">
        <v>166908</v>
      </c>
      <c r="C113" s="1123">
        <v>166908</v>
      </c>
      <c r="D113" s="1005">
        <v>0</v>
      </c>
    </row>
    <row r="114" spans="1:4" hidden="1" x14ac:dyDescent="0.35">
      <c r="A114" s="995" t="s">
        <v>5719</v>
      </c>
      <c r="B114" s="1123">
        <v>271758</v>
      </c>
      <c r="C114" s="1123">
        <v>271758</v>
      </c>
      <c r="D114" s="1005">
        <v>0</v>
      </c>
    </row>
    <row r="115" spans="1:4" hidden="1" x14ac:dyDescent="0.35">
      <c r="A115" s="995" t="s">
        <v>10468</v>
      </c>
      <c r="B115" s="1123">
        <v>1683705</v>
      </c>
      <c r="C115" s="1123">
        <v>1683705</v>
      </c>
      <c r="D115" s="1005">
        <v>0</v>
      </c>
    </row>
    <row r="116" spans="1:4" hidden="1" x14ac:dyDescent="0.35">
      <c r="A116" s="995" t="s">
        <v>5728</v>
      </c>
      <c r="B116" s="1123">
        <v>20800</v>
      </c>
      <c r="C116" s="1123">
        <v>20800</v>
      </c>
      <c r="D116" s="1005">
        <v>0</v>
      </c>
    </row>
    <row r="117" spans="1:4" hidden="1" x14ac:dyDescent="0.35">
      <c r="A117" s="995" t="s">
        <v>2786</v>
      </c>
      <c r="B117" s="1123">
        <v>4910436</v>
      </c>
      <c r="C117" s="1123">
        <v>4910436</v>
      </c>
      <c r="D117" s="1005">
        <v>0</v>
      </c>
    </row>
    <row r="118" spans="1:4" hidden="1" x14ac:dyDescent="0.35">
      <c r="A118" s="995" t="s">
        <v>5810</v>
      </c>
      <c r="B118" s="1123">
        <v>317719</v>
      </c>
      <c r="C118" s="1123">
        <v>317719</v>
      </c>
      <c r="D118" s="1005">
        <v>0</v>
      </c>
    </row>
    <row r="119" spans="1:4" hidden="1" x14ac:dyDescent="0.35">
      <c r="A119" s="995" t="s">
        <v>9353</v>
      </c>
      <c r="B119" s="1123">
        <v>4428561</v>
      </c>
      <c r="C119" s="1123">
        <v>4428561</v>
      </c>
      <c r="D119" s="1005">
        <v>0</v>
      </c>
    </row>
    <row r="120" spans="1:4" x14ac:dyDescent="0.35">
      <c r="A120" s="995" t="s">
        <v>6102</v>
      </c>
      <c r="B120" s="1123">
        <v>126398</v>
      </c>
      <c r="C120" s="1123">
        <v>126398</v>
      </c>
      <c r="D120" s="1005">
        <v>0</v>
      </c>
    </row>
    <row r="121" spans="1:4" x14ac:dyDescent="0.35">
      <c r="A121" s="995" t="s">
        <v>10573</v>
      </c>
      <c r="B121" s="1123">
        <v>21004486</v>
      </c>
      <c r="C121" s="1123">
        <v>21004486</v>
      </c>
      <c r="D121" s="1005">
        <v>0</v>
      </c>
    </row>
    <row r="122" spans="1:4" x14ac:dyDescent="0.35">
      <c r="A122" s="995" t="s">
        <v>6247</v>
      </c>
      <c r="B122" s="1123">
        <v>64600</v>
      </c>
      <c r="C122" s="1123">
        <v>64600</v>
      </c>
      <c r="D122" s="1005">
        <v>0</v>
      </c>
    </row>
    <row r="123" spans="1:4" x14ac:dyDescent="0.35">
      <c r="A123" s="995" t="s">
        <v>40</v>
      </c>
      <c r="B123" s="1123">
        <v>4949540</v>
      </c>
      <c r="C123" s="1123">
        <v>4949540</v>
      </c>
      <c r="D123" s="1005">
        <v>0</v>
      </c>
    </row>
    <row r="124" spans="1:4" x14ac:dyDescent="0.35">
      <c r="A124" s="995" t="s">
        <v>6407</v>
      </c>
      <c r="B124" s="1123">
        <v>959942</v>
      </c>
      <c r="C124" s="1123">
        <v>959942</v>
      </c>
      <c r="D124" s="1005">
        <v>0</v>
      </c>
    </row>
    <row r="125" spans="1:4" x14ac:dyDescent="0.35">
      <c r="A125" s="995" t="s">
        <v>11063</v>
      </c>
      <c r="B125" s="1123">
        <v>900642</v>
      </c>
      <c r="C125" s="1123">
        <v>900642</v>
      </c>
      <c r="D125" s="1005">
        <v>0</v>
      </c>
    </row>
    <row r="126" spans="1:4" x14ac:dyDescent="0.35">
      <c r="A126" s="995" t="s">
        <v>6505</v>
      </c>
      <c r="B126" s="1123">
        <v>74613</v>
      </c>
      <c r="C126" s="1123">
        <v>74613</v>
      </c>
      <c r="D126" s="1005">
        <v>0</v>
      </c>
    </row>
    <row r="127" spans="1:4" x14ac:dyDescent="0.35">
      <c r="A127" s="995" t="s">
        <v>11259</v>
      </c>
      <c r="B127" s="1123">
        <v>34476</v>
      </c>
      <c r="C127" s="1123">
        <v>34476</v>
      </c>
      <c r="D127" s="1005">
        <v>0</v>
      </c>
    </row>
    <row r="128" spans="1:4" x14ac:dyDescent="0.35">
      <c r="A128" s="995" t="s">
        <v>6506</v>
      </c>
      <c r="B128" s="1123">
        <v>798186</v>
      </c>
      <c r="C128" s="1123">
        <v>798186</v>
      </c>
      <c r="D128" s="1005">
        <v>0</v>
      </c>
    </row>
    <row r="129" spans="1:4" x14ac:dyDescent="0.35">
      <c r="A129" s="995" t="s">
        <v>11596</v>
      </c>
      <c r="B129" s="1123">
        <v>1897732</v>
      </c>
      <c r="C129" s="1123">
        <v>1897732</v>
      </c>
      <c r="D129" s="1005">
        <v>0</v>
      </c>
    </row>
    <row r="130" spans="1:4" x14ac:dyDescent="0.35">
      <c r="A130" s="995" t="s">
        <v>2226</v>
      </c>
      <c r="B130" s="1123">
        <v>381380</v>
      </c>
      <c r="C130" s="1123">
        <v>381380</v>
      </c>
      <c r="D130" s="1005">
        <v>0</v>
      </c>
    </row>
    <row r="131" spans="1:4" x14ac:dyDescent="0.35">
      <c r="A131" s="995" t="s">
        <v>38</v>
      </c>
      <c r="B131" s="1123">
        <v>110704</v>
      </c>
      <c r="C131" s="1123">
        <v>110704</v>
      </c>
      <c r="D131" s="1005">
        <v>0</v>
      </c>
    </row>
    <row r="132" spans="1:4" x14ac:dyDescent="0.35">
      <c r="A132" s="995" t="s">
        <v>10119</v>
      </c>
      <c r="B132" s="1123">
        <v>80000</v>
      </c>
      <c r="C132" s="1123">
        <v>80000</v>
      </c>
      <c r="D132" s="1005">
        <v>0</v>
      </c>
    </row>
    <row r="133" spans="1:4" x14ac:dyDescent="0.35">
      <c r="A133" s="995" t="s">
        <v>12222</v>
      </c>
      <c r="B133" s="1123">
        <v>110000</v>
      </c>
      <c r="C133" s="1123">
        <v>110000</v>
      </c>
      <c r="D133" s="1005">
        <v>0</v>
      </c>
    </row>
    <row r="134" spans="1:4" x14ac:dyDescent="0.35">
      <c r="A134" s="995" t="s">
        <v>2932</v>
      </c>
      <c r="B134" s="1123">
        <v>6628809</v>
      </c>
      <c r="C134" s="1123">
        <v>6628809</v>
      </c>
      <c r="D134" s="1005">
        <v>0</v>
      </c>
    </row>
    <row r="135" spans="1:4" x14ac:dyDescent="0.35">
      <c r="A135" s="995" t="s">
        <v>2093</v>
      </c>
      <c r="B135" s="1123">
        <v>148869</v>
      </c>
      <c r="C135" s="1123">
        <v>148869</v>
      </c>
      <c r="D135" s="1005">
        <v>0</v>
      </c>
    </row>
    <row r="136" spans="1:4" x14ac:dyDescent="0.35">
      <c r="A136" s="995" t="s">
        <v>3732</v>
      </c>
      <c r="B136" s="1123">
        <v>633124</v>
      </c>
      <c r="C136" s="1123">
        <v>633124</v>
      </c>
      <c r="D136" s="1005">
        <v>0</v>
      </c>
    </row>
    <row r="137" spans="1:4" x14ac:dyDescent="0.35">
      <c r="A137" s="995" t="s">
        <v>1804</v>
      </c>
      <c r="B137" s="1123">
        <v>236720</v>
      </c>
      <c r="C137" s="1123">
        <v>236720</v>
      </c>
      <c r="D137" s="1005">
        <v>0</v>
      </c>
    </row>
    <row r="138" spans="1:4" x14ac:dyDescent="0.35">
      <c r="A138" s="995" t="s">
        <v>3945</v>
      </c>
      <c r="B138" s="1123">
        <v>514945</v>
      </c>
      <c r="C138" s="1123">
        <v>514945</v>
      </c>
      <c r="D138" s="1005">
        <v>0</v>
      </c>
    </row>
    <row r="139" spans="1:4" x14ac:dyDescent="0.35">
      <c r="A139" s="995" t="s">
        <v>962</v>
      </c>
      <c r="B139" s="1123">
        <v>144342</v>
      </c>
      <c r="C139" s="1123">
        <v>144342</v>
      </c>
      <c r="D139" s="1005">
        <v>0</v>
      </c>
    </row>
    <row r="140" spans="1:4" x14ac:dyDescent="0.35">
      <c r="A140" s="995" t="s">
        <v>7065</v>
      </c>
      <c r="B140" s="1123">
        <v>1567993</v>
      </c>
      <c r="C140" s="1123">
        <v>1567993</v>
      </c>
      <c r="D140" s="1005">
        <v>0</v>
      </c>
    </row>
    <row r="141" spans="1:4" x14ac:dyDescent="0.35">
      <c r="A141" s="995" t="s">
        <v>1202</v>
      </c>
      <c r="B141" s="1123">
        <v>59350</v>
      </c>
      <c r="C141" s="1123">
        <v>59350</v>
      </c>
      <c r="D141" s="1005">
        <v>0</v>
      </c>
    </row>
    <row r="142" spans="1:4" x14ac:dyDescent="0.35">
      <c r="A142" s="995" t="s">
        <v>2648</v>
      </c>
      <c r="B142" s="1123">
        <v>202856</v>
      </c>
      <c r="C142" s="1123">
        <v>202856</v>
      </c>
      <c r="D142" s="1005">
        <v>0</v>
      </c>
    </row>
    <row r="143" spans="1:4" x14ac:dyDescent="0.35">
      <c r="A143" s="995" t="s">
        <v>13473</v>
      </c>
      <c r="B143" s="1123">
        <v>260520</v>
      </c>
      <c r="C143" s="1123">
        <v>260520</v>
      </c>
      <c r="D143" s="1005">
        <v>0</v>
      </c>
    </row>
    <row r="144" spans="1:4" x14ac:dyDescent="0.35">
      <c r="A144" s="1095" t="s">
        <v>8391</v>
      </c>
      <c r="B144" s="1123">
        <v>260520</v>
      </c>
      <c r="C144" s="1123">
        <v>260520</v>
      </c>
      <c r="D144" s="1005">
        <v>0</v>
      </c>
    </row>
    <row r="145" spans="1:4" x14ac:dyDescent="0.35">
      <c r="A145" s="995" t="s">
        <v>6503</v>
      </c>
      <c r="B145" s="1123">
        <v>420205</v>
      </c>
      <c r="C145" s="1123">
        <v>420205</v>
      </c>
      <c r="D145" s="1005">
        <v>0</v>
      </c>
    </row>
    <row r="146" spans="1:4" x14ac:dyDescent="0.35">
      <c r="A146" s="995" t="s">
        <v>130</v>
      </c>
      <c r="B146" s="1123">
        <v>624947</v>
      </c>
      <c r="C146" s="1123">
        <v>624947</v>
      </c>
      <c r="D146" s="1005">
        <v>0</v>
      </c>
    </row>
    <row r="147" spans="1:4" x14ac:dyDescent="0.35">
      <c r="A147" s="995" t="s">
        <v>7655</v>
      </c>
      <c r="B147" s="1123">
        <v>1303060</v>
      </c>
      <c r="C147" s="1123">
        <v>1303060</v>
      </c>
      <c r="D147" s="1005">
        <v>0</v>
      </c>
    </row>
    <row r="148" spans="1:4" x14ac:dyDescent="0.35">
      <c r="A148" s="995" t="s">
        <v>44</v>
      </c>
      <c r="B148" s="1123">
        <v>10000</v>
      </c>
      <c r="C148" s="1123">
        <v>10000</v>
      </c>
      <c r="D148" s="1005">
        <v>0</v>
      </c>
    </row>
    <row r="149" spans="1:4" x14ac:dyDescent="0.35">
      <c r="A149" s="995" t="s">
        <v>37</v>
      </c>
      <c r="B149" s="1123">
        <v>74360</v>
      </c>
      <c r="C149" s="1123">
        <v>74360</v>
      </c>
      <c r="D149" s="1005">
        <v>0</v>
      </c>
    </row>
    <row r="150" spans="1:4" x14ac:dyDescent="0.35">
      <c r="A150" s="995" t="s">
        <v>6509</v>
      </c>
      <c r="B150" s="1123">
        <v>1741940</v>
      </c>
      <c r="C150" s="1123">
        <v>1741940</v>
      </c>
      <c r="D150" s="1005">
        <v>0</v>
      </c>
    </row>
    <row r="151" spans="1:4" x14ac:dyDescent="0.35">
      <c r="A151" s="995" t="s">
        <v>6718</v>
      </c>
      <c r="B151" s="1123">
        <v>270400</v>
      </c>
      <c r="C151" s="1123">
        <v>270400</v>
      </c>
      <c r="D151" s="1005">
        <v>0</v>
      </c>
    </row>
    <row r="152" spans="1:4" x14ac:dyDescent="0.35">
      <c r="A152" s="995" t="s">
        <v>6953</v>
      </c>
      <c r="B152" s="1123">
        <v>975613</v>
      </c>
      <c r="C152" s="1123">
        <v>975613</v>
      </c>
      <c r="D152" s="1005">
        <v>0</v>
      </c>
    </row>
    <row r="153" spans="1:4" ht="24" thickBot="1" x14ac:dyDescent="0.4">
      <c r="A153" s="995" t="s">
        <v>12399</v>
      </c>
      <c r="B153" s="1123">
        <v>2373445</v>
      </c>
      <c r="C153" s="1123">
        <v>2623430</v>
      </c>
      <c r="D153" s="1005">
        <v>-249985</v>
      </c>
    </row>
    <row r="154" spans="1:4" ht="24" thickBot="1" x14ac:dyDescent="0.4">
      <c r="A154" s="1007" t="s">
        <v>45</v>
      </c>
      <c r="B154" s="1008">
        <v>270527467.5</v>
      </c>
      <c r="C154" s="1009">
        <v>259208026.5</v>
      </c>
      <c r="D154" s="1010">
        <v>11319441</v>
      </c>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33" t="s">
        <v>13385</v>
      </c>
      <c r="B4" s="1234"/>
      <c r="C4" s="1235"/>
      <c r="E4" s="1233" t="s">
        <v>10311</v>
      </c>
      <c r="F4" s="1234"/>
      <c r="G4" s="1235"/>
      <c r="I4" s="1233" t="s">
        <v>8020</v>
      </c>
      <c r="J4" s="1234"/>
      <c r="K4" s="1235"/>
      <c r="M4" s="1233" t="s">
        <v>7086</v>
      </c>
      <c r="N4" s="1234"/>
      <c r="O4" s="1235"/>
      <c r="Q4" s="1233" t="s">
        <v>6016</v>
      </c>
      <c r="R4" s="1234"/>
      <c r="S4" s="1235"/>
      <c r="U4" s="1233" t="s">
        <v>5068</v>
      </c>
      <c r="V4" s="1234"/>
      <c r="W4" s="1235"/>
      <c r="Y4" s="1233" t="s">
        <v>3662</v>
      </c>
      <c r="Z4" s="1234"/>
      <c r="AA4" s="1235"/>
      <c r="AC4" s="1233" t="s">
        <v>2639</v>
      </c>
      <c r="AD4" s="1234"/>
      <c r="AE4" s="1235"/>
      <c r="AG4" s="1247" t="s">
        <v>6018</v>
      </c>
      <c r="AH4" s="1248"/>
      <c r="AI4" s="1249"/>
      <c r="AK4" s="1264" t="s">
        <v>1084</v>
      </c>
      <c r="AL4" s="1265"/>
      <c r="AM4" s="1266"/>
    </row>
    <row r="5" spans="1:46" ht="21" customHeight="1" x14ac:dyDescent="0.25">
      <c r="A5" s="1236"/>
      <c r="B5" s="1237"/>
      <c r="C5" s="1238"/>
      <c r="E5" s="1236"/>
      <c r="F5" s="1237"/>
      <c r="G5" s="1238"/>
      <c r="I5" s="1236"/>
      <c r="J5" s="1237"/>
      <c r="K5" s="1238"/>
      <c r="M5" s="1236"/>
      <c r="N5" s="1237"/>
      <c r="O5" s="1238"/>
      <c r="Q5" s="1236"/>
      <c r="R5" s="1237"/>
      <c r="S5" s="1238"/>
      <c r="U5" s="1236"/>
      <c r="V5" s="1237"/>
      <c r="W5" s="1238"/>
      <c r="Y5" s="1236"/>
      <c r="Z5" s="1237"/>
      <c r="AA5" s="1238"/>
      <c r="AC5" s="1236"/>
      <c r="AD5" s="1237"/>
      <c r="AE5" s="1238"/>
      <c r="AF5" s="3"/>
      <c r="AG5" s="1250"/>
      <c r="AH5" s="1251"/>
      <c r="AI5" s="1252"/>
      <c r="AK5" s="1264"/>
      <c r="AL5" s="1265"/>
      <c r="AM5" s="126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SUM(Posting!E20277:E20799)</f>
        <v>29566521</v>
      </c>
      <c r="C8" s="275">
        <f>SUM(Posting!F20277:F20799)</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SUM(Posting!E20800:E29848)</f>
        <v>13462045.016129032</v>
      </c>
      <c r="C9" s="275">
        <f>SUM(Posting!F20800:F29848)</f>
        <v>4340434</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76358865.59946236</v>
      </c>
      <c r="C19" s="278">
        <f>SUM(C7:C18)</f>
        <v>55864859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-20494006.59946236</v>
      </c>
      <c r="G21" s="698">
        <f>G19-F19</f>
        <v>75935584.385159969</v>
      </c>
      <c r="K21" s="698">
        <f>K19-J19</f>
        <v>46800541.815737337</v>
      </c>
      <c r="O21" s="698">
        <f>O19-N19</f>
        <v>15703108.030833334</v>
      </c>
      <c r="S21" s="3">
        <f>S19-R19</f>
        <v>12408423.384024575</v>
      </c>
      <c r="AD21" s="3"/>
    </row>
    <row r="22" spans="1:41" ht="15.75" x14ac:dyDescent="0.25">
      <c r="A22" s="1239"/>
      <c r="B22" s="1239"/>
      <c r="C22" s="1"/>
      <c r="E22" s="1239"/>
      <c r="F22" s="1239"/>
      <c r="G22" s="1"/>
      <c r="K22" s="698"/>
      <c r="M22" s="1239" t="s">
        <v>7705</v>
      </c>
      <c r="N22" s="1239"/>
      <c r="O22" s="1">
        <v>2831635</v>
      </c>
      <c r="U22" s="3">
        <f>S19-R19</f>
        <v>12408423.384024575</v>
      </c>
      <c r="Y22" s="3"/>
      <c r="Z22" s="3"/>
      <c r="AC22" s="3"/>
      <c r="AG22" s="3"/>
      <c r="AK22" s="3"/>
    </row>
    <row r="23" spans="1:41" ht="15.75" customHeight="1" x14ac:dyDescent="0.3">
      <c r="A23" s="1240" t="s">
        <v>11394</v>
      </c>
      <c r="B23" s="1240"/>
      <c r="C23" s="1240"/>
      <c r="E23" s="1240" t="s">
        <v>11394</v>
      </c>
      <c r="F23" s="1240"/>
      <c r="G23" s="1240"/>
      <c r="I23" s="1240" t="s">
        <v>11394</v>
      </c>
      <c r="J23" s="1240"/>
      <c r="K23" s="1240"/>
      <c r="M23" s="1239" t="s">
        <v>7706</v>
      </c>
      <c r="N23" s="123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39" t="s">
        <v>8178</v>
      </c>
      <c r="N24" s="1239"/>
      <c r="O24" s="1">
        <v>2434251</v>
      </c>
    </row>
    <row r="25" spans="1:41" ht="18.75" x14ac:dyDescent="0.25">
      <c r="A25" s="2" t="s">
        <v>11396</v>
      </c>
      <c r="B25" s="1018">
        <f ca="1">Profit!P5</f>
        <v>2837424.1290322579</v>
      </c>
      <c r="C25" s="1018">
        <f ca="1">Profit!P6</f>
        <v>10414071</v>
      </c>
      <c r="E25" s="2" t="s">
        <v>11396</v>
      </c>
      <c r="F25" s="1018">
        <f ca="1">Profit!U5</f>
        <v>19586377</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73521441.470430106</v>
      </c>
      <c r="C28" s="278">
        <f ca="1">C19-C25-C26</f>
        <v>45450788</v>
      </c>
      <c r="E28" s="276" t="s">
        <v>11397</v>
      </c>
      <c r="F28" s="277">
        <f ca="1">F19-F25-F26</f>
        <v>284624037.18604004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-28070653.470430106</v>
      </c>
      <c r="G30" s="972">
        <f ca="1">G28-F28</f>
        <v>85049176.385159969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55" t="s">
        <v>2640</v>
      </c>
      <c r="AK38" s="1256"/>
      <c r="AL38" s="1256"/>
      <c r="AM38" s="1256"/>
      <c r="AN38" s="1256"/>
      <c r="AO38" s="1256"/>
      <c r="AP38" s="1256"/>
      <c r="AQ38" s="1256"/>
      <c r="AR38" s="1256"/>
      <c r="AS38" s="1256"/>
      <c r="AT38" s="1257"/>
    </row>
    <row r="39" spans="2:46" ht="15" customHeight="1" x14ac:dyDescent="0.25">
      <c r="AJ39" s="1258"/>
      <c r="AK39" s="1259"/>
      <c r="AL39" s="1259"/>
      <c r="AM39" s="1259"/>
      <c r="AN39" s="1259"/>
      <c r="AO39" s="1259"/>
      <c r="AP39" s="1259"/>
      <c r="AQ39" s="1259"/>
      <c r="AR39" s="1259"/>
      <c r="AS39" s="1259"/>
      <c r="AT39" s="1260"/>
    </row>
    <row r="40" spans="2:46" ht="15.75" thickBot="1" x14ac:dyDescent="0.3">
      <c r="AJ40" s="1261"/>
      <c r="AK40" s="1262"/>
      <c r="AL40" s="1262"/>
      <c r="AM40" s="1262"/>
      <c r="AN40" s="1262"/>
      <c r="AO40" s="1262"/>
      <c r="AP40" s="1262"/>
      <c r="AQ40" s="1262"/>
      <c r="AR40" s="1262"/>
      <c r="AS40" s="1262"/>
      <c r="AT40" s="1263"/>
    </row>
    <row r="41" spans="2:46" ht="14.45" customHeight="1" x14ac:dyDescent="0.25">
      <c r="AR41" s="1253" t="s">
        <v>2639</v>
      </c>
      <c r="AS41" s="1253"/>
      <c r="AT41" s="1253"/>
    </row>
    <row r="42" spans="2:46" ht="26.25" customHeight="1" x14ac:dyDescent="0.25">
      <c r="AR42" s="1254"/>
      <c r="AS42" s="1254"/>
      <c r="AT42" s="125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41" t="s">
        <v>1200</v>
      </c>
      <c r="AK58" s="1242"/>
      <c r="AL58" s="1243"/>
    </row>
    <row r="59" spans="36:46" ht="15" hidden="1" customHeight="1" x14ac:dyDescent="0.25">
      <c r="AJ59" s="1244"/>
      <c r="AK59" s="1245"/>
      <c r="AL59" s="124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1766</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4712</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5989</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6020</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1893</v>
      </c>
      <c r="B10" s="1279"/>
      <c r="C10" s="1279"/>
      <c r="D10" s="1280"/>
      <c r="E10" s="462"/>
      <c r="F10" s="1287" t="s">
        <v>4750</v>
      </c>
      <c r="G10" s="1287"/>
      <c r="H10" s="1287"/>
      <c r="I10" s="1287"/>
      <c r="K10" s="1288" t="s">
        <v>1201</v>
      </c>
      <c r="L10" s="1288"/>
      <c r="M10" s="1288"/>
      <c r="N10" s="1288"/>
    </row>
    <row r="11" spans="1:14" ht="14.45" customHeight="1" x14ac:dyDescent="0.25">
      <c r="A11" s="1281"/>
      <c r="B11" s="1282"/>
      <c r="C11" s="1282"/>
      <c r="D11" s="1283"/>
      <c r="E11" s="463"/>
      <c r="F11" s="1287"/>
      <c r="G11" s="1287"/>
      <c r="H11" s="1287"/>
      <c r="I11" s="1287"/>
      <c r="K11" s="1288"/>
      <c r="L11" s="1288"/>
      <c r="M11" s="1288"/>
      <c r="N11" s="1288"/>
    </row>
    <row r="12" spans="1:14" ht="14.45" customHeight="1" x14ac:dyDescent="0.25">
      <c r="A12" s="1284"/>
      <c r="B12" s="1285"/>
      <c r="C12" s="1285"/>
      <c r="D12" s="1286"/>
      <c r="E12" s="464"/>
      <c r="F12" s="1287"/>
      <c r="G12" s="1287"/>
      <c r="H12" s="1287"/>
      <c r="I12" s="1287"/>
      <c r="K12" s="1288"/>
      <c r="L12" s="1288"/>
      <c r="M12" s="1288"/>
      <c r="N12" s="1288"/>
    </row>
    <row r="13" spans="1:14" ht="27" thickBot="1" x14ac:dyDescent="0.3">
      <c r="A13" s="1267" t="s">
        <v>4589</v>
      </c>
      <c r="B13" s="1268"/>
      <c r="C13" s="1268"/>
      <c r="D13" s="1269"/>
      <c r="E13" s="465"/>
      <c r="F13" s="1270" t="s">
        <v>4589</v>
      </c>
      <c r="G13" s="1271"/>
      <c r="H13" s="1271"/>
      <c r="I13" s="1272"/>
      <c r="K13" s="1270" t="s">
        <v>4589</v>
      </c>
      <c r="L13" s="1271"/>
      <c r="M13" s="1271"/>
      <c r="N13" s="127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3" t="s">
        <v>4595</v>
      </c>
      <c r="B39" s="1273"/>
      <c r="C39" s="1273"/>
      <c r="D39" s="204">
        <f>SUM(D15:D38)</f>
        <v>6567291</v>
      </c>
      <c r="E39" s="471"/>
      <c r="F39" s="1274" t="s">
        <v>4595</v>
      </c>
      <c r="G39" s="1274"/>
      <c r="H39" s="1275"/>
      <c r="I39" s="428">
        <f>SUM(I15:I38)</f>
        <v>6374135</v>
      </c>
      <c r="K39" s="1274" t="s">
        <v>4595</v>
      </c>
      <c r="L39" s="1274"/>
      <c r="M39" s="1275"/>
      <c r="N39" s="428">
        <f>SUM(N15:N38)</f>
        <v>6374135</v>
      </c>
    </row>
    <row r="40" spans="1:14" x14ac:dyDescent="0.25">
      <c r="D40" s="49"/>
      <c r="E40" s="471"/>
      <c r="I40" s="49"/>
    </row>
    <row r="41" spans="1:14" x14ac:dyDescent="0.25">
      <c r="D41" s="49"/>
      <c r="E41" s="471"/>
      <c r="I41" s="49"/>
    </row>
    <row r="42" spans="1:14" x14ac:dyDescent="0.25">
      <c r="A42" s="1276" t="s">
        <v>6136</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6137</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1893</v>
      </c>
      <c r="B46" s="1279"/>
      <c r="C46" s="1279"/>
      <c r="D46" s="1280"/>
      <c r="E46" s="462"/>
      <c r="F46" s="1287" t="s">
        <v>4750</v>
      </c>
      <c r="G46" s="1287"/>
      <c r="H46" s="1287"/>
      <c r="I46" s="1287"/>
      <c r="K46" s="1288" t="s">
        <v>1201</v>
      </c>
      <c r="L46" s="1288"/>
      <c r="M46" s="1288"/>
      <c r="N46" s="1288"/>
    </row>
    <row r="47" spans="1:14" ht="14.45" customHeight="1" x14ac:dyDescent="0.25">
      <c r="A47" s="1281"/>
      <c r="B47" s="1282"/>
      <c r="C47" s="1282"/>
      <c r="D47" s="1283"/>
      <c r="E47" s="463"/>
      <c r="F47" s="1287"/>
      <c r="G47" s="1287"/>
      <c r="H47" s="1287"/>
      <c r="I47" s="1287"/>
      <c r="K47" s="1288"/>
      <c r="L47" s="1288"/>
      <c r="M47" s="1288"/>
      <c r="N47" s="1288"/>
    </row>
    <row r="48" spans="1:14" ht="14.45" customHeight="1" x14ac:dyDescent="0.25">
      <c r="A48" s="1284"/>
      <c r="B48" s="1285"/>
      <c r="C48" s="1285"/>
      <c r="D48" s="1286"/>
      <c r="E48" s="464"/>
      <c r="F48" s="1287"/>
      <c r="G48" s="1287"/>
      <c r="H48" s="1287"/>
      <c r="I48" s="1287"/>
      <c r="K48" s="1288"/>
      <c r="L48" s="1288"/>
      <c r="M48" s="1288"/>
      <c r="N48" s="1288"/>
    </row>
    <row r="49" spans="1:14" ht="27" thickBot="1" x14ac:dyDescent="0.3">
      <c r="A49" s="1267" t="s">
        <v>4589</v>
      </c>
      <c r="B49" s="1268"/>
      <c r="C49" s="1268"/>
      <c r="D49" s="1269"/>
      <c r="E49" s="465"/>
      <c r="F49" s="1270" t="s">
        <v>4589</v>
      </c>
      <c r="G49" s="1271"/>
      <c r="H49" s="1271"/>
      <c r="I49" s="1272"/>
      <c r="K49" s="1270" t="s">
        <v>4589</v>
      </c>
      <c r="L49" s="1271"/>
      <c r="M49" s="1271"/>
      <c r="N49" s="127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3" t="s">
        <v>4595</v>
      </c>
      <c r="B79" s="1273"/>
      <c r="C79" s="1273"/>
      <c r="D79" s="204">
        <f>SUM(D51:D78)</f>
        <v>4135000</v>
      </c>
      <c r="E79" s="471"/>
      <c r="F79" s="1274" t="s">
        <v>4595</v>
      </c>
      <c r="G79" s="1274"/>
      <c r="H79" s="1275"/>
      <c r="I79" s="204">
        <f>SUM(I51:I78)</f>
        <v>4012280</v>
      </c>
      <c r="K79" s="1274" t="s">
        <v>4595</v>
      </c>
      <c r="L79" s="1274"/>
      <c r="M79" s="1275"/>
      <c r="N79" s="204">
        <f>SUM(N51:N78)</f>
        <v>4012280</v>
      </c>
    </row>
    <row r="82" spans="1:14" ht="27.75" customHeight="1" x14ac:dyDescent="0.25">
      <c r="A82" s="1276" t="s">
        <v>7089</v>
      </c>
      <c r="B82" s="1276"/>
      <c r="C82" s="1276"/>
      <c r="D82" s="1276"/>
      <c r="E82" s="1276"/>
      <c r="F82" s="1276"/>
      <c r="G82" s="1276"/>
      <c r="H82" s="1276"/>
      <c r="I82" s="1276"/>
      <c r="J82" s="1276"/>
      <c r="K82" s="1276"/>
      <c r="L82" s="1276"/>
      <c r="M82" s="1276"/>
      <c r="N82" s="1276"/>
    </row>
    <row r="83" spans="1:14" ht="15" customHeight="1" x14ac:dyDescent="0.25">
      <c r="A83" s="1277" t="s">
        <v>7090</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1893</v>
      </c>
      <c r="B85" s="1279"/>
      <c r="C85" s="1279"/>
      <c r="D85" s="1280"/>
      <c r="E85" s="462"/>
      <c r="F85" s="1287" t="s">
        <v>4750</v>
      </c>
      <c r="G85" s="1287"/>
      <c r="H85" s="1287"/>
      <c r="I85" s="1287"/>
      <c r="K85" s="1288" t="s">
        <v>1201</v>
      </c>
      <c r="L85" s="1288"/>
      <c r="M85" s="1288"/>
      <c r="N85" s="1288"/>
    </row>
    <row r="86" spans="1:14" ht="14.45" customHeight="1" x14ac:dyDescent="0.25">
      <c r="A86" s="1281"/>
      <c r="B86" s="1282"/>
      <c r="C86" s="1282"/>
      <c r="D86" s="1283"/>
      <c r="E86" s="463"/>
      <c r="F86" s="1287"/>
      <c r="G86" s="1287"/>
      <c r="H86" s="1287"/>
      <c r="I86" s="1287"/>
      <c r="K86" s="1288"/>
      <c r="L86" s="1288"/>
      <c r="M86" s="1288"/>
      <c r="N86" s="1288"/>
    </row>
    <row r="87" spans="1:14" ht="14.45" customHeight="1" x14ac:dyDescent="0.25">
      <c r="A87" s="1284"/>
      <c r="B87" s="1285"/>
      <c r="C87" s="1285"/>
      <c r="D87" s="1286"/>
      <c r="E87" s="464"/>
      <c r="F87" s="1287"/>
      <c r="G87" s="1287"/>
      <c r="H87" s="1287"/>
      <c r="I87" s="1287"/>
      <c r="K87" s="1288"/>
      <c r="L87" s="1288"/>
      <c r="M87" s="1288"/>
      <c r="N87" s="1288"/>
    </row>
    <row r="88" spans="1:14" ht="27" thickBot="1" x14ac:dyDescent="0.3">
      <c r="A88" s="1267" t="s">
        <v>4589</v>
      </c>
      <c r="B88" s="1268"/>
      <c r="C88" s="1268"/>
      <c r="D88" s="1269"/>
      <c r="E88" s="465"/>
      <c r="F88" s="1270" t="s">
        <v>4589</v>
      </c>
      <c r="G88" s="1271"/>
      <c r="H88" s="1271"/>
      <c r="I88" s="1272"/>
      <c r="K88" s="1270" t="s">
        <v>4589</v>
      </c>
      <c r="L88" s="1271"/>
      <c r="M88" s="1271"/>
      <c r="N88" s="127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3" t="s">
        <v>4595</v>
      </c>
      <c r="B109" s="1273"/>
      <c r="C109" s="1273"/>
      <c r="D109" s="204">
        <f>SUM(D90:D108)</f>
        <v>4677000</v>
      </c>
      <c r="E109" s="471"/>
      <c r="F109" s="1274" t="s">
        <v>4595</v>
      </c>
      <c r="G109" s="1274"/>
      <c r="H109" s="1275"/>
      <c r="I109" s="428">
        <f>SUM(I90:I107)</f>
        <v>4531000</v>
      </c>
      <c r="K109" s="1274" t="s">
        <v>4595</v>
      </c>
      <c r="L109" s="1274"/>
      <c r="M109" s="1275"/>
      <c r="N109" s="428">
        <f>SUM(N90:N107)</f>
        <v>4531779</v>
      </c>
    </row>
    <row r="112" spans="1:14" ht="27.75" customHeight="1" x14ac:dyDescent="0.25">
      <c r="A112" s="1276" t="s">
        <v>10434</v>
      </c>
      <c r="B112" s="1276"/>
      <c r="C112" s="1276"/>
      <c r="D112" s="1276"/>
      <c r="E112" s="1276"/>
      <c r="F112" s="1276"/>
      <c r="G112" s="1276"/>
      <c r="H112" s="1276"/>
      <c r="I112" s="1276"/>
      <c r="J112" s="1276"/>
      <c r="K112" s="1276"/>
      <c r="L112" s="1276"/>
      <c r="M112" s="1276"/>
      <c r="N112" s="1276"/>
    </row>
    <row r="113" spans="1:14" ht="15" customHeight="1" x14ac:dyDescent="0.25">
      <c r="A113" s="1277" t="s">
        <v>10435</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1893</v>
      </c>
      <c r="B115" s="1279"/>
      <c r="C115" s="1279"/>
      <c r="D115" s="1280"/>
      <c r="E115" s="462"/>
      <c r="F115" s="1287" t="s">
        <v>4750</v>
      </c>
      <c r="G115" s="1287"/>
      <c r="H115" s="1287"/>
      <c r="I115" s="1287"/>
      <c r="K115" s="1288" t="s">
        <v>1201</v>
      </c>
      <c r="L115" s="1288"/>
      <c r="M115" s="1288"/>
      <c r="N115" s="1288"/>
    </row>
    <row r="116" spans="1:14" ht="14.45" customHeight="1" x14ac:dyDescent="0.25">
      <c r="A116" s="1281"/>
      <c r="B116" s="1282"/>
      <c r="C116" s="1282"/>
      <c r="D116" s="1283"/>
      <c r="E116" s="463"/>
      <c r="F116" s="1287"/>
      <c r="G116" s="1287"/>
      <c r="H116" s="1287"/>
      <c r="I116" s="1287"/>
      <c r="K116" s="1288"/>
      <c r="L116" s="1288"/>
      <c r="M116" s="1288"/>
      <c r="N116" s="1288"/>
    </row>
    <row r="117" spans="1:14" ht="14.45" customHeight="1" x14ac:dyDescent="0.25">
      <c r="A117" s="1284"/>
      <c r="B117" s="1285"/>
      <c r="C117" s="1285"/>
      <c r="D117" s="1286"/>
      <c r="E117" s="464"/>
      <c r="F117" s="1287"/>
      <c r="G117" s="1287"/>
      <c r="H117" s="1287"/>
      <c r="I117" s="1287"/>
      <c r="K117" s="1288"/>
      <c r="L117" s="1288"/>
      <c r="M117" s="1288"/>
      <c r="N117" s="1288"/>
    </row>
    <row r="118" spans="1:14" ht="27" thickBot="1" x14ac:dyDescent="0.3">
      <c r="A118" s="1267" t="s">
        <v>4589</v>
      </c>
      <c r="B118" s="1268"/>
      <c r="C118" s="1268"/>
      <c r="D118" s="1269"/>
      <c r="E118" s="465"/>
      <c r="F118" s="1270" t="s">
        <v>4589</v>
      </c>
      <c r="G118" s="1271"/>
      <c r="H118" s="1271"/>
      <c r="I118" s="1272"/>
      <c r="K118" s="1270" t="s">
        <v>4589</v>
      </c>
      <c r="L118" s="1271"/>
      <c r="M118" s="1271"/>
      <c r="N118" s="127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3" t="s">
        <v>4595</v>
      </c>
      <c r="B139" s="1273"/>
      <c r="C139" s="1273"/>
      <c r="D139" s="204">
        <f>SUM(D120:D138)</f>
        <v>11965000</v>
      </c>
      <c r="E139" s="471"/>
      <c r="F139" s="1274" t="s">
        <v>4595</v>
      </c>
      <c r="G139" s="1274"/>
      <c r="H139" s="1275"/>
      <c r="I139" s="428">
        <f>SUM(I120:I137)</f>
        <v>11609683</v>
      </c>
      <c r="K139" s="1274" t="s">
        <v>4595</v>
      </c>
      <c r="L139" s="1274"/>
      <c r="M139" s="1275"/>
      <c r="N139" s="428">
        <f>SUM(N120:N137)</f>
        <v>11500000</v>
      </c>
    </row>
    <row r="142" spans="1:14" ht="27.75" customHeight="1" x14ac:dyDescent="0.25">
      <c r="A142" s="1276" t="s">
        <v>13537</v>
      </c>
      <c r="B142" s="1276"/>
      <c r="C142" s="1276"/>
      <c r="D142" s="1276"/>
      <c r="E142" s="1276"/>
      <c r="F142" s="1276"/>
      <c r="G142" s="1276"/>
      <c r="H142" s="1276"/>
      <c r="I142" s="1276"/>
      <c r="J142" s="1276"/>
      <c r="K142" s="1276"/>
      <c r="L142" s="1276"/>
      <c r="M142" s="1276"/>
      <c r="N142" s="1276"/>
    </row>
    <row r="143" spans="1:14" ht="15" customHeight="1" x14ac:dyDescent="0.25">
      <c r="A143" s="1277" t="s">
        <v>13538</v>
      </c>
      <c r="B143" s="1277"/>
      <c r="C143" s="1277"/>
      <c r="D143" s="1277"/>
      <c r="E143" s="1277"/>
      <c r="F143" s="1277"/>
      <c r="G143" s="1277"/>
      <c r="H143" s="1277"/>
      <c r="I143" s="1277"/>
      <c r="J143" s="1277"/>
      <c r="K143" s="1277"/>
      <c r="L143" s="1277"/>
      <c r="M143" s="1277"/>
      <c r="N143" s="1277"/>
    </row>
    <row r="144" spans="1:14" ht="15" customHeight="1" x14ac:dyDescent="0.25">
      <c r="A144" s="1277"/>
      <c r="B144" s="1277"/>
      <c r="C144" s="1277"/>
      <c r="D144" s="1277"/>
      <c r="E144" s="1277"/>
      <c r="F144" s="1277"/>
      <c r="G144" s="1277"/>
      <c r="H144" s="1277"/>
      <c r="I144" s="1277"/>
      <c r="J144" s="1277"/>
      <c r="K144" s="1277"/>
      <c r="L144" s="1277"/>
      <c r="M144" s="1277"/>
      <c r="N144" s="1277"/>
    </row>
    <row r="145" spans="1:14" ht="14.45" customHeight="1" x14ac:dyDescent="0.25">
      <c r="A145" s="1278" t="s">
        <v>1893</v>
      </c>
      <c r="B145" s="1279"/>
      <c r="C145" s="1279"/>
      <c r="D145" s="1280"/>
      <c r="E145" s="462"/>
      <c r="F145" s="1287" t="s">
        <v>4750</v>
      </c>
      <c r="G145" s="1287"/>
      <c r="H145" s="1287"/>
      <c r="I145" s="1287"/>
      <c r="K145" s="1288" t="s">
        <v>1201</v>
      </c>
      <c r="L145" s="1288"/>
      <c r="M145" s="1288"/>
      <c r="N145" s="1288"/>
    </row>
    <row r="146" spans="1:14" ht="14.45" customHeight="1" x14ac:dyDescent="0.25">
      <c r="A146" s="1281"/>
      <c r="B146" s="1282"/>
      <c r="C146" s="1282"/>
      <c r="D146" s="1283"/>
      <c r="E146" s="463"/>
      <c r="F146" s="1287"/>
      <c r="G146" s="1287"/>
      <c r="H146" s="1287"/>
      <c r="I146" s="1287"/>
      <c r="K146" s="1288"/>
      <c r="L146" s="1288"/>
      <c r="M146" s="1288"/>
      <c r="N146" s="1288"/>
    </row>
    <row r="147" spans="1:14" ht="14.45" customHeight="1" x14ac:dyDescent="0.25">
      <c r="A147" s="1284"/>
      <c r="B147" s="1285"/>
      <c r="C147" s="1285"/>
      <c r="D147" s="1286"/>
      <c r="E147" s="464"/>
      <c r="F147" s="1287"/>
      <c r="G147" s="1287"/>
      <c r="H147" s="1287"/>
      <c r="I147" s="1287"/>
      <c r="K147" s="1288"/>
      <c r="L147" s="1288"/>
      <c r="M147" s="1288"/>
      <c r="N147" s="1288"/>
    </row>
    <row r="148" spans="1:14" ht="27" thickBot="1" x14ac:dyDescent="0.3">
      <c r="A148" s="1267" t="s">
        <v>4589</v>
      </c>
      <c r="B148" s="1268"/>
      <c r="C148" s="1268"/>
      <c r="D148" s="1269"/>
      <c r="E148" s="465"/>
      <c r="F148" s="1270" t="s">
        <v>4589</v>
      </c>
      <c r="G148" s="1271"/>
      <c r="H148" s="1271"/>
      <c r="I148" s="1272"/>
      <c r="K148" s="1270" t="s">
        <v>4589</v>
      </c>
      <c r="L148" s="1271"/>
      <c r="M148" s="1271"/>
      <c r="N148" s="127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3" t="s">
        <v>4595</v>
      </c>
      <c r="B169" s="1273"/>
      <c r="C169" s="1273"/>
      <c r="D169" s="204">
        <f>SUM(D150:D168)</f>
        <v>0</v>
      </c>
      <c r="E169" s="471"/>
      <c r="F169" s="1274" t="s">
        <v>4595</v>
      </c>
      <c r="G169" s="1274"/>
      <c r="H169" s="1275"/>
      <c r="I169" s="428">
        <f>SUM(I150:I167)</f>
        <v>1191200</v>
      </c>
      <c r="K169" s="1274" t="s">
        <v>4595</v>
      </c>
      <c r="L169" s="1274"/>
      <c r="M169" s="1275"/>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7" t="s">
        <v>9499</v>
      </c>
      <c r="C1" s="1308"/>
      <c r="D1" s="1308"/>
      <c r="E1" s="1309"/>
      <c r="G1" s="1307" t="s">
        <v>13795</v>
      </c>
      <c r="H1" s="1308"/>
      <c r="I1" s="1308"/>
      <c r="J1" s="1309"/>
      <c r="M1" s="1318" t="s">
        <v>11390</v>
      </c>
      <c r="N1" s="1319"/>
      <c r="O1" s="1319"/>
      <c r="P1" s="1320"/>
      <c r="R1" s="1318" t="s">
        <v>11390</v>
      </c>
      <c r="S1" s="1319"/>
      <c r="T1" s="1319"/>
      <c r="U1" s="1320"/>
      <c r="X1" s="1318" t="s">
        <v>11390</v>
      </c>
      <c r="Y1" s="1319"/>
      <c r="Z1" s="1319"/>
      <c r="AA1" s="1320"/>
      <c r="AC1" s="1315" t="s">
        <v>9499</v>
      </c>
      <c r="AD1" s="1316"/>
      <c r="AE1" s="1316"/>
      <c r="AF1" s="1317"/>
      <c r="AJ1" s="1307" t="s">
        <v>9499</v>
      </c>
      <c r="AK1" s="1308"/>
      <c r="AL1" s="1308"/>
      <c r="AM1" s="1309"/>
      <c r="AO1" s="996" t="s">
        <v>1766</v>
      </c>
    </row>
    <row r="2" spans="2:41" ht="21" x14ac:dyDescent="0.35">
      <c r="B2" s="1310" t="s">
        <v>13539</v>
      </c>
      <c r="C2" s="1311"/>
      <c r="D2" s="1311"/>
      <c r="E2" s="1312"/>
      <c r="G2" s="1310" t="s">
        <v>10398</v>
      </c>
      <c r="H2" s="1311"/>
      <c r="I2" s="1311"/>
      <c r="J2" s="1312"/>
      <c r="M2" s="1318" t="s">
        <v>13532</v>
      </c>
      <c r="N2" s="1319"/>
      <c r="O2" s="1319"/>
      <c r="P2" s="1320"/>
      <c r="R2" s="1318" t="s">
        <v>13531</v>
      </c>
      <c r="S2" s="1319"/>
      <c r="T2" s="1319"/>
      <c r="U2" s="1320"/>
      <c r="X2" s="1318" t="s">
        <v>13530</v>
      </c>
      <c r="Y2" s="1319"/>
      <c r="Z2" s="1319"/>
      <c r="AA2" s="1320"/>
      <c r="AC2" s="1310" t="s">
        <v>8162</v>
      </c>
      <c r="AD2" s="1311"/>
      <c r="AE2" s="1311"/>
      <c r="AF2" s="1312"/>
      <c r="AJ2" s="1310" t="s">
        <v>7168</v>
      </c>
      <c r="AK2" s="1311"/>
      <c r="AL2" s="1311"/>
      <c r="AM2" s="131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96" t="s">
        <v>9492</v>
      </c>
      <c r="C4" s="1297"/>
      <c r="D4" s="1297"/>
      <c r="E4" s="931">
        <f>'Main Summary'!B19</f>
        <v>76358865.59946236</v>
      </c>
      <c r="G4" s="1296" t="s">
        <v>9492</v>
      </c>
      <c r="H4" s="1297"/>
      <c r="I4" s="1297"/>
      <c r="J4" s="931">
        <f ca="1">'Main Summary'!F19-U5-U10</f>
        <v>284624037.18604004</v>
      </c>
      <c r="M4" s="1318" t="s">
        <v>11391</v>
      </c>
      <c r="N4" s="1319"/>
      <c r="O4" s="1319"/>
      <c r="P4" s="1320"/>
      <c r="R4" s="1318" t="s">
        <v>11391</v>
      </c>
      <c r="S4" s="1319"/>
      <c r="T4" s="1319"/>
      <c r="U4" s="1320"/>
      <c r="X4" s="1318" t="s">
        <v>11391</v>
      </c>
      <c r="Y4" s="1319"/>
      <c r="Z4" s="1319"/>
      <c r="AA4" s="1320"/>
      <c r="AC4" s="1296" t="s">
        <v>9492</v>
      </c>
      <c r="AD4" s="1297"/>
      <c r="AE4" s="1297"/>
      <c r="AF4" s="931">
        <f ca="1">'Main Summary'!J19-AA5-AA10</f>
        <v>137668700.60426268</v>
      </c>
      <c r="AJ4" s="1296" t="s">
        <v>9492</v>
      </c>
      <c r="AK4" s="1297"/>
      <c r="AL4" s="1297"/>
      <c r="AM4" s="931">
        <f>'Main Summary'!N19</f>
        <v>66512286.479166672</v>
      </c>
    </row>
    <row r="5" spans="2:41" ht="19.5" thickBot="1" x14ac:dyDescent="0.35">
      <c r="B5" s="1296" t="s">
        <v>9493</v>
      </c>
      <c r="C5" s="1297"/>
      <c r="D5" s="1297"/>
      <c r="E5" s="931">
        <f>'Main Summary'!C19</f>
        <v>55864859</v>
      </c>
      <c r="G5" s="1296" t="s">
        <v>9493</v>
      </c>
      <c r="H5" s="1297"/>
      <c r="I5" s="1297"/>
      <c r="J5" s="931">
        <f ca="1">'Main Summary'!G19-U6-U11</f>
        <v>369673213.57120001</v>
      </c>
      <c r="M5" s="1296" t="s">
        <v>9492</v>
      </c>
      <c r="N5" s="1297"/>
      <c r="O5" s="1297"/>
      <c r="P5" s="1021">
        <f ca="1">SUMIF(Posting!$B19934:$E50808,"Meezan Bank Head Office",Posting!$E19934:$E50808)</f>
        <v>2837424.1290322579</v>
      </c>
      <c r="R5" s="1296" t="s">
        <v>9492</v>
      </c>
      <c r="S5" s="1297"/>
      <c r="T5" s="1297"/>
      <c r="U5" s="1021">
        <f ca="1">SUMIF(Posting!$B17317:$E19932,"Meezan Bank Head Office",Posting!$E17317:$E19932)</f>
        <v>19586377</v>
      </c>
      <c r="X5" s="1296" t="s">
        <v>9492</v>
      </c>
      <c r="Y5" s="1297"/>
      <c r="Z5" s="1297"/>
      <c r="AA5" s="1021">
        <f ca="1">SUMIF(Posting!$B1:$E17316,"Meezan Bank Head Office",Posting!$E1:$E17316)</f>
        <v>13034925</v>
      </c>
      <c r="AC5" s="1296" t="s">
        <v>9493</v>
      </c>
      <c r="AD5" s="1297"/>
      <c r="AE5" s="1297"/>
      <c r="AF5" s="931">
        <f ca="1">'Main Summary'!K19-AA6-AA11</f>
        <v>176831246.42000002</v>
      </c>
      <c r="AJ5" s="1296" t="s">
        <v>9493</v>
      </c>
      <c r="AK5" s="1297"/>
      <c r="AL5" s="1297"/>
      <c r="AM5" s="931">
        <f>'Main Summary'!O19</f>
        <v>82215394.510000005</v>
      </c>
    </row>
    <row r="6" spans="2:41" ht="18.75" x14ac:dyDescent="0.3">
      <c r="B6" s="1296" t="s">
        <v>2612</v>
      </c>
      <c r="C6" s="1297"/>
      <c r="D6" s="1297"/>
      <c r="E6" s="931">
        <f>E5-E4</f>
        <v>-20494006.59946236</v>
      </c>
      <c r="G6" s="1296" t="s">
        <v>2612</v>
      </c>
      <c r="H6" s="1297"/>
      <c r="I6" s="1297"/>
      <c r="J6" s="931">
        <f ca="1">J5-J4</f>
        <v>85049176.385159969</v>
      </c>
      <c r="M6" s="1296" t="s">
        <v>9493</v>
      </c>
      <c r="N6" s="1297"/>
      <c r="O6" s="1297"/>
      <c r="P6" s="1016">
        <f ca="1">SUMIF(Posting!$B19934:$F50808,"Meezan Bank Head Office",Posting!$F19934:$F50808)</f>
        <v>10414071</v>
      </c>
      <c r="R6" s="1296" t="s">
        <v>9493</v>
      </c>
      <c r="S6" s="1297"/>
      <c r="T6" s="1297"/>
      <c r="U6" s="1016">
        <f ca="1">SUMIF(Posting!$B17317:$F19932,"Meezan Bank Head Office",Posting!$F17317:$F19932)</f>
        <v>8936115</v>
      </c>
      <c r="X6" s="1296" t="s">
        <v>9493</v>
      </c>
      <c r="Y6" s="1297"/>
      <c r="Z6" s="1297"/>
      <c r="AA6" s="1016">
        <f ca="1">SUMIF(Posting!$B1:$F17316,"Meezan Bank Head Office",Posting!$F1:$F17316)</f>
        <v>19830000</v>
      </c>
      <c r="AC6" s="1296" t="s">
        <v>2612</v>
      </c>
      <c r="AD6" s="1297"/>
      <c r="AE6" s="1297"/>
      <c r="AF6" s="931">
        <f ca="1">AF5-AF4</f>
        <v>39162545.815737337</v>
      </c>
      <c r="AJ6" s="1296" t="s">
        <v>2612</v>
      </c>
      <c r="AK6" s="1297"/>
      <c r="AL6" s="1297"/>
      <c r="AM6" s="931">
        <f>AM5-AM4</f>
        <v>15703108.030833334</v>
      </c>
    </row>
    <row r="7" spans="2:41" ht="18.75" x14ac:dyDescent="0.3">
      <c r="B7" s="1296"/>
      <c r="C7" s="1297"/>
      <c r="D7" s="1297"/>
      <c r="E7" s="931"/>
      <c r="G7" s="1296"/>
      <c r="H7" s="1297"/>
      <c r="I7" s="1297"/>
      <c r="J7" s="931"/>
      <c r="M7" s="1296" t="s">
        <v>2612</v>
      </c>
      <c r="N7" s="1297"/>
      <c r="O7" s="1297"/>
      <c r="P7" s="931">
        <f ca="1">P6-P5</f>
        <v>7576646.8709677421</v>
      </c>
      <c r="R7" s="1296" t="s">
        <v>2612</v>
      </c>
      <c r="S7" s="1297"/>
      <c r="T7" s="1297"/>
      <c r="U7" s="931">
        <f ca="1">U6-U5</f>
        <v>-10650262</v>
      </c>
      <c r="X7" s="1296" t="s">
        <v>2612</v>
      </c>
      <c r="Y7" s="1297"/>
      <c r="Z7" s="1297"/>
      <c r="AA7" s="931">
        <f ca="1">AA6-AA5</f>
        <v>6795075</v>
      </c>
      <c r="AC7" s="1296"/>
      <c r="AD7" s="1297"/>
      <c r="AE7" s="1297"/>
      <c r="AF7" s="931"/>
      <c r="AJ7" s="1296"/>
      <c r="AK7" s="1297"/>
      <c r="AL7" s="1297"/>
      <c r="AM7" s="931"/>
    </row>
    <row r="8" spans="2:41" ht="19.5" thickBot="1" x14ac:dyDescent="0.35">
      <c r="B8" s="1303" t="s">
        <v>11038</v>
      </c>
      <c r="C8" s="1273"/>
      <c r="D8" s="1273"/>
      <c r="E8" s="931"/>
      <c r="G8" s="1303" t="s">
        <v>11038</v>
      </c>
      <c r="H8" s="1273"/>
      <c r="I8" s="1273"/>
      <c r="J8" s="931"/>
      <c r="M8" s="1296"/>
      <c r="N8" s="1297"/>
      <c r="O8" s="1297"/>
      <c r="P8" s="931"/>
      <c r="R8" s="1296"/>
      <c r="S8" s="1297"/>
      <c r="T8" s="1297"/>
      <c r="U8" s="931"/>
      <c r="X8" s="1296"/>
      <c r="Y8" s="1297"/>
      <c r="Z8" s="1297"/>
      <c r="AA8" s="931"/>
      <c r="AC8" s="1303" t="s">
        <v>11038</v>
      </c>
      <c r="AD8" s="1273"/>
      <c r="AE8" s="1273"/>
      <c r="AF8" s="931"/>
      <c r="AJ8" s="1296" t="s">
        <v>9494</v>
      </c>
      <c r="AK8" s="1297"/>
      <c r="AL8" s="1297"/>
      <c r="AM8" s="931">
        <v>300000</v>
      </c>
    </row>
    <row r="9" spans="2:41" ht="21.75" thickBot="1" x14ac:dyDescent="0.4">
      <c r="B9" s="1296" t="s">
        <v>9496</v>
      </c>
      <c r="C9" s="1297"/>
      <c r="D9" s="1297"/>
      <c r="E9" s="932">
        <v>820900</v>
      </c>
      <c r="G9" s="1296" t="s">
        <v>9496</v>
      </c>
      <c r="H9" s="1297"/>
      <c r="I9" s="1297"/>
      <c r="J9" s="932">
        <v>500000</v>
      </c>
      <c r="M9" s="1318" t="s">
        <v>11392</v>
      </c>
      <c r="N9" s="1319"/>
      <c r="O9" s="1319"/>
      <c r="P9" s="1320"/>
      <c r="R9" s="1318" t="s">
        <v>11392</v>
      </c>
      <c r="S9" s="1319"/>
      <c r="T9" s="1319"/>
      <c r="U9" s="1320"/>
      <c r="X9" s="1318" t="s">
        <v>11392</v>
      </c>
      <c r="Y9" s="1319"/>
      <c r="Z9" s="1319"/>
      <c r="AA9" s="1320"/>
      <c r="AC9" s="1296" t="s">
        <v>9496</v>
      </c>
      <c r="AD9" s="1297"/>
      <c r="AE9" s="1297"/>
      <c r="AF9" s="932">
        <v>526260</v>
      </c>
      <c r="AJ9" s="1296" t="s">
        <v>9495</v>
      </c>
      <c r="AK9" s="1297"/>
      <c r="AL9" s="1297"/>
      <c r="AM9" s="931">
        <v>526260</v>
      </c>
    </row>
    <row r="10" spans="2:41" s="928" customFormat="1" ht="19.5" thickBot="1" x14ac:dyDescent="0.35">
      <c r="B10" s="1296"/>
      <c r="C10" s="1297"/>
      <c r="D10" s="1297"/>
      <c r="E10" s="932"/>
      <c r="G10" s="1296"/>
      <c r="H10" s="1297"/>
      <c r="I10" s="1297"/>
      <c r="J10" s="932"/>
      <c r="M10" s="1296" t="s">
        <v>9492</v>
      </c>
      <c r="N10" s="1297"/>
      <c r="O10" s="1297"/>
      <c r="P10" s="1021">
        <f ca="1">SUMIF(Posting!$B19934:$E50808,"Saifee Hospital",Posting!$E19934:$E50808)</f>
        <v>0</v>
      </c>
      <c r="R10" s="1296" t="s">
        <v>9492</v>
      </c>
      <c r="S10" s="1297"/>
      <c r="T10" s="1297"/>
      <c r="U10" s="1021">
        <f ca="1">SUMIF(Posting!$B17317:$E19932,"Saifee Hospital",Posting!$E17317:$E19932)</f>
        <v>2187330</v>
      </c>
      <c r="X10" s="1296" t="s">
        <v>9492</v>
      </c>
      <c r="Y10" s="1297"/>
      <c r="Z10" s="1297"/>
      <c r="AA10" s="1021">
        <f ca="1">SUMIF(Posting!$B1:$E17316,"Saifee Hospital",Posting!$E1:$E17316)</f>
        <v>1591330</v>
      </c>
      <c r="AC10" s="1296"/>
      <c r="AD10" s="1297"/>
      <c r="AE10" s="1297"/>
      <c r="AF10" s="932"/>
      <c r="AJ10" s="1296" t="s">
        <v>9496</v>
      </c>
      <c r="AK10" s="1297"/>
      <c r="AL10" s="1297"/>
      <c r="AM10" s="932">
        <v>1314656</v>
      </c>
    </row>
    <row r="11" spans="2:41" ht="18.75" x14ac:dyDescent="0.3">
      <c r="B11" s="1303" t="s">
        <v>2612</v>
      </c>
      <c r="C11" s="1273"/>
      <c r="D11" s="1273"/>
      <c r="E11" s="931">
        <f>E9+E6</f>
        <v>-19673106.59946236</v>
      </c>
      <c r="G11" s="1303" t="s">
        <v>2612</v>
      </c>
      <c r="H11" s="1273"/>
      <c r="I11" s="1273"/>
      <c r="J11" s="931">
        <f ca="1">J9+J6</f>
        <v>85549176.385159969</v>
      </c>
      <c r="M11" s="1296" t="s">
        <v>9493</v>
      </c>
      <c r="N11" s="1297"/>
      <c r="O11" s="1297"/>
      <c r="P11" s="1016">
        <f ca="1">SUMIF(Posting!$B19934:$F50808,"Saifee Hospital",Posting!$F19934:$F50808)</f>
        <v>0</v>
      </c>
      <c r="R11" s="1296" t="s">
        <v>9493</v>
      </c>
      <c r="S11" s="1297"/>
      <c r="T11" s="1297"/>
      <c r="U11" s="1016">
        <f ca="1">SUMIF(Posting!$B17317:$F19932,"Saifee Hospital",Posting!$F17317:$F19932)</f>
        <v>3724000</v>
      </c>
      <c r="X11" s="1296" t="s">
        <v>9493</v>
      </c>
      <c r="Y11" s="1297"/>
      <c r="Z11" s="1297"/>
      <c r="AA11" s="1016">
        <f ca="1">SUMIF(Posting!$B1:$F17316,"Saifee Hospital",Posting!$F1:$F17316)</f>
        <v>2434251</v>
      </c>
      <c r="AC11" s="1303" t="s">
        <v>2612</v>
      </c>
      <c r="AD11" s="1273"/>
      <c r="AE11" s="1273"/>
      <c r="AF11" s="931">
        <f ca="1">AF9+AF6</f>
        <v>39688805.815737337</v>
      </c>
      <c r="AJ11" s="1296" t="s">
        <v>2614</v>
      </c>
      <c r="AK11" s="1297"/>
      <c r="AL11" s="1297"/>
      <c r="AM11" s="931">
        <f>AM6-AM8-AM9+AM10</f>
        <v>16191504.030833334</v>
      </c>
    </row>
    <row r="12" spans="2:41" ht="21" x14ac:dyDescent="0.35">
      <c r="B12" s="1298"/>
      <c r="C12" s="1299"/>
      <c r="D12" s="1300"/>
      <c r="E12" s="931"/>
      <c r="G12" s="1298"/>
      <c r="H12" s="1299"/>
      <c r="I12" s="1300"/>
      <c r="J12" s="931"/>
      <c r="M12" s="1296" t="s">
        <v>2612</v>
      </c>
      <c r="N12" s="1297"/>
      <c r="O12" s="1297"/>
      <c r="P12" s="931">
        <f ca="1">P11-P10</f>
        <v>0</v>
      </c>
      <c r="R12" s="1296" t="s">
        <v>2612</v>
      </c>
      <c r="S12" s="1297"/>
      <c r="T12" s="1297"/>
      <c r="U12" s="931">
        <f ca="1">U11-U10</f>
        <v>1536670</v>
      </c>
      <c r="X12" s="1296" t="s">
        <v>2612</v>
      </c>
      <c r="Y12" s="1297"/>
      <c r="Z12" s="1297"/>
      <c r="AA12" s="931">
        <f ca="1">AA11-AA10</f>
        <v>842921</v>
      </c>
      <c r="AC12" s="1298"/>
      <c r="AD12" s="1299"/>
      <c r="AE12" s="1300"/>
      <c r="AF12" s="931"/>
      <c r="AJ12" s="1313" t="s">
        <v>9497</v>
      </c>
      <c r="AK12" s="1314"/>
      <c r="AL12" s="1314"/>
      <c r="AM12" s="935">
        <v>2434251</v>
      </c>
    </row>
    <row r="13" spans="2:41" s="968" customFormat="1" ht="21.75" thickBot="1" x14ac:dyDescent="0.4">
      <c r="B13" s="1304" t="s">
        <v>11037</v>
      </c>
      <c r="C13" s="1305"/>
      <c r="D13" s="1306"/>
      <c r="E13" s="931"/>
      <c r="G13" s="1304" t="s">
        <v>11037</v>
      </c>
      <c r="H13" s="1305"/>
      <c r="I13" s="1306"/>
      <c r="J13" s="931"/>
      <c r="M13" s="1303"/>
      <c r="N13" s="1273"/>
      <c r="O13" s="1273"/>
      <c r="P13" s="931"/>
      <c r="R13" s="1303"/>
      <c r="S13" s="1273"/>
      <c r="T13" s="1273"/>
      <c r="U13" s="931"/>
      <c r="X13" s="1303"/>
      <c r="Y13" s="1273"/>
      <c r="Z13" s="1273"/>
      <c r="AA13" s="931"/>
      <c r="AC13" s="1304" t="s">
        <v>11037</v>
      </c>
      <c r="AD13" s="1305"/>
      <c r="AE13" s="1306"/>
      <c r="AF13" s="931"/>
      <c r="AJ13" s="1291" t="s">
        <v>2614</v>
      </c>
      <c r="AK13" s="1292"/>
      <c r="AL13" s="1292"/>
      <c r="AM13" s="967">
        <f>AM11-AM12</f>
        <v>13757253.030833334</v>
      </c>
    </row>
    <row r="14" spans="2:41" ht="18.75" x14ac:dyDescent="0.3">
      <c r="B14" s="1298" t="s">
        <v>9494</v>
      </c>
      <c r="C14" s="1299"/>
      <c r="D14" s="1300"/>
      <c r="E14" s="931">
        <v>600000</v>
      </c>
      <c r="G14" s="1298" t="s">
        <v>9494</v>
      </c>
      <c r="H14" s="1299"/>
      <c r="I14" s="1300"/>
      <c r="J14" s="931">
        <v>600000</v>
      </c>
      <c r="M14" s="1298"/>
      <c r="N14" s="1299"/>
      <c r="O14" s="1300"/>
      <c r="P14" s="931"/>
      <c r="R14" s="1298"/>
      <c r="S14" s="1299"/>
      <c r="T14" s="1300"/>
      <c r="U14" s="931"/>
      <c r="X14" s="1298"/>
      <c r="Y14" s="1299"/>
      <c r="Z14" s="1300"/>
      <c r="AA14" s="931"/>
      <c r="AC14" s="1298" t="s">
        <v>9494</v>
      </c>
      <c r="AD14" s="1299"/>
      <c r="AE14" s="1300"/>
      <c r="AF14" s="931">
        <v>300000</v>
      </c>
      <c r="AJ14" s="933"/>
      <c r="AK14" s="933"/>
      <c r="AL14" s="933"/>
      <c r="AM14" s="934"/>
    </row>
    <row r="15" spans="2:41" ht="18.75" x14ac:dyDescent="0.3">
      <c r="B15" s="1298" t="s">
        <v>9495</v>
      </c>
      <c r="C15" s="1299"/>
      <c r="D15" s="1300"/>
      <c r="E15" s="931"/>
      <c r="F15" s="301"/>
      <c r="G15" s="1298" t="s">
        <v>9495</v>
      </c>
      <c r="H15" s="1299"/>
      <c r="I15" s="1300"/>
      <c r="J15" s="931">
        <v>845422</v>
      </c>
      <c r="K15" s="301"/>
      <c r="L15" s="301"/>
      <c r="Q15" s="301"/>
      <c r="V15" s="301"/>
      <c r="W15" s="301"/>
      <c r="AB15" s="301"/>
      <c r="AC15" s="1298" t="s">
        <v>9495</v>
      </c>
      <c r="AD15" s="1299"/>
      <c r="AE15" s="1300"/>
      <c r="AF15" s="931">
        <v>500000</v>
      </c>
      <c r="AG15" s="301"/>
      <c r="AH15" s="301"/>
      <c r="AI15" s="301"/>
      <c r="AJ15" s="933"/>
      <c r="AK15" s="933"/>
      <c r="AL15" s="933"/>
      <c r="AM15" s="934"/>
    </row>
    <row r="16" spans="2:41" ht="18.75" x14ac:dyDescent="0.3">
      <c r="B16" s="1298" t="s">
        <v>12715</v>
      </c>
      <c r="C16" s="1299"/>
      <c r="D16" s="1300"/>
      <c r="E16" s="931"/>
      <c r="F16" s="301"/>
      <c r="G16" s="1298"/>
      <c r="H16" s="1299"/>
      <c r="I16" s="1300"/>
      <c r="J16" s="931"/>
      <c r="K16" s="301"/>
      <c r="L16" s="301"/>
      <c r="Q16" s="301"/>
      <c r="V16" s="301"/>
      <c r="W16" s="301"/>
      <c r="AB16" s="301"/>
      <c r="AC16" s="1298" t="s">
        <v>11040</v>
      </c>
      <c r="AD16" s="1299"/>
      <c r="AE16" s="1300"/>
      <c r="AF16" s="1047">
        <v>0</v>
      </c>
      <c r="AG16" s="301"/>
      <c r="AH16" s="301"/>
      <c r="AI16" s="301"/>
      <c r="AJ16" s="933"/>
      <c r="AK16" s="933"/>
      <c r="AL16" s="933"/>
      <c r="AM16" s="934"/>
    </row>
    <row r="17" spans="2:39" ht="21" x14ac:dyDescent="0.35">
      <c r="B17" s="1301"/>
      <c r="C17" s="1302"/>
      <c r="D17" s="1302"/>
      <c r="E17" s="1025"/>
      <c r="F17" s="301"/>
      <c r="G17" s="1301"/>
      <c r="H17" s="1302"/>
      <c r="I17" s="1302"/>
      <c r="J17" s="1025"/>
      <c r="K17" s="301"/>
      <c r="L17" s="301"/>
      <c r="P17" s="3">
        <f ca="1">P12+P7</f>
        <v>7576646.8709677421</v>
      </c>
      <c r="Q17" s="301"/>
      <c r="U17" s="3">
        <f ca="1">U12+U7</f>
        <v>-9113592</v>
      </c>
      <c r="V17" s="301"/>
      <c r="W17" s="301"/>
      <c r="AA17" s="3">
        <f ca="1">AA12+AA7</f>
        <v>7637996</v>
      </c>
      <c r="AB17" s="301"/>
      <c r="AC17" s="1301" t="s">
        <v>11393</v>
      </c>
      <c r="AD17" s="1302"/>
      <c r="AE17" s="1302"/>
      <c r="AF17" s="1025">
        <v>3707947</v>
      </c>
      <c r="AG17" s="301"/>
      <c r="AH17" s="301"/>
      <c r="AI17" s="301"/>
      <c r="AJ17" s="1080"/>
      <c r="AK17" s="933"/>
      <c r="AL17" s="933"/>
      <c r="AM17" s="934"/>
    </row>
    <row r="18" spans="2:39" ht="21" x14ac:dyDescent="0.35">
      <c r="B18" s="1301"/>
      <c r="C18" s="1302"/>
      <c r="D18" s="1302"/>
      <c r="E18" s="1025"/>
      <c r="F18" s="301"/>
      <c r="G18" s="1301"/>
      <c r="H18" s="1302"/>
      <c r="I18" s="1302"/>
      <c r="J18" s="1025"/>
      <c r="K18" s="301"/>
      <c r="L18" s="301"/>
      <c r="M18" s="3"/>
      <c r="P18" s="3"/>
      <c r="Q18" s="301"/>
      <c r="R18" s="3"/>
      <c r="U18" s="3"/>
      <c r="V18" s="301"/>
      <c r="W18" s="301"/>
      <c r="AB18" s="301"/>
      <c r="AC18" s="1301"/>
      <c r="AD18" s="1302"/>
      <c r="AE18" s="1302"/>
      <c r="AF18" s="1025"/>
      <c r="AG18" s="301"/>
      <c r="AH18" s="301"/>
      <c r="AI18" s="301"/>
      <c r="AJ18" s="933"/>
      <c r="AK18" s="933"/>
      <c r="AL18" s="933"/>
      <c r="AM18" s="934"/>
    </row>
    <row r="19" spans="2:39" ht="19.5" thickBot="1" x14ac:dyDescent="0.35">
      <c r="B19" s="1303"/>
      <c r="C19" s="1273"/>
      <c r="D19" s="1273"/>
      <c r="E19" s="1026"/>
      <c r="F19" s="301"/>
      <c r="G19" s="1303"/>
      <c r="H19" s="1273"/>
      <c r="I19" s="1273"/>
      <c r="J19" s="1026"/>
      <c r="K19" s="301"/>
      <c r="L19" s="301"/>
      <c r="P19" s="3"/>
      <c r="Q19" s="301"/>
      <c r="U19" s="3"/>
      <c r="V19" s="301"/>
      <c r="W19" s="301"/>
      <c r="AB19" s="301"/>
      <c r="AC19" s="1303"/>
      <c r="AD19" s="1273"/>
      <c r="AE19" s="1273"/>
      <c r="AF19" s="1026"/>
      <c r="AG19" s="301"/>
      <c r="AH19" s="301"/>
      <c r="AI19" s="301"/>
      <c r="AJ19" s="933"/>
      <c r="AK19" s="933"/>
      <c r="AL19" s="933"/>
      <c r="AM19" s="934"/>
    </row>
    <row r="20" spans="2:39" ht="21" x14ac:dyDescent="0.35">
      <c r="B20" s="1303" t="s">
        <v>11039</v>
      </c>
      <c r="C20" s="1273"/>
      <c r="D20" s="1273"/>
      <c r="E20" s="1025">
        <f>SUM(E14:E19)</f>
        <v>600000</v>
      </c>
      <c r="G20" s="1303" t="s">
        <v>11039</v>
      </c>
      <c r="H20" s="1273"/>
      <c r="I20" s="1273"/>
      <c r="J20" s="1025">
        <f>SUM(J14:J19)</f>
        <v>1445422</v>
      </c>
      <c r="P20" s="3"/>
      <c r="U20" s="3">
        <f ca="1">AA17+U17+P17</f>
        <v>6101050.8709677421</v>
      </c>
      <c r="AA20" s="3"/>
      <c r="AC20" s="1303" t="s">
        <v>11039</v>
      </c>
      <c r="AD20" s="1273"/>
      <c r="AE20" s="1273"/>
      <c r="AF20" s="1025">
        <f>SUM(AF14:AF19)</f>
        <v>4507947</v>
      </c>
      <c r="AJ20" s="1293" t="s">
        <v>9498</v>
      </c>
      <c r="AK20" s="1294"/>
      <c r="AL20" s="1294"/>
      <c r="AM20" s="1295"/>
    </row>
    <row r="21" spans="2:39" s="928" customFormat="1" ht="21" x14ac:dyDescent="0.35">
      <c r="B21" s="1301"/>
      <c r="C21" s="1302"/>
      <c r="D21" s="1302"/>
      <c r="E21" s="1025"/>
      <c r="G21" s="1301"/>
      <c r="H21" s="1302"/>
      <c r="I21" s="1302"/>
      <c r="J21" s="1025"/>
      <c r="M21"/>
      <c r="N21"/>
      <c r="O21"/>
      <c r="P21" s="3"/>
      <c r="R21"/>
      <c r="S21"/>
      <c r="T21"/>
      <c r="U21" s="3"/>
      <c r="X21"/>
      <c r="Y21"/>
      <c r="Z21"/>
      <c r="AA21"/>
      <c r="AC21" s="1301"/>
      <c r="AD21" s="1302"/>
      <c r="AE21" s="1302"/>
      <c r="AF21" s="1025"/>
      <c r="AJ21" s="969" t="s">
        <v>9500</v>
      </c>
      <c r="AK21" s="965" t="s">
        <v>4750</v>
      </c>
      <c r="AL21" s="965" t="s">
        <v>1201</v>
      </c>
      <c r="AM21" s="971" t="s">
        <v>1893</v>
      </c>
    </row>
    <row r="22" spans="2:39" s="928" customFormat="1" ht="21.75" thickBot="1" x14ac:dyDescent="0.4">
      <c r="B22" s="1291" t="s">
        <v>2614</v>
      </c>
      <c r="C22" s="1292"/>
      <c r="D22" s="1292"/>
      <c r="E22" s="967">
        <f>E11-E20</f>
        <v>-20273106.59946236</v>
      </c>
      <c r="G22" s="1291" t="s">
        <v>2614</v>
      </c>
      <c r="H22" s="1292"/>
      <c r="I22" s="1292"/>
      <c r="J22" s="967">
        <f ca="1">J11-J20</f>
        <v>84103754.385159969</v>
      </c>
      <c r="M22"/>
      <c r="N22"/>
      <c r="O22"/>
      <c r="P22"/>
      <c r="R22"/>
      <c r="S22"/>
      <c r="T22"/>
      <c r="U22"/>
      <c r="X22"/>
      <c r="Y22"/>
      <c r="Z22"/>
      <c r="AA22"/>
      <c r="AC22" s="1291" t="s">
        <v>2614</v>
      </c>
      <c r="AD22" s="1292"/>
      <c r="AE22" s="1292"/>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3" t="s">
        <v>9498</v>
      </c>
      <c r="C24" s="1294"/>
      <c r="D24" s="1294"/>
      <c r="E24" s="1295"/>
      <c r="G24" s="1293" t="s">
        <v>9498</v>
      </c>
      <c r="H24" s="1294"/>
      <c r="I24" s="1294"/>
      <c r="J24" s="1295"/>
      <c r="M24"/>
      <c r="N24"/>
      <c r="O24"/>
      <c r="P24"/>
      <c r="R24"/>
      <c r="S24"/>
      <c r="T24"/>
      <c r="U24"/>
      <c r="X24"/>
      <c r="Y24"/>
      <c r="Z24"/>
      <c r="AA24"/>
      <c r="AC24" s="1293" t="s">
        <v>9498</v>
      </c>
      <c r="AD24" s="1294"/>
      <c r="AE24" s="1294"/>
      <c r="AF24" s="1295"/>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-6690125.1778225787</v>
      </c>
      <c r="D27" s="939">
        <f>D26*E22</f>
        <v>-6690125.1778225787</v>
      </c>
      <c r="E27" s="932">
        <f>E26*E22</f>
        <v>-6892856.2438172027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-6690125.1778225787</v>
      </c>
      <c r="D29" s="942">
        <f t="shared" ref="D29:E29" si="1">D27-D28</f>
        <v>-6690125.1778225787</v>
      </c>
      <c r="E29" s="943">
        <f t="shared" si="1"/>
        <v>-6892856.2438172027</v>
      </c>
      <c r="G29" s="937" t="s">
        <v>9503</v>
      </c>
      <c r="H29" s="942">
        <f ca="1">H27-H28</f>
        <v>26563038.947102793</v>
      </c>
      <c r="I29" s="942">
        <f t="shared" ref="I29:J29" ca="1" si="2">I27-I28</f>
        <v>27754238.947102793</v>
      </c>
      <c r="J29" s="943">
        <f t="shared" ca="1" si="2"/>
        <v>28595276.490954392</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7" t="s">
        <v>5473</v>
      </c>
      <c r="B1" s="1327"/>
      <c r="C1" s="1327"/>
      <c r="D1" s="1327"/>
      <c r="E1" s="1327"/>
      <c r="F1" s="1327"/>
      <c r="G1" s="1327"/>
      <c r="H1" s="1327"/>
      <c r="I1" s="1327"/>
      <c r="J1" s="1327"/>
    </row>
    <row r="2" spans="1:13" x14ac:dyDescent="0.25">
      <c r="A2" s="1327"/>
      <c r="B2" s="1327"/>
      <c r="C2" s="1327"/>
      <c r="D2" s="1327"/>
      <c r="E2" s="1327"/>
      <c r="F2" s="1327"/>
      <c r="G2" s="1327"/>
      <c r="H2" s="1327"/>
      <c r="I2" s="1327"/>
      <c r="J2" s="132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6" t="s">
        <v>5482</v>
      </c>
      <c r="B11" s="1326"/>
      <c r="C11" s="1326"/>
      <c r="D11" s="1326"/>
    </row>
    <row r="12" spans="1:13" x14ac:dyDescent="0.25">
      <c r="A12" s="360" t="s">
        <v>5157</v>
      </c>
      <c r="B12" s="360" t="s">
        <v>938</v>
      </c>
      <c r="C12" s="360" t="s">
        <v>1201</v>
      </c>
      <c r="D12" s="360" t="s">
        <v>1893</v>
      </c>
      <c r="E12" s="3"/>
      <c r="G12" s="1328" t="s">
        <v>5483</v>
      </c>
      <c r="H12" s="1329"/>
      <c r="I12" s="1330"/>
      <c r="J12" s="370">
        <f>H9+I9+J9</f>
        <v>9658438.778794989</v>
      </c>
    </row>
    <row r="13" spans="1:13" x14ac:dyDescent="0.25">
      <c r="A13" s="2" t="s">
        <v>5158</v>
      </c>
      <c r="B13" s="15">
        <v>9323439</v>
      </c>
      <c r="C13" s="15">
        <v>9323439</v>
      </c>
      <c r="D13" s="15">
        <v>9605968</v>
      </c>
      <c r="G13" s="1328" t="s">
        <v>5484</v>
      </c>
      <c r="H13" s="1329"/>
      <c r="I13" s="1330"/>
      <c r="J13" s="370">
        <f>J31</f>
        <v>5549996</v>
      </c>
    </row>
    <row r="14" spans="1:13" x14ac:dyDescent="0.25">
      <c r="A14" s="2" t="s">
        <v>5159</v>
      </c>
      <c r="B14" s="15">
        <v>7575873</v>
      </c>
      <c r="C14" s="15">
        <v>7575873</v>
      </c>
      <c r="D14" s="15">
        <v>7805445</v>
      </c>
      <c r="G14" s="1328" t="s">
        <v>5485</v>
      </c>
      <c r="H14" s="1329"/>
      <c r="I14" s="133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1" t="s">
        <v>5486</v>
      </c>
      <c r="G18" s="133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6" t="s">
        <v>5490</v>
      </c>
      <c r="J22" s="132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5" t="s">
        <v>7875</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5" t="s">
        <v>7167</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8" t="s">
        <v>7168</v>
      </c>
      <c r="B59" s="1259"/>
      <c r="C59" s="1259"/>
      <c r="D59" s="1259"/>
      <c r="E59" s="1259"/>
      <c r="F59" s="1259"/>
      <c r="G59" s="1259"/>
      <c r="H59" s="1259"/>
      <c r="I59" s="1259"/>
      <c r="J59" s="1259"/>
      <c r="K59" s="1259"/>
      <c r="L59" s="964"/>
      <c r="M59" s="964"/>
    </row>
    <row r="60" spans="1:14" ht="15.75" customHeight="1" x14ac:dyDescent="0.25">
      <c r="A60" s="1324"/>
      <c r="B60" s="1325"/>
      <c r="C60" s="1325"/>
      <c r="D60" s="1325"/>
      <c r="E60" s="1325"/>
      <c r="F60" s="1325"/>
      <c r="G60" s="1325"/>
      <c r="H60" s="1325"/>
      <c r="I60" s="1325"/>
      <c r="J60" s="1325"/>
      <c r="K60" s="1325"/>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1" t="s">
        <v>10396</v>
      </c>
      <c r="F66" s="1322"/>
      <c r="G66" s="1323"/>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8162</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32" t="s">
        <v>10495</v>
      </c>
      <c r="D82" s="1333"/>
      <c r="E82" s="1333"/>
      <c r="F82" s="1333"/>
      <c r="G82" s="1333"/>
      <c r="H82" s="1334"/>
      <c r="I82" s="975"/>
      <c r="J82" s="975">
        <f>19830000/3</f>
        <v>6610000</v>
      </c>
      <c r="K82" s="975">
        <f>19830000/3</f>
        <v>6610000</v>
      </c>
      <c r="L82" s="975">
        <f>19830000/3</f>
        <v>6610000</v>
      </c>
      <c r="M82" s="947"/>
    </row>
    <row r="83" spans="1:17" x14ac:dyDescent="0.25">
      <c r="M83" s="3"/>
    </row>
    <row r="84" spans="1:17" s="928" customFormat="1" ht="26.25" customHeight="1" x14ac:dyDescent="0.25">
      <c r="C84" s="1332" t="s">
        <v>10533</v>
      </c>
      <c r="D84" s="1333"/>
      <c r="E84" s="1333"/>
      <c r="F84" s="1333"/>
      <c r="G84" s="1333"/>
      <c r="H84" s="1334"/>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5" t="s">
        <v>10398</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1" t="s">
        <v>2610</v>
      </c>
      <c r="B2" s="1351"/>
      <c r="C2" s="1351"/>
      <c r="D2" s="1351"/>
      <c r="E2" s="1351"/>
      <c r="F2" s="1351"/>
      <c r="G2" s="1351"/>
      <c r="H2" s="1351"/>
      <c r="I2" s="1351"/>
      <c r="J2" s="1351"/>
      <c r="K2" s="135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8">
        <v>28459027</v>
      </c>
      <c r="B4" s="1348">
        <v>35457479</v>
      </c>
      <c r="C4" s="1348">
        <f>B4-A4</f>
        <v>6998452</v>
      </c>
      <c r="D4" s="1348" t="s">
        <v>2618</v>
      </c>
      <c r="E4" s="225"/>
      <c r="F4" s="225"/>
      <c r="G4" s="225"/>
      <c r="H4" s="1348">
        <f>C4</f>
        <v>6998452</v>
      </c>
      <c r="I4" s="1348">
        <f>H4*25%</f>
        <v>1749613</v>
      </c>
      <c r="J4" s="1348">
        <f>H4*25%</f>
        <v>1749613</v>
      </c>
      <c r="K4" s="1348">
        <f>H4*50%</f>
        <v>3499226</v>
      </c>
    </row>
    <row r="5" spans="1:11" ht="21" customHeight="1" x14ac:dyDescent="0.25">
      <c r="A5" s="1348"/>
      <c r="B5" s="1348"/>
      <c r="C5" s="1348"/>
      <c r="D5" s="1348"/>
      <c r="E5" s="225"/>
      <c r="F5" s="225"/>
      <c r="G5" s="225"/>
      <c r="H5" s="1348"/>
      <c r="I5" s="1348"/>
      <c r="J5" s="1348"/>
      <c r="K5" s="1348"/>
    </row>
    <row r="6" spans="1:11" ht="15.75" x14ac:dyDescent="0.25">
      <c r="A6" s="1349" t="s">
        <v>2619</v>
      </c>
      <c r="B6" s="1349"/>
      <c r="C6" s="1349"/>
      <c r="D6" s="1349"/>
      <c r="E6" s="1349"/>
      <c r="F6" s="1349"/>
      <c r="G6" s="1349"/>
      <c r="H6" s="1349"/>
      <c r="I6" s="186" t="s">
        <v>158</v>
      </c>
      <c r="J6" s="186" t="s">
        <v>2620</v>
      </c>
      <c r="K6" s="186" t="s">
        <v>2620</v>
      </c>
    </row>
    <row r="7" spans="1:11" ht="15.75" x14ac:dyDescent="0.25">
      <c r="A7" s="1349" t="s">
        <v>2621</v>
      </c>
      <c r="B7" s="1349"/>
      <c r="C7" s="1349"/>
      <c r="D7" s="1349"/>
      <c r="E7" s="1349"/>
      <c r="F7" s="1349"/>
      <c r="G7" s="1349"/>
      <c r="H7" s="1349"/>
      <c r="I7" s="186" t="s">
        <v>2622</v>
      </c>
      <c r="J7" s="187">
        <f>J4</f>
        <v>1749613</v>
      </c>
      <c r="K7" s="187">
        <f>K4</f>
        <v>3499226</v>
      </c>
    </row>
    <row r="9" spans="1:11" ht="18" x14ac:dyDescent="0.25">
      <c r="A9" s="1351" t="s">
        <v>2623</v>
      </c>
      <c r="B9" s="1351"/>
      <c r="C9" s="1351"/>
      <c r="D9" s="1351"/>
      <c r="E9" s="1351"/>
      <c r="F9" s="1351"/>
      <c r="G9" s="1351"/>
      <c r="H9" s="1351"/>
      <c r="I9" s="1351"/>
      <c r="J9" s="1351"/>
      <c r="K9" s="135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8">
        <v>42596884</v>
      </c>
      <c r="B11" s="1348">
        <v>51367818</v>
      </c>
      <c r="C11" s="1348">
        <f>B11-A11</f>
        <v>8770934</v>
      </c>
      <c r="D11" s="1348" t="s">
        <v>2618</v>
      </c>
      <c r="E11" s="225"/>
      <c r="F11" s="225"/>
      <c r="G11" s="225"/>
      <c r="H11" s="1348">
        <f>C11</f>
        <v>8770934</v>
      </c>
      <c r="I11" s="1348">
        <f>H11*25%</f>
        <v>2192733.5</v>
      </c>
      <c r="J11" s="1348">
        <f>H11*25%</f>
        <v>2192733.5</v>
      </c>
      <c r="K11" s="1348">
        <f>H11*50%</f>
        <v>4385467</v>
      </c>
    </row>
    <row r="12" spans="1:11" ht="12.75" customHeight="1" x14ac:dyDescent="0.25">
      <c r="A12" s="1348"/>
      <c r="B12" s="1348"/>
      <c r="C12" s="1348"/>
      <c r="D12" s="1348"/>
      <c r="E12" s="225"/>
      <c r="F12" s="225"/>
      <c r="G12" s="225"/>
      <c r="H12" s="1348"/>
      <c r="I12" s="1348"/>
      <c r="J12" s="1348"/>
      <c r="K12" s="1348"/>
    </row>
    <row r="13" spans="1:11" ht="15.75" x14ac:dyDescent="0.25">
      <c r="A13" s="1349" t="s">
        <v>2624</v>
      </c>
      <c r="B13" s="1349"/>
      <c r="C13" s="1349"/>
      <c r="D13" s="1349"/>
      <c r="E13" s="1349"/>
      <c r="F13" s="1349"/>
      <c r="G13" s="1349"/>
      <c r="H13" s="1349"/>
      <c r="I13" s="186" t="s">
        <v>158</v>
      </c>
      <c r="J13" s="188">
        <v>84775</v>
      </c>
      <c r="K13" s="186" t="s">
        <v>2620</v>
      </c>
    </row>
    <row r="14" spans="1:11" ht="15.75" x14ac:dyDescent="0.25">
      <c r="A14" s="1349" t="s">
        <v>2621</v>
      </c>
      <c r="B14" s="1349"/>
      <c r="C14" s="1349"/>
      <c r="D14" s="1349"/>
      <c r="E14" s="1349"/>
      <c r="F14" s="1349"/>
      <c r="G14" s="1349"/>
      <c r="H14" s="134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51" t="s">
        <v>2625</v>
      </c>
      <c r="B17" s="1351"/>
      <c r="C17" s="1351"/>
      <c r="D17" s="1351"/>
      <c r="E17" s="1351"/>
      <c r="F17" s="1351"/>
      <c r="G17" s="1351"/>
      <c r="H17" s="1351"/>
      <c r="I17" s="1351"/>
      <c r="J17" s="1351"/>
      <c r="K17" s="135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8">
        <v>91625888</v>
      </c>
      <c r="B19" s="1348">
        <v>130688607</v>
      </c>
      <c r="C19" s="1348">
        <f>B19-A19</f>
        <v>39062719</v>
      </c>
      <c r="D19" s="1348">
        <v>7500000</v>
      </c>
      <c r="E19" s="225"/>
      <c r="F19" s="225"/>
      <c r="G19" s="225"/>
      <c r="H19" s="1348">
        <f>C19</f>
        <v>39062719</v>
      </c>
      <c r="I19" s="1348">
        <f>H19*25%</f>
        <v>9765679.75</v>
      </c>
      <c r="J19" s="1348">
        <f>H19*25%</f>
        <v>9765679.75</v>
      </c>
      <c r="K19" s="1348">
        <f>H19*50%</f>
        <v>19531359.5</v>
      </c>
    </row>
    <row r="20" spans="1:11" ht="12.75" customHeight="1" x14ac:dyDescent="0.25">
      <c r="A20" s="1348"/>
      <c r="B20" s="1348"/>
      <c r="C20" s="1348"/>
      <c r="D20" s="1348"/>
      <c r="E20" s="225"/>
      <c r="F20" s="225"/>
      <c r="G20" s="225"/>
      <c r="H20" s="1348"/>
      <c r="I20" s="1348"/>
      <c r="J20" s="1348"/>
      <c r="K20" s="1348"/>
    </row>
    <row r="21" spans="1:11" ht="15.75" x14ac:dyDescent="0.25">
      <c r="A21" s="1349" t="s">
        <v>2624</v>
      </c>
      <c r="B21" s="1349"/>
      <c r="C21" s="1349"/>
      <c r="D21" s="1349"/>
      <c r="E21" s="1349"/>
      <c r="F21" s="1349"/>
      <c r="G21" s="1349"/>
      <c r="H21" s="1349"/>
      <c r="I21" s="188">
        <v>13000000</v>
      </c>
      <c r="J21" s="186"/>
      <c r="K21" s="186"/>
    </row>
    <row r="22" spans="1:11" ht="15.75" x14ac:dyDescent="0.25">
      <c r="A22" s="1349" t="s">
        <v>2621</v>
      </c>
      <c r="B22" s="1349"/>
      <c r="C22" s="1349"/>
      <c r="D22" s="1349"/>
      <c r="E22" s="1349"/>
      <c r="F22" s="1349"/>
      <c r="G22" s="1349"/>
      <c r="H22" s="134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9" t="s">
        <v>2635</v>
      </c>
      <c r="B36" s="1339"/>
      <c r="C36" s="1339"/>
      <c r="D36" s="1339"/>
      <c r="E36" s="1339"/>
      <c r="F36" s="1339"/>
      <c r="G36" s="1339"/>
      <c r="H36" s="1339"/>
      <c r="I36" s="1339"/>
      <c r="J36" s="1339"/>
      <c r="K36" s="1339"/>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4">
        <f>'Main Summary'!$AK$73</f>
        <v>31688154.002880182</v>
      </c>
      <c r="B38" s="1344">
        <f>'Main Summary'!$AL$73</f>
        <v>37164776</v>
      </c>
      <c r="C38" s="1344">
        <f>B38-A38</f>
        <v>5476621.9971198179</v>
      </c>
      <c r="D38" s="1344">
        <v>6000000</v>
      </c>
      <c r="E38" s="1346"/>
      <c r="F38" s="1346"/>
      <c r="G38" s="1344">
        <v>300000</v>
      </c>
      <c r="H38" s="1344">
        <f>C38-D38-G38</f>
        <v>-823378.00288018212</v>
      </c>
      <c r="I38" s="1344">
        <f>H38*33%</f>
        <v>-271714.74095046014</v>
      </c>
      <c r="J38" s="1344">
        <f>H38*33%</f>
        <v>-271714.74095046014</v>
      </c>
      <c r="K38" s="1344">
        <f>H38*34%</f>
        <v>-279948.52097926196</v>
      </c>
    </row>
    <row r="39" spans="1:13" ht="16.899999999999999" customHeight="1" x14ac:dyDescent="0.25">
      <c r="A39" s="1344"/>
      <c r="B39" s="1344"/>
      <c r="C39" s="1344"/>
      <c r="D39" s="1344"/>
      <c r="E39" s="1347"/>
      <c r="F39" s="1347"/>
      <c r="G39" s="1344"/>
      <c r="H39" s="1344"/>
      <c r="I39" s="1344"/>
      <c r="J39" s="1344"/>
      <c r="K39" s="1344"/>
    </row>
    <row r="40" spans="1:13" ht="16.5" x14ac:dyDescent="0.25">
      <c r="A40" s="1345" t="s">
        <v>2636</v>
      </c>
      <c r="B40" s="1345"/>
      <c r="C40" s="1345"/>
      <c r="D40" s="1345"/>
      <c r="E40" s="1345"/>
      <c r="F40" s="1345"/>
      <c r="G40" s="1345"/>
      <c r="H40" s="1345"/>
      <c r="I40" s="231">
        <v>3234320</v>
      </c>
      <c r="J40" s="231"/>
      <c r="K40" s="231"/>
    </row>
    <row r="41" spans="1:13" ht="16.5" x14ac:dyDescent="0.25">
      <c r="A41" s="1345" t="s">
        <v>2864</v>
      </c>
      <c r="B41" s="1345"/>
      <c r="C41" s="1345"/>
      <c r="D41" s="1345"/>
      <c r="E41" s="1345"/>
      <c r="F41" s="1345"/>
      <c r="G41" s="1345"/>
      <c r="H41" s="1345"/>
      <c r="I41" s="231"/>
      <c r="J41" s="231">
        <v>1676486</v>
      </c>
      <c r="K41" s="231">
        <v>6090000</v>
      </c>
    </row>
    <row r="42" spans="1:13" ht="16.5" x14ac:dyDescent="0.25">
      <c r="A42" s="1345" t="s">
        <v>2637</v>
      </c>
      <c r="B42" s="1345"/>
      <c r="C42" s="1345"/>
      <c r="D42" s="1345"/>
      <c r="E42" s="1345"/>
      <c r="F42" s="1345"/>
      <c r="G42" s="1345"/>
      <c r="H42" s="1345"/>
      <c r="I42" s="231">
        <v>1568356</v>
      </c>
      <c r="J42" s="231"/>
      <c r="K42" s="231"/>
    </row>
    <row r="43" spans="1:13" ht="16.5" x14ac:dyDescent="0.25">
      <c r="A43" s="1343" t="s">
        <v>2638</v>
      </c>
      <c r="B43" s="1343"/>
      <c r="C43" s="1343"/>
      <c r="D43" s="1343"/>
      <c r="E43" s="1343"/>
      <c r="F43" s="1343"/>
      <c r="G43" s="1343"/>
      <c r="H43" s="134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50" t="s">
        <v>2773</v>
      </c>
      <c r="B45" s="1350"/>
      <c r="C45" s="1350"/>
      <c r="D45" s="1350"/>
      <c r="E45" s="1350"/>
      <c r="F45" s="1350"/>
      <c r="G45" s="1350"/>
      <c r="H45" s="135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9" t="s">
        <v>3293</v>
      </c>
      <c r="B49" s="1339"/>
      <c r="C49" s="1339"/>
      <c r="D49" s="1339"/>
      <c r="E49" s="1339"/>
      <c r="F49" s="1339"/>
      <c r="G49" s="1339"/>
      <c r="H49" s="1339"/>
      <c r="I49" s="1339"/>
      <c r="J49" s="1339"/>
      <c r="K49" s="1339"/>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40">
        <f>'Main Summary'!AD19</f>
        <v>113012540.90419273</v>
      </c>
      <c r="B51" s="1340">
        <f>'Main Summary'!AE19</f>
        <v>164353252</v>
      </c>
      <c r="C51" s="1340">
        <f>B51-A51</f>
        <v>51340711.095807269</v>
      </c>
      <c r="D51" s="1340">
        <v>7000000</v>
      </c>
      <c r="E51" s="1341">
        <f>15000000+6000000</f>
        <v>21000000</v>
      </c>
      <c r="F51" s="344"/>
      <c r="G51" s="1340">
        <v>500000</v>
      </c>
      <c r="H51" s="1340">
        <f>C51-D51-G51-E51</f>
        <v>22840711.095807269</v>
      </c>
      <c r="I51" s="1340">
        <f>H51*33%</f>
        <v>7537434.661616399</v>
      </c>
      <c r="J51" s="1340">
        <f>H51*33%</f>
        <v>7537434.661616399</v>
      </c>
      <c r="K51" s="1340">
        <f>H51*34%</f>
        <v>7765841.7725744722</v>
      </c>
    </row>
    <row r="52" spans="1:13" ht="16.899999999999999" customHeight="1" x14ac:dyDescent="0.25">
      <c r="A52" s="1340"/>
      <c r="B52" s="1340"/>
      <c r="C52" s="1340"/>
      <c r="D52" s="1340"/>
      <c r="E52" s="1342"/>
      <c r="F52" s="345"/>
      <c r="G52" s="1340"/>
      <c r="H52" s="1340"/>
      <c r="I52" s="1340"/>
      <c r="J52" s="1340"/>
      <c r="K52" s="1340"/>
    </row>
    <row r="53" spans="1:13" ht="15.75" x14ac:dyDescent="0.25">
      <c r="A53" s="1336" t="s">
        <v>2636</v>
      </c>
      <c r="B53" s="1336"/>
      <c r="C53" s="1336"/>
      <c r="D53" s="1336"/>
      <c r="E53" s="1336"/>
      <c r="F53" s="1336"/>
      <c r="G53" s="1336"/>
      <c r="H53" s="1336"/>
      <c r="I53" s="225"/>
      <c r="J53" s="225"/>
      <c r="K53" s="225"/>
      <c r="M53" s="1">
        <v>1682985</v>
      </c>
    </row>
    <row r="54" spans="1:13" ht="15.75" x14ac:dyDescent="0.25">
      <c r="A54" s="1336" t="s">
        <v>2864</v>
      </c>
      <c r="B54" s="1336"/>
      <c r="C54" s="1336"/>
      <c r="D54" s="1336"/>
      <c r="E54" s="1336"/>
      <c r="F54" s="1336"/>
      <c r="G54" s="1336"/>
      <c r="H54" s="1336"/>
      <c r="I54" s="225">
        <f>450000+3000000+1300000+200000+6000000</f>
        <v>10950000</v>
      </c>
      <c r="J54" s="225">
        <f>3800000+300000+1500000+89000+1000000+1300000</f>
        <v>7989000</v>
      </c>
      <c r="K54" s="225">
        <f>150000+500000+500000+5000000</f>
        <v>6150000</v>
      </c>
      <c r="M54" s="1">
        <v>26656</v>
      </c>
    </row>
    <row r="55" spans="1:13" ht="15.75" x14ac:dyDescent="0.25">
      <c r="A55" s="1336" t="s">
        <v>4274</v>
      </c>
      <c r="B55" s="1336"/>
      <c r="C55" s="1336"/>
      <c r="D55" s="1336"/>
      <c r="E55" s="1336"/>
      <c r="F55" s="1336"/>
      <c r="G55" s="1336"/>
      <c r="H55" s="1336"/>
      <c r="I55" s="225"/>
      <c r="J55" s="225">
        <v>493250</v>
      </c>
      <c r="K55" s="225"/>
      <c r="M55" s="1">
        <v>7143</v>
      </c>
    </row>
    <row r="56" spans="1:13" ht="15.75" x14ac:dyDescent="0.25">
      <c r="A56" s="1337" t="s">
        <v>2638</v>
      </c>
      <c r="B56" s="1337"/>
      <c r="C56" s="1337"/>
      <c r="D56" s="1337"/>
      <c r="E56" s="1337"/>
      <c r="F56" s="1337"/>
      <c r="G56" s="1337"/>
      <c r="H56" s="1337"/>
      <c r="I56" s="263">
        <f>I51-I53-I54-I55</f>
        <v>-3412565.338383601</v>
      </c>
      <c r="J56" s="263">
        <f>J51+J55-J54</f>
        <v>41684.661616398953</v>
      </c>
      <c r="K56" s="263">
        <f>K51-K53-K54-K55</f>
        <v>1615841.7725744722</v>
      </c>
      <c r="M56" s="1">
        <v>7257</v>
      </c>
    </row>
    <row r="57" spans="1:13" ht="15.75" x14ac:dyDescent="0.25">
      <c r="A57" s="1338" t="s">
        <v>2773</v>
      </c>
      <c r="B57" s="1338"/>
      <c r="C57" s="1338"/>
      <c r="D57" s="1338"/>
      <c r="E57" s="1338"/>
      <c r="F57" s="1338"/>
      <c r="G57" s="1338"/>
      <c r="H57" s="1338"/>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9" t="s">
        <v>3669</v>
      </c>
      <c r="B61" s="1339"/>
      <c r="C61" s="1339"/>
      <c r="D61" s="1339"/>
      <c r="E61" s="1339"/>
      <c r="F61" s="1339"/>
      <c r="G61" s="1339"/>
      <c r="H61" s="1339"/>
      <c r="I61" s="1339"/>
      <c r="J61" s="1339"/>
      <c r="K61" s="1339"/>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40">
        <f>'Main Summary'!Z19</f>
        <v>138622950.11069509</v>
      </c>
      <c r="B63" s="1340">
        <f>'Main Summary'!AA19</f>
        <v>174948764</v>
      </c>
      <c r="C63" s="1340">
        <f>B63-A63</f>
        <v>36325813.889304906</v>
      </c>
      <c r="D63" s="1340">
        <v>2000000</v>
      </c>
      <c r="E63" s="1341">
        <v>4500000</v>
      </c>
      <c r="F63" s="1341">
        <v>889800</v>
      </c>
      <c r="G63" s="1340">
        <v>500000</v>
      </c>
      <c r="H63" s="1340">
        <f>C63-D63-G63-E63-F63</f>
        <v>28436013.889304906</v>
      </c>
      <c r="I63" s="1340">
        <f>H63*33%</f>
        <v>9383884.5834706202</v>
      </c>
      <c r="J63" s="1340">
        <f>H63*33%</f>
        <v>9383884.5834706202</v>
      </c>
      <c r="K63" s="1340">
        <f>H63*34%</f>
        <v>9668244.7223636694</v>
      </c>
    </row>
    <row r="64" spans="1:13" ht="15" customHeight="1" x14ac:dyDescent="0.25">
      <c r="A64" s="1340"/>
      <c r="B64" s="1340"/>
      <c r="C64" s="1340"/>
      <c r="D64" s="1340"/>
      <c r="E64" s="1342"/>
      <c r="F64" s="1342"/>
      <c r="G64" s="1340"/>
      <c r="H64" s="1340"/>
      <c r="I64" s="1340"/>
      <c r="J64" s="1340"/>
      <c r="K64" s="1340"/>
    </row>
    <row r="65" spans="1:18" ht="27" customHeight="1" x14ac:dyDescent="0.25">
      <c r="A65" s="1336" t="s">
        <v>2864</v>
      </c>
      <c r="B65" s="1336"/>
      <c r="C65" s="1336"/>
      <c r="D65" s="1336"/>
      <c r="E65" s="1336"/>
      <c r="F65" s="1336"/>
      <c r="G65" s="1336"/>
      <c r="H65" s="1336"/>
      <c r="I65" s="225">
        <f>'old Sharing details'!H30</f>
        <v>20909127</v>
      </c>
      <c r="J65" s="225">
        <f>'old Sharing details'!H65</f>
        <v>20630910</v>
      </c>
      <c r="K65" s="225">
        <f>'old Sharing details'!D125</f>
        <v>17742859</v>
      </c>
    </row>
    <row r="66" spans="1:18" ht="27" customHeight="1" x14ac:dyDescent="0.25">
      <c r="A66" s="1337" t="s">
        <v>2638</v>
      </c>
      <c r="B66" s="1337"/>
      <c r="C66" s="1337"/>
      <c r="D66" s="1337"/>
      <c r="E66" s="1337"/>
      <c r="F66" s="1337"/>
      <c r="G66" s="1337"/>
      <c r="H66" s="1337"/>
      <c r="I66" s="263">
        <f>I63-I65</f>
        <v>-11525242.41652938</v>
      </c>
      <c r="J66" s="263">
        <f t="shared" ref="J66:K66" si="0">J63-J65</f>
        <v>-11247025.41652938</v>
      </c>
      <c r="K66" s="263">
        <f t="shared" si="0"/>
        <v>-8074614.2776363306</v>
      </c>
    </row>
    <row r="67" spans="1:18" ht="15.75" x14ac:dyDescent="0.25">
      <c r="A67" s="1338" t="s">
        <v>2773</v>
      </c>
      <c r="B67" s="1338"/>
      <c r="C67" s="1338"/>
      <c r="D67" s="1338"/>
      <c r="E67" s="1338"/>
      <c r="F67" s="1338"/>
      <c r="G67" s="1338"/>
      <c r="H67" s="1338"/>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5" t="s">
        <v>5163</v>
      </c>
      <c r="B69" s="1335"/>
      <c r="C69" s="1335"/>
      <c r="D69" s="1335"/>
      <c r="E69" s="283">
        <v>3118282</v>
      </c>
      <c r="M69"/>
      <c r="N69" s="1">
        <v>4629646</v>
      </c>
      <c r="O69" s="1">
        <v>7330193</v>
      </c>
      <c r="P69" s="1">
        <v>1850440</v>
      </c>
      <c r="R69" s="1"/>
    </row>
    <row r="70" spans="1:18" x14ac:dyDescent="0.25">
      <c r="A70" s="1335" t="s">
        <v>5161</v>
      </c>
      <c r="B70" s="1335"/>
      <c r="C70" s="1335"/>
      <c r="D70" s="1335"/>
      <c r="E70" s="15">
        <v>1000000</v>
      </c>
      <c r="M70"/>
      <c r="N70" s="3"/>
      <c r="R70" s="1"/>
    </row>
    <row r="71" spans="1:18" ht="26.25" x14ac:dyDescent="0.25">
      <c r="A71" s="1335" t="s">
        <v>5162</v>
      </c>
      <c r="B71" s="1335"/>
      <c r="C71" s="1335"/>
      <c r="D71" s="133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2" t="s">
        <v>4711</v>
      </c>
      <c r="O73" s="1352"/>
      <c r="P73" s="1352"/>
    </row>
    <row r="74" spans="1:18" x14ac:dyDescent="0.25">
      <c r="A74">
        <f>139220029+2000000</f>
        <v>141220029</v>
      </c>
      <c r="B74" s="3">
        <f>B63-A74</f>
        <v>33728735</v>
      </c>
      <c r="M74"/>
      <c r="N74" s="1352"/>
      <c r="O74" s="1352"/>
      <c r="P74" s="135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0" t="s">
        <v>1766</v>
      </c>
      <c r="D1" s="1130"/>
      <c r="E1" s="1130"/>
    </row>
    <row r="2" spans="1:8" x14ac:dyDescent="0.25">
      <c r="C2" s="1130"/>
      <c r="D2" s="1130"/>
      <c r="E2" s="1130"/>
    </row>
    <row r="3" spans="1:8" x14ac:dyDescent="0.25">
      <c r="C3" s="1290" t="s">
        <v>4712</v>
      </c>
      <c r="D3" s="1290"/>
      <c r="E3" s="1290"/>
    </row>
    <row r="4" spans="1:8" x14ac:dyDescent="0.25">
      <c r="C4" s="1290"/>
      <c r="D4" s="1290"/>
      <c r="E4" s="1290"/>
    </row>
    <row r="6" spans="1:8" ht="14.45" customHeight="1" x14ac:dyDescent="0.25">
      <c r="A6" s="1367" t="s">
        <v>1893</v>
      </c>
      <c r="B6" s="1368"/>
      <c r="C6" s="1368"/>
      <c r="D6" s="1369"/>
      <c r="E6" s="1376" t="s">
        <v>4750</v>
      </c>
      <c r="F6" s="1376"/>
      <c r="G6" s="1376"/>
      <c r="H6" s="1376"/>
    </row>
    <row r="7" spans="1:8" ht="14.45" customHeight="1" x14ac:dyDescent="0.25">
      <c r="A7" s="1370"/>
      <c r="B7" s="1371"/>
      <c r="C7" s="1371"/>
      <c r="D7" s="1372"/>
      <c r="E7" s="1376"/>
      <c r="F7" s="1376"/>
      <c r="G7" s="1376"/>
      <c r="H7" s="1376"/>
    </row>
    <row r="8" spans="1:8" ht="14.45" customHeight="1" x14ac:dyDescent="0.25">
      <c r="A8" s="1373"/>
      <c r="B8" s="1374"/>
      <c r="C8" s="1374"/>
      <c r="D8" s="1375"/>
      <c r="E8" s="1376"/>
      <c r="F8" s="1376"/>
      <c r="G8" s="1376"/>
      <c r="H8" s="1376"/>
    </row>
    <row r="9" spans="1:8" ht="27" thickBot="1" x14ac:dyDescent="0.3">
      <c r="A9" s="1267" t="s">
        <v>4589</v>
      </c>
      <c r="B9" s="1268"/>
      <c r="C9" s="1268"/>
      <c r="D9" s="1269"/>
      <c r="E9" s="1270" t="s">
        <v>4589</v>
      </c>
      <c r="F9" s="1271"/>
      <c r="G9" s="1271"/>
      <c r="H9" s="127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4" t="s">
        <v>4595</v>
      </c>
      <c r="F30" s="1274"/>
      <c r="G30" s="127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6" t="s">
        <v>4747</v>
      </c>
      <c r="F37" s="1271"/>
      <c r="G37" s="1271"/>
      <c r="H37" s="127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3" t="s">
        <v>4595</v>
      </c>
      <c r="B54" s="1273"/>
      <c r="C54" s="127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6" t="s">
        <v>4599</v>
      </c>
      <c r="B58" s="1357"/>
      <c r="C58" s="1357"/>
      <c r="D58" s="135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3" t="s">
        <v>4595</v>
      </c>
      <c r="F65" s="1273"/>
      <c r="G65" s="127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2" t="s">
        <v>4744</v>
      </c>
      <c r="F73" s="1362"/>
      <c r="G73" s="1362"/>
      <c r="H73" s="136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3" t="s">
        <v>4595</v>
      </c>
      <c r="F87" s="1364"/>
      <c r="G87" s="136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8" t="s">
        <v>4595</v>
      </c>
      <c r="B102" s="1305"/>
      <c r="C102" s="1306"/>
      <c r="D102" s="313">
        <f>SUM(D60:D101)</f>
        <v>8325000</v>
      </c>
    </row>
    <row r="104" spans="1:4" ht="15.75" thickBot="1" x14ac:dyDescent="0.3">
      <c r="D104" s="49"/>
    </row>
    <row r="105" spans="1:4" ht="21.75" thickBot="1" x14ac:dyDescent="0.3">
      <c r="A105" s="1359" t="s">
        <v>4596</v>
      </c>
      <c r="B105" s="1360"/>
      <c r="C105" s="1360"/>
      <c r="D105" s="136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4" t="s">
        <v>4595</v>
      </c>
      <c r="B124" s="1305"/>
      <c r="C124" s="1306"/>
      <c r="D124" s="320">
        <f>SUM(D107:D123)</f>
        <v>3665720</v>
      </c>
    </row>
    <row r="125" spans="1:4" ht="19.5" thickBot="1" x14ac:dyDescent="0.35">
      <c r="A125" s="1353" t="s">
        <v>4616</v>
      </c>
      <c r="B125" s="1354"/>
      <c r="C125" s="1355"/>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2024-09-11T14:21:25Z</dcterms:modified>
</cp:coreProperties>
</file>