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D:\Pioneer\Running projects\UEP 17th Floor\"/>
    </mc:Choice>
  </mc:AlternateContent>
  <xr:revisionPtr revIDLastSave="0" documentId="13_ncr:1_{33E6AB47-D169-48B6-AB10-48A4B6078830}" xr6:coauthVersionLast="47" xr6:coauthVersionMax="47" xr10:uidLastSave="{00000000-0000-0000-0000-000000000000}"/>
  <bookViews>
    <workbookView minimized="1" xWindow="14505" yWindow="5745" windowWidth="15330" windowHeight="10890" tabRatio="602" activeTab="1" xr2:uid="{00000000-000D-0000-FFFF-FFFF00000000}"/>
  </bookViews>
  <sheets>
    <sheet name="Summary" sheetId="66" r:id="rId1"/>
    <sheet name="HVAC" sheetId="62" r:id="rId2"/>
    <sheet name="Novec" sheetId="64" r:id="rId3"/>
    <sheet name="Fire" sheetId="65" r:id="rId4"/>
  </sheets>
  <externalReferences>
    <externalReference r:id="rId5"/>
    <externalReference r:id="rId6"/>
    <externalReference r:id="rId7"/>
    <externalReference r:id="rId8"/>
    <externalReference r:id="rId9"/>
    <externalReference r:id="rId10"/>
  </externalReferences>
  <definedNames>
    <definedName name="\a">#N/A</definedName>
    <definedName name="\p">#N/A</definedName>
    <definedName name="\s">#N/A</definedName>
    <definedName name="_CD" localSheetId="1">#REF!</definedName>
    <definedName name="_CD">#REF!</definedName>
    <definedName name="_xlnm._FilterDatabase" localSheetId="1" hidden="1">HVAC!$C$86:$H$107</definedName>
    <definedName name="_NA1" localSheetId="1">#REF!</definedName>
    <definedName name="_NA1">#REF!</definedName>
    <definedName name="_NA12" localSheetId="1">#REF!</definedName>
    <definedName name="_NA12">#REF!</definedName>
    <definedName name="_NA13" localSheetId="1">#REF!</definedName>
    <definedName name="_NA13">#REF!</definedName>
    <definedName name="_NA17" localSheetId="1">#REF!</definedName>
    <definedName name="_NA17">#REF!</definedName>
    <definedName name="_NA2" localSheetId="1">#REF!</definedName>
    <definedName name="_NA2">#REF!</definedName>
    <definedName name="_NA23" localSheetId="1">#REF!</definedName>
    <definedName name="_NA23">#REF!</definedName>
    <definedName name="_NA3" localSheetId="1">#REF!</definedName>
    <definedName name="_NA3">#REF!</definedName>
    <definedName name="_NA7" localSheetId="1">#REF!</definedName>
    <definedName name="_NA7">#REF!</definedName>
    <definedName name="_NA9" localSheetId="1">#REF!</definedName>
    <definedName name="_NA9">#REF!</definedName>
    <definedName name="_PR625">'[1]Normal Basis'!$133:$133</definedName>
    <definedName name="_PR706" localSheetId="1">'[1]Normal Basis'!#REF!</definedName>
    <definedName name="_PR706">'[1]Normal Basis'!#REF!</definedName>
    <definedName name="_PR730" localSheetId="1">'[1]Normal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1">'[1]Normal Basis'!#REF!</definedName>
    <definedName name="_PR883">'[1]Normal Basis'!#REF!</definedName>
    <definedName name="_TAQ" localSheetId="1">#REF!</definedName>
    <definedName name="_TAQ">#REF!</definedName>
    <definedName name="a">'[2]Bill 1'!$A$4:$F$29</definedName>
    <definedName name="CHW" localSheetId="1">#REF!</definedName>
    <definedName name="CHW">#REF!</definedName>
    <definedName name="Data">[3]Summary!$I$10:$I$13</definedName>
    <definedName name="datalist">[3]Summary!$I$10:$J$12</definedName>
    <definedName name="dlist" localSheetId="1">#REF!</definedName>
    <definedName name="dlist">#REF!</definedName>
    <definedName name="ESS" localSheetId="1">#REF!</definedName>
    <definedName name="ESS">#REF!</definedName>
    <definedName name="EWS" localSheetId="1">#REF!</definedName>
    <definedName name="EWS">#REF!</definedName>
    <definedName name="FFS" localSheetId="1">#REF!</definedName>
    <definedName name="FFS">#REF!</definedName>
    <definedName name="ggjntxfgmnfmnh" localSheetId="1">#REF!</definedName>
    <definedName name="ggjntxfgmnfmnh">#REF!</definedName>
    <definedName name="GS" localSheetId="1">#REF!</definedName>
    <definedName name="GS">#REF!</definedName>
    <definedName name="hhhh" localSheetId="1">#REF!</definedName>
    <definedName name="hhhh">#REF!</definedName>
    <definedName name="List">[4]Sheet4!$G$4:$G$10</definedName>
    <definedName name="na" localSheetId="1">#REF!</definedName>
    <definedName name="na">#REF!</definedName>
    <definedName name="PR_883M">'[1]Normal Basis'!$33:$33</definedName>
    <definedName name="PR858F">'[1]Normal Basis'!$58:$58</definedName>
    <definedName name="_xlnm.Print_Area" localSheetId="3">Fire!$A$1:$R$35</definedName>
    <definedName name="_xlnm.Print_Area" localSheetId="0">Summary!$A$1:$E$27</definedName>
    <definedName name="Print_Area_MI" localSheetId="3">#REF!</definedName>
    <definedName name="Print_Area_MI" localSheetId="2">#REF!</definedName>
    <definedName name="Print_Area_MI" localSheetId="0">#REF!</definedName>
    <definedName name="Print_Area_MI">#REF!</definedName>
    <definedName name="_xlnm.Print_Titles" localSheetId="3">Fire!$1:$8</definedName>
    <definedName name="_xlnm.Print_Titles" localSheetId="1">HVAC!$1:$9</definedName>
    <definedName name="_xlnm.Print_Titles" localSheetId="2">Novec!$1:$8</definedName>
    <definedName name="rizwan" localSheetId="1">'[1]Normal Basis'!#REF!</definedName>
    <definedName name="rizwan">'[1]Normal Basis'!#REF!</definedName>
    <definedName name="SAD" localSheetId="1">#REF!</definedName>
    <definedName name="SAD">#REF!</definedName>
    <definedName name="SWV" localSheetId="1">#REF!</definedName>
    <definedName name="SWV">#REF!</definedName>
    <definedName name="TFA" localSheetId="1">#REF!</definedName>
    <definedName name="TFA">#REF!</definedName>
    <definedName name="TO" localSheetId="1">#REF!</definedName>
    <definedName name="TO">#REF!</definedName>
    <definedName name="UN" localSheetId="1">#REF!</definedName>
    <definedName name="UN">#REF!</definedName>
    <definedName name="WTP" localSheetId="1">[5]BOQ!#REF!</definedName>
    <definedName name="WTP">[5]BOQ!#REF!</definedName>
    <definedName name="WWTP" localSheetId="1">[5]BOQ!#REF!</definedName>
    <definedName name="WWTP">[5]BOQ!#REF!</definedName>
  </definedNames>
  <calcPr calcId="181029"/>
</workbook>
</file>

<file path=xl/calcChain.xml><?xml version="1.0" encoding="utf-8"?>
<calcChain xmlns="http://schemas.openxmlformats.org/spreadsheetml/2006/main">
  <c r="L85" i="62" l="1"/>
  <c r="L84" i="62"/>
  <c r="L83" i="62"/>
  <c r="L82" i="62"/>
  <c r="L81" i="62"/>
  <c r="L80" i="62"/>
  <c r="L79" i="62"/>
  <c r="L78" i="62"/>
  <c r="L77" i="62"/>
  <c r="L76" i="62"/>
  <c r="L75" i="62"/>
  <c r="L74" i="62"/>
  <c r="L73" i="62"/>
  <c r="L72" i="62"/>
  <c r="L71" i="62"/>
  <c r="L70" i="62"/>
  <c r="L69" i="62"/>
  <c r="L68" i="62"/>
  <c r="L67" i="62"/>
  <c r="L66" i="62"/>
  <c r="L65" i="62"/>
  <c r="L64" i="62"/>
  <c r="L63" i="62"/>
  <c r="L62" i="62"/>
  <c r="P44" i="64"/>
  <c r="P45" i="64"/>
  <c r="Q45" i="64" s="1"/>
  <c r="Q14" i="64"/>
  <c r="R14" i="64" s="1"/>
  <c r="P43" i="64"/>
  <c r="Q43" i="64" s="1"/>
  <c r="R43" i="64" s="1"/>
  <c r="P42" i="64"/>
  <c r="Q42" i="64" s="1"/>
  <c r="P41" i="64"/>
  <c r="P39" i="64"/>
  <c r="P38" i="64"/>
  <c r="Q38" i="64" s="1"/>
  <c r="R38" i="64" s="1"/>
  <c r="P37" i="64"/>
  <c r="Q37" i="64" s="1"/>
  <c r="P36" i="64"/>
  <c r="P35" i="64"/>
  <c r="P34" i="64"/>
  <c r="Q34" i="64" s="1"/>
  <c r="R34" i="64" s="1"/>
  <c r="P31" i="64"/>
  <c r="Q31" i="64" s="1"/>
  <c r="P30" i="64"/>
  <c r="P29" i="64"/>
  <c r="P28" i="64"/>
  <c r="Q28" i="64" s="1"/>
  <c r="R28" i="64" s="1"/>
  <c r="P27" i="64"/>
  <c r="Q27" i="64" s="1"/>
  <c r="P26" i="64"/>
  <c r="P23" i="64"/>
  <c r="P22" i="64"/>
  <c r="P18" i="64"/>
  <c r="Q18" i="64" s="1"/>
  <c r="P17" i="64"/>
  <c r="P16" i="64"/>
  <c r="P14" i="64"/>
  <c r="P13" i="64"/>
  <c r="Q13" i="64" s="1"/>
  <c r="P12" i="64"/>
  <c r="N45" i="64"/>
  <c r="N44" i="64"/>
  <c r="N43" i="64"/>
  <c r="O43" i="64" s="1"/>
  <c r="N42" i="64"/>
  <c r="N41" i="64"/>
  <c r="N39" i="64"/>
  <c r="N38" i="64"/>
  <c r="O38" i="64" s="1"/>
  <c r="N37" i="64"/>
  <c r="N36" i="64"/>
  <c r="N35" i="64"/>
  <c r="N34" i="64"/>
  <c r="O34" i="64" s="1"/>
  <c r="N31" i="64"/>
  <c r="N30" i="64"/>
  <c r="N29" i="64"/>
  <c r="N28" i="64"/>
  <c r="O28" i="64" s="1"/>
  <c r="N27" i="64"/>
  <c r="N26" i="64"/>
  <c r="N23" i="64"/>
  <c r="N22" i="64"/>
  <c r="N18" i="64"/>
  <c r="O18" i="64" s="1"/>
  <c r="N17" i="64"/>
  <c r="O17" i="64" s="1"/>
  <c r="N16" i="64"/>
  <c r="O16" i="64" s="1"/>
  <c r="N14" i="64"/>
  <c r="O14" i="64" s="1"/>
  <c r="N13" i="64"/>
  <c r="O13" i="64" s="1"/>
  <c r="N12" i="64"/>
  <c r="O12" i="64" s="1"/>
  <c r="M45" i="64"/>
  <c r="O45" i="64" s="1"/>
  <c r="M44" i="64"/>
  <c r="O44" i="64" s="1"/>
  <c r="M43" i="64"/>
  <c r="M42" i="64"/>
  <c r="O42" i="64" s="1"/>
  <c r="M41" i="64"/>
  <c r="Q41" i="64" s="1"/>
  <c r="M39" i="64"/>
  <c r="Q39" i="64" s="1"/>
  <c r="M38" i="64"/>
  <c r="M37" i="64"/>
  <c r="O37" i="64" s="1"/>
  <c r="M36" i="64"/>
  <c r="Q36" i="64" s="1"/>
  <c r="M35" i="64"/>
  <c r="Q35" i="64" s="1"/>
  <c r="M34" i="64"/>
  <c r="M31" i="64"/>
  <c r="O31" i="64" s="1"/>
  <c r="M30" i="64"/>
  <c r="Q30" i="64" s="1"/>
  <c r="M29" i="64"/>
  <c r="Q29" i="64" s="1"/>
  <c r="M28" i="64"/>
  <c r="M27" i="64"/>
  <c r="O27" i="64" s="1"/>
  <c r="M26" i="64"/>
  <c r="Q26" i="64" s="1"/>
  <c r="M23" i="64"/>
  <c r="Q23" i="64" s="1"/>
  <c r="M22" i="64"/>
  <c r="M18" i="64"/>
  <c r="M17" i="64"/>
  <c r="Q17" i="64" s="1"/>
  <c r="R17" i="64" s="1"/>
  <c r="M16" i="64"/>
  <c r="Q16" i="64" s="1"/>
  <c r="M14" i="64"/>
  <c r="M13" i="64"/>
  <c r="M12" i="64"/>
  <c r="Q12" i="64" s="1"/>
  <c r="R12" i="64" s="1"/>
  <c r="R45" i="64" l="1"/>
  <c r="R30" i="64"/>
  <c r="R16" i="64"/>
  <c r="R23" i="64"/>
  <c r="R29" i="64"/>
  <c r="R13" i="64"/>
  <c r="R18" i="64"/>
  <c r="R27" i="64"/>
  <c r="R31" i="64"/>
  <c r="R37" i="64"/>
  <c r="R42" i="64"/>
  <c r="O23" i="64"/>
  <c r="O29" i="64"/>
  <c r="O35" i="64"/>
  <c r="R35" i="64" s="1"/>
  <c r="O39" i="64"/>
  <c r="R39" i="64" s="1"/>
  <c r="O26" i="64"/>
  <c r="R26" i="64" s="1"/>
  <c r="O30" i="64"/>
  <c r="O36" i="64"/>
  <c r="R36" i="64" s="1"/>
  <c r="O41" i="64"/>
  <c r="R41" i="64" s="1"/>
  <c r="Q44" i="64"/>
  <c r="R44" i="64" s="1"/>
  <c r="Q22" i="64"/>
  <c r="O22" i="64"/>
  <c r="R22" i="64" s="1"/>
  <c r="L88" i="62"/>
  <c r="Q30" i="65" l="1"/>
  <c r="Q25" i="65"/>
  <c r="O30" i="65"/>
  <c r="M17" i="65"/>
  <c r="M16" i="65"/>
  <c r="Q16" i="65" s="1"/>
  <c r="M15" i="65"/>
  <c r="M14" i="65"/>
  <c r="Q14" i="65" s="1"/>
  <c r="M13" i="65"/>
  <c r="M12" i="65"/>
  <c r="M19" i="65"/>
  <c r="O19" i="65" s="1"/>
  <c r="M20" i="65"/>
  <c r="Q20" i="65" s="1"/>
  <c r="M22" i="65"/>
  <c r="M23" i="65"/>
  <c r="M25" i="65"/>
  <c r="M26" i="65"/>
  <c r="Q26" i="65" s="1"/>
  <c r="M27" i="65"/>
  <c r="M29" i="65"/>
  <c r="M28" i="65"/>
  <c r="Q28" i="65" s="1"/>
  <c r="M13" i="62"/>
  <c r="M113" i="62"/>
  <c r="M112" i="62"/>
  <c r="M111" i="62"/>
  <c r="M110" i="62"/>
  <c r="M107" i="62"/>
  <c r="M106" i="62"/>
  <c r="M104" i="62"/>
  <c r="M102" i="62"/>
  <c r="M100" i="62"/>
  <c r="M99" i="62"/>
  <c r="M97" i="62"/>
  <c r="M96" i="62"/>
  <c r="M95" i="62"/>
  <c r="M94" i="62"/>
  <c r="M93" i="62"/>
  <c r="M92" i="62"/>
  <c r="M91" i="62"/>
  <c r="M88" i="62"/>
  <c r="M87" i="62"/>
  <c r="M86" i="62"/>
  <c r="M85" i="62"/>
  <c r="M84" i="62"/>
  <c r="M83" i="62"/>
  <c r="M82" i="62"/>
  <c r="M81" i="62"/>
  <c r="M80" i="62"/>
  <c r="M79" i="62"/>
  <c r="M78" i="62"/>
  <c r="M77" i="62"/>
  <c r="M76" i="62"/>
  <c r="M75" i="62"/>
  <c r="M74" i="62"/>
  <c r="M73" i="62"/>
  <c r="M72" i="62"/>
  <c r="M71" i="62"/>
  <c r="M70" i="62"/>
  <c r="M69" i="62"/>
  <c r="M68" i="62"/>
  <c r="M67" i="62"/>
  <c r="M66" i="62"/>
  <c r="M65" i="62"/>
  <c r="M64" i="62"/>
  <c r="M63" i="62"/>
  <c r="M62" i="62"/>
  <c r="M61" i="62"/>
  <c r="M60" i="62"/>
  <c r="M59" i="62"/>
  <c r="M58" i="62"/>
  <c r="M57" i="62"/>
  <c r="M56" i="62"/>
  <c r="M55" i="62"/>
  <c r="M54" i="62"/>
  <c r="M53" i="62"/>
  <c r="M52" i="62"/>
  <c r="M50" i="62"/>
  <c r="M49" i="62"/>
  <c r="M47" i="62"/>
  <c r="M45" i="62"/>
  <c r="M44" i="62"/>
  <c r="M43" i="62"/>
  <c r="M41" i="62"/>
  <c r="M40" i="62"/>
  <c r="M38" i="62"/>
  <c r="M36" i="62"/>
  <c r="M34" i="62"/>
  <c r="M32" i="62"/>
  <c r="M29" i="62"/>
  <c r="M28" i="62"/>
  <c r="M26" i="62"/>
  <c r="M25" i="62"/>
  <c r="M24" i="62"/>
  <c r="M22" i="62"/>
  <c r="M21" i="62"/>
  <c r="M20" i="62"/>
  <c r="M18" i="62"/>
  <c r="M16" i="62"/>
  <c r="P23" i="65"/>
  <c r="Q23" i="65" s="1"/>
  <c r="N23" i="65"/>
  <c r="O23" i="65" s="1"/>
  <c r="P31" i="65"/>
  <c r="Q31" i="65" s="1"/>
  <c r="N31" i="65"/>
  <c r="O31" i="65" s="1"/>
  <c r="P30" i="65"/>
  <c r="N30" i="65"/>
  <c r="P29" i="65"/>
  <c r="Q29" i="65" s="1"/>
  <c r="N29" i="65"/>
  <c r="O29" i="65" s="1"/>
  <c r="P28" i="65"/>
  <c r="N28" i="65"/>
  <c r="P27" i="65"/>
  <c r="Q27" i="65" s="1"/>
  <c r="N27" i="65"/>
  <c r="O27" i="65" s="1"/>
  <c r="P26" i="65"/>
  <c r="N26" i="65"/>
  <c r="P25" i="65"/>
  <c r="N25" i="65"/>
  <c r="O25" i="65" s="1"/>
  <c r="P22" i="65"/>
  <c r="N22" i="65"/>
  <c r="O22" i="65" s="1"/>
  <c r="P20" i="65"/>
  <c r="N20" i="65"/>
  <c r="P19" i="65"/>
  <c r="N19" i="65"/>
  <c r="P17" i="65"/>
  <c r="N17" i="65"/>
  <c r="O17" i="65" s="1"/>
  <c r="P16" i="65"/>
  <c r="N16" i="65"/>
  <c r="P15" i="65"/>
  <c r="Q15" i="65" s="1"/>
  <c r="N15" i="65"/>
  <c r="O15" i="65" s="1"/>
  <c r="P14" i="65"/>
  <c r="N14" i="65"/>
  <c r="P13" i="65"/>
  <c r="N13" i="65"/>
  <c r="P12" i="65"/>
  <c r="N12" i="65"/>
  <c r="R46" i="64"/>
  <c r="Q46" i="64"/>
  <c r="D12" i="66" s="1"/>
  <c r="O46" i="64"/>
  <c r="C12" i="66" s="1"/>
  <c r="O26" i="65" l="1"/>
  <c r="O12" i="65"/>
  <c r="Q22" i="65"/>
  <c r="R22" i="65" s="1"/>
  <c r="Q13" i="65"/>
  <c r="Q17" i="65"/>
  <c r="O16" i="65"/>
  <c r="O14" i="65"/>
  <c r="R14" i="65" s="1"/>
  <c r="O20" i="65"/>
  <c r="R20" i="65" s="1"/>
  <c r="Q19" i="65"/>
  <c r="O28" i="65"/>
  <c r="O13" i="65"/>
  <c r="Q12" i="65"/>
  <c r="R12" i="65" s="1"/>
  <c r="R27" i="65"/>
  <c r="R31" i="65"/>
  <c r="R16" i="65"/>
  <c r="R23" i="65"/>
  <c r="R17" i="65"/>
  <c r="R25" i="65"/>
  <c r="R29" i="65"/>
  <c r="R15" i="65"/>
  <c r="R26" i="65"/>
  <c r="R30" i="65"/>
  <c r="P113" i="62"/>
  <c r="Q113" i="62" s="1"/>
  <c r="O113" i="62"/>
  <c r="N113" i="62"/>
  <c r="P112" i="62"/>
  <c r="Q112" i="62" s="1"/>
  <c r="O112" i="62"/>
  <c r="N112" i="62"/>
  <c r="P111" i="62"/>
  <c r="Q111" i="62" s="1"/>
  <c r="O111" i="62"/>
  <c r="N111" i="62"/>
  <c r="P110" i="62"/>
  <c r="Q110" i="62" s="1"/>
  <c r="O110" i="62"/>
  <c r="N110" i="62"/>
  <c r="P109" i="62"/>
  <c r="Q109" i="62" s="1"/>
  <c r="N109" i="62"/>
  <c r="O109" i="62" s="1"/>
  <c r="P107" i="62"/>
  <c r="Q107" i="62" s="1"/>
  <c r="O107" i="62"/>
  <c r="N107" i="62"/>
  <c r="P106" i="62"/>
  <c r="Q106" i="62" s="1"/>
  <c r="N106" i="62"/>
  <c r="O106" i="62" s="1"/>
  <c r="P104" i="62"/>
  <c r="Q104" i="62" s="1"/>
  <c r="N104" i="62"/>
  <c r="O104" i="62" s="1"/>
  <c r="P102" i="62"/>
  <c r="Q102" i="62" s="1"/>
  <c r="O102" i="62"/>
  <c r="N102" i="62"/>
  <c r="P101" i="62"/>
  <c r="Q101" i="62" s="1"/>
  <c r="N101" i="62"/>
  <c r="O101" i="62" s="1"/>
  <c r="P100" i="62"/>
  <c r="Q100" i="62" s="1"/>
  <c r="N100" i="62"/>
  <c r="O100" i="62" s="1"/>
  <c r="R100" i="62" s="1"/>
  <c r="P99" i="62"/>
  <c r="Q99" i="62" s="1"/>
  <c r="N99" i="62"/>
  <c r="O99" i="62" s="1"/>
  <c r="P97" i="62"/>
  <c r="Q97" i="62" s="1"/>
  <c r="O97" i="62"/>
  <c r="N97" i="62"/>
  <c r="P96" i="62"/>
  <c r="Q96" i="62" s="1"/>
  <c r="O96" i="62"/>
  <c r="N96" i="62"/>
  <c r="P95" i="62"/>
  <c r="Q95" i="62" s="1"/>
  <c r="N95" i="62"/>
  <c r="O95" i="62" s="1"/>
  <c r="P94" i="62"/>
  <c r="Q94" i="62" s="1"/>
  <c r="N94" i="62"/>
  <c r="O94" i="62" s="1"/>
  <c r="P93" i="62"/>
  <c r="Q93" i="62" s="1"/>
  <c r="R93" i="62" s="1"/>
  <c r="N93" i="62"/>
  <c r="O93" i="62" s="1"/>
  <c r="P92" i="62"/>
  <c r="Q92" i="62" s="1"/>
  <c r="N92" i="62"/>
  <c r="O92" i="62" s="1"/>
  <c r="P91" i="62"/>
  <c r="Q91" i="62" s="1"/>
  <c r="N91" i="62"/>
  <c r="O91" i="62" s="1"/>
  <c r="P88" i="62"/>
  <c r="Q88" i="62" s="1"/>
  <c r="N88" i="62"/>
  <c r="O88" i="62" s="1"/>
  <c r="P87" i="62"/>
  <c r="Q87" i="62" s="1"/>
  <c r="N87" i="62"/>
  <c r="O87" i="62" s="1"/>
  <c r="P86" i="62"/>
  <c r="Q86" i="62" s="1"/>
  <c r="O86" i="62"/>
  <c r="N86" i="62"/>
  <c r="P85" i="62"/>
  <c r="Q85" i="62" s="1"/>
  <c r="R85" i="62" s="1"/>
  <c r="O85" i="62"/>
  <c r="N85" i="62"/>
  <c r="P84" i="62"/>
  <c r="Q84" i="62" s="1"/>
  <c r="N84" i="62"/>
  <c r="O84" i="62" s="1"/>
  <c r="P83" i="62"/>
  <c r="Q83" i="62" s="1"/>
  <c r="N83" i="62"/>
  <c r="O83" i="62" s="1"/>
  <c r="R83" i="62" s="1"/>
  <c r="P82" i="62"/>
  <c r="Q82" i="62" s="1"/>
  <c r="N82" i="62"/>
  <c r="O82" i="62" s="1"/>
  <c r="Q81" i="62"/>
  <c r="P81" i="62"/>
  <c r="N81" i="62"/>
  <c r="O81" i="62" s="1"/>
  <c r="Q80" i="62"/>
  <c r="P80" i="62"/>
  <c r="N80" i="62"/>
  <c r="O80" i="62" s="1"/>
  <c r="P79" i="62"/>
  <c r="Q79" i="62" s="1"/>
  <c r="N79" i="62"/>
  <c r="O79" i="62" s="1"/>
  <c r="P78" i="62"/>
  <c r="Q78" i="62" s="1"/>
  <c r="O78" i="62"/>
  <c r="N78" i="62"/>
  <c r="P77" i="62"/>
  <c r="Q77" i="62" s="1"/>
  <c r="R77" i="62" s="1"/>
  <c r="O77" i="62"/>
  <c r="N77" i="62"/>
  <c r="P76" i="62"/>
  <c r="Q76" i="62" s="1"/>
  <c r="N76" i="62"/>
  <c r="O76" i="62" s="1"/>
  <c r="P75" i="62"/>
  <c r="Q75" i="62" s="1"/>
  <c r="N75" i="62"/>
  <c r="O75" i="62" s="1"/>
  <c r="R75" i="62" s="1"/>
  <c r="P74" i="62"/>
  <c r="Q74" i="62" s="1"/>
  <c r="N74" i="62"/>
  <c r="O74" i="62" s="1"/>
  <c r="Q73" i="62"/>
  <c r="P73" i="62"/>
  <c r="N73" i="62"/>
  <c r="O73" i="62" s="1"/>
  <c r="Q72" i="62"/>
  <c r="P72" i="62"/>
  <c r="N72" i="62"/>
  <c r="O72" i="62" s="1"/>
  <c r="P71" i="62"/>
  <c r="Q71" i="62" s="1"/>
  <c r="N71" i="62"/>
  <c r="O71" i="62" s="1"/>
  <c r="P70" i="62"/>
  <c r="Q70" i="62" s="1"/>
  <c r="O70" i="62"/>
  <c r="N70" i="62"/>
  <c r="P69" i="62"/>
  <c r="Q69" i="62" s="1"/>
  <c r="R69" i="62" s="1"/>
  <c r="O69" i="62"/>
  <c r="N69" i="62"/>
  <c r="P68" i="62"/>
  <c r="Q68" i="62" s="1"/>
  <c r="N68" i="62"/>
  <c r="O68" i="62" s="1"/>
  <c r="P67" i="62"/>
  <c r="Q67" i="62" s="1"/>
  <c r="N67" i="62"/>
  <c r="O67" i="62" s="1"/>
  <c r="R67" i="62" s="1"/>
  <c r="P66" i="62"/>
  <c r="Q66" i="62" s="1"/>
  <c r="N66" i="62"/>
  <c r="O66" i="62" s="1"/>
  <c r="Q65" i="62"/>
  <c r="P65" i="62"/>
  <c r="N65" i="62"/>
  <c r="O65" i="62" s="1"/>
  <c r="Q64" i="62"/>
  <c r="P64" i="62"/>
  <c r="N64" i="62"/>
  <c r="O64" i="62" s="1"/>
  <c r="P63" i="62"/>
  <c r="Q63" i="62" s="1"/>
  <c r="N63" i="62"/>
  <c r="O63" i="62" s="1"/>
  <c r="P62" i="62"/>
  <c r="Q62" i="62" s="1"/>
  <c r="O62" i="62"/>
  <c r="N62" i="62"/>
  <c r="P61" i="62"/>
  <c r="Q61" i="62" s="1"/>
  <c r="R61" i="62" s="1"/>
  <c r="O61" i="62"/>
  <c r="N61" i="62"/>
  <c r="P60" i="62"/>
  <c r="Q60" i="62" s="1"/>
  <c r="N60" i="62"/>
  <c r="O60" i="62" s="1"/>
  <c r="P59" i="62"/>
  <c r="Q59" i="62" s="1"/>
  <c r="N59" i="62"/>
  <c r="O59" i="62" s="1"/>
  <c r="R59" i="62" s="1"/>
  <c r="P58" i="62"/>
  <c r="Q58" i="62" s="1"/>
  <c r="N58" i="62"/>
  <c r="O58" i="62" s="1"/>
  <c r="Q57" i="62"/>
  <c r="P57" i="62"/>
  <c r="N57" i="62"/>
  <c r="O57" i="62" s="1"/>
  <c r="Q56" i="62"/>
  <c r="P56" i="62"/>
  <c r="N56" i="62"/>
  <c r="O56" i="62" s="1"/>
  <c r="P55" i="62"/>
  <c r="Q55" i="62" s="1"/>
  <c r="N55" i="62"/>
  <c r="O55" i="62" s="1"/>
  <c r="P54" i="62"/>
  <c r="Q54" i="62" s="1"/>
  <c r="O54" i="62"/>
  <c r="N54" i="62"/>
  <c r="P53" i="62"/>
  <c r="Q53" i="62" s="1"/>
  <c r="R53" i="62" s="1"/>
  <c r="O53" i="62"/>
  <c r="N53" i="62"/>
  <c r="P52" i="62"/>
  <c r="Q52" i="62" s="1"/>
  <c r="N52" i="62"/>
  <c r="O52" i="62" s="1"/>
  <c r="P50" i="62"/>
  <c r="Q50" i="62" s="1"/>
  <c r="N50" i="62"/>
  <c r="O50" i="62" s="1"/>
  <c r="P49" i="62"/>
  <c r="Q49" i="62" s="1"/>
  <c r="N49" i="62"/>
  <c r="O49" i="62" s="1"/>
  <c r="P47" i="62"/>
  <c r="Q47" i="62" s="1"/>
  <c r="N47" i="62"/>
  <c r="O47" i="62" s="1"/>
  <c r="P45" i="62"/>
  <c r="Q45" i="62" s="1"/>
  <c r="N45" i="62"/>
  <c r="O45" i="62" s="1"/>
  <c r="P44" i="62"/>
  <c r="Q44" i="62" s="1"/>
  <c r="N44" i="62"/>
  <c r="O44" i="62" s="1"/>
  <c r="P43" i="62"/>
  <c r="Q43" i="62" s="1"/>
  <c r="O43" i="62"/>
  <c r="N43" i="62"/>
  <c r="P41" i="62"/>
  <c r="Q41" i="62" s="1"/>
  <c r="O41" i="62"/>
  <c r="N41" i="62"/>
  <c r="P40" i="62"/>
  <c r="Q40" i="62" s="1"/>
  <c r="N40" i="62"/>
  <c r="O40" i="62" s="1"/>
  <c r="P38" i="62"/>
  <c r="Q38" i="62" s="1"/>
  <c r="R38" i="62" s="1"/>
  <c r="N38" i="62"/>
  <c r="O38" i="62" s="1"/>
  <c r="P36" i="62"/>
  <c r="Q36" i="62" s="1"/>
  <c r="O36" i="62"/>
  <c r="N36" i="62"/>
  <c r="P34" i="62"/>
  <c r="Q34" i="62" s="1"/>
  <c r="R34" i="62" s="1"/>
  <c r="O34" i="62"/>
  <c r="N34" i="62"/>
  <c r="P32" i="62"/>
  <c r="Q32" i="62" s="1"/>
  <c r="R32" i="62" s="1"/>
  <c r="O32" i="62"/>
  <c r="N32" i="62"/>
  <c r="Q29" i="62"/>
  <c r="P29" i="62"/>
  <c r="N29" i="62"/>
  <c r="O29" i="62" s="1"/>
  <c r="Q28" i="62"/>
  <c r="P28" i="62"/>
  <c r="N28" i="62"/>
  <c r="O28" i="62" s="1"/>
  <c r="Q26" i="62"/>
  <c r="R26" i="62" s="1"/>
  <c r="P26" i="62"/>
  <c r="N26" i="62"/>
  <c r="O26" i="62" s="1"/>
  <c r="P25" i="62"/>
  <c r="Q25" i="62" s="1"/>
  <c r="N25" i="62"/>
  <c r="O25" i="62" s="1"/>
  <c r="P24" i="62"/>
  <c r="Q24" i="62" s="1"/>
  <c r="N24" i="62"/>
  <c r="O24" i="62" s="1"/>
  <c r="P22" i="62"/>
  <c r="Q22" i="62" s="1"/>
  <c r="N22" i="62"/>
  <c r="O22" i="62" s="1"/>
  <c r="Q21" i="62"/>
  <c r="P21" i="62"/>
  <c r="N21" i="62"/>
  <c r="O21" i="62" s="1"/>
  <c r="P20" i="62"/>
  <c r="Q20" i="62" s="1"/>
  <c r="N20" i="62"/>
  <c r="O20" i="62" s="1"/>
  <c r="P18" i="62"/>
  <c r="Q18" i="62" s="1"/>
  <c r="N18" i="62"/>
  <c r="O18" i="62" s="1"/>
  <c r="P16" i="62"/>
  <c r="Q16" i="62" s="1"/>
  <c r="N16" i="62"/>
  <c r="O16" i="62" s="1"/>
  <c r="Q13" i="62"/>
  <c r="O13" i="62"/>
  <c r="P13" i="62"/>
  <c r="N13" i="62"/>
  <c r="R101" i="62" l="1"/>
  <c r="R29" i="62"/>
  <c r="R99" i="62"/>
  <c r="R109" i="62"/>
  <c r="R16" i="62"/>
  <c r="R21" i="62"/>
  <c r="R20" i="62"/>
  <c r="R54" i="62"/>
  <c r="R102" i="62"/>
  <c r="R13" i="65"/>
  <c r="R56" i="62"/>
  <c r="R64" i="62"/>
  <c r="R72" i="62"/>
  <c r="R80" i="62"/>
  <c r="R92" i="62"/>
  <c r="O32" i="65"/>
  <c r="C11" i="66" s="1"/>
  <c r="R40" i="62"/>
  <c r="R62" i="62"/>
  <c r="R70" i="62"/>
  <c r="R78" i="62"/>
  <c r="R97" i="62"/>
  <c r="R107" i="62"/>
  <c r="R22" i="62"/>
  <c r="R94" i="62"/>
  <c r="R28" i="65"/>
  <c r="Q32" i="65"/>
  <c r="D11" i="66" s="1"/>
  <c r="R96" i="62"/>
  <c r="R49" i="62"/>
  <c r="R44" i="62"/>
  <c r="R50" i="62"/>
  <c r="R19" i="65"/>
  <c r="R110" i="62"/>
  <c r="R43" i="62"/>
  <c r="R25" i="62"/>
  <c r="R24" i="62"/>
  <c r="R104" i="62"/>
  <c r="R13" i="62"/>
  <c r="R113" i="62"/>
  <c r="R112" i="62"/>
  <c r="R91" i="62"/>
  <c r="R65" i="62"/>
  <c r="R68" i="62"/>
  <c r="R73" i="62"/>
  <c r="R76" i="62"/>
  <c r="R81" i="62"/>
  <c r="R84" i="62"/>
  <c r="R63" i="62"/>
  <c r="R66" i="62"/>
  <c r="R71" i="62"/>
  <c r="R74" i="62"/>
  <c r="R79" i="62"/>
  <c r="R82" i="62"/>
  <c r="R60" i="62"/>
  <c r="R58" i="62"/>
  <c r="R57" i="62"/>
  <c r="R55" i="62"/>
  <c r="R52" i="62"/>
  <c r="R47" i="62"/>
  <c r="R45" i="62"/>
  <c r="R41" i="62"/>
  <c r="R36" i="62"/>
  <c r="R28" i="62"/>
  <c r="R18" i="62"/>
  <c r="O114" i="62"/>
  <c r="C10" i="66" s="1"/>
  <c r="C13" i="66" s="1"/>
  <c r="R88" i="62"/>
  <c r="R87" i="62"/>
  <c r="R32" i="65"/>
  <c r="R111" i="62"/>
  <c r="Q114" i="62"/>
  <c r="D10" i="66" s="1"/>
  <c r="R86" i="62"/>
  <c r="R106" i="62"/>
  <c r="R95" i="62"/>
  <c r="I31" i="65"/>
  <c r="G31" i="65"/>
  <c r="I30" i="65"/>
  <c r="G30" i="65"/>
  <c r="I29" i="65"/>
  <c r="G29" i="65"/>
  <c r="I28" i="65"/>
  <c r="G28" i="65"/>
  <c r="I27" i="65"/>
  <c r="G27" i="65"/>
  <c r="D27" i="65"/>
  <c r="I26" i="65"/>
  <c r="G26" i="65"/>
  <c r="D26" i="65"/>
  <c r="I25" i="65"/>
  <c r="G25" i="65"/>
  <c r="D25" i="65"/>
  <c r="I23" i="65"/>
  <c r="G23" i="65"/>
  <c r="D23" i="65"/>
  <c r="I22" i="65"/>
  <c r="G22" i="65"/>
  <c r="J22" i="65" s="1"/>
  <c r="D22" i="65"/>
  <c r="I20" i="65"/>
  <c r="J20" i="65" s="1"/>
  <c r="G20" i="65"/>
  <c r="D20" i="65"/>
  <c r="I19" i="65"/>
  <c r="G19" i="65"/>
  <c r="D19" i="65"/>
  <c r="A18" i="65"/>
  <c r="A21" i="65" s="1"/>
  <c r="I17" i="65"/>
  <c r="G17" i="65"/>
  <c r="I16" i="65"/>
  <c r="G16" i="65"/>
  <c r="I15" i="65"/>
  <c r="G15" i="65"/>
  <c r="I14" i="65"/>
  <c r="G14" i="65"/>
  <c r="I13" i="65"/>
  <c r="G13" i="65"/>
  <c r="I12" i="65"/>
  <c r="G12" i="65"/>
  <c r="B12" i="65"/>
  <c r="B13" i="65" s="1"/>
  <c r="B14" i="65" s="1"/>
  <c r="B15" i="65" s="1"/>
  <c r="B16" i="65" s="1"/>
  <c r="B17" i="65" s="1"/>
  <c r="J45" i="64"/>
  <c r="I45" i="64"/>
  <c r="G45" i="64"/>
  <c r="I44" i="64"/>
  <c r="J44" i="64" s="1"/>
  <c r="G44" i="64"/>
  <c r="I43" i="64"/>
  <c r="J43" i="64" s="1"/>
  <c r="G43" i="64"/>
  <c r="I42" i="64"/>
  <c r="J42" i="64" s="1"/>
  <c r="G42" i="64"/>
  <c r="J41" i="64"/>
  <c r="I41" i="64"/>
  <c r="G41" i="64"/>
  <c r="I39" i="64"/>
  <c r="J39" i="64" s="1"/>
  <c r="G39" i="64"/>
  <c r="I38" i="64"/>
  <c r="G38" i="64"/>
  <c r="I37" i="64"/>
  <c r="G37" i="64"/>
  <c r="I36" i="64"/>
  <c r="G36" i="64"/>
  <c r="J35" i="64"/>
  <c r="I35" i="64"/>
  <c r="G35" i="64"/>
  <c r="I34" i="64"/>
  <c r="G34" i="64"/>
  <c r="I31" i="64"/>
  <c r="G31" i="64"/>
  <c r="I30" i="64"/>
  <c r="G30" i="64"/>
  <c r="I29" i="64"/>
  <c r="G29" i="64"/>
  <c r="J29" i="64" s="1"/>
  <c r="I28" i="64"/>
  <c r="G28" i="64"/>
  <c r="I27" i="64"/>
  <c r="J27" i="64" s="1"/>
  <c r="G27" i="64"/>
  <c r="I26" i="64"/>
  <c r="J26" i="64" s="1"/>
  <c r="G26" i="64"/>
  <c r="I23" i="64"/>
  <c r="G23" i="64"/>
  <c r="I22" i="64"/>
  <c r="G22" i="64"/>
  <c r="I18" i="64"/>
  <c r="G18" i="64"/>
  <c r="J18" i="64" s="1"/>
  <c r="I17" i="64"/>
  <c r="J17" i="64" s="1"/>
  <c r="G17" i="64"/>
  <c r="I16" i="64"/>
  <c r="J16" i="64" s="1"/>
  <c r="G16" i="64"/>
  <c r="A15" i="64"/>
  <c r="A19" i="64" s="1"/>
  <c r="A24" i="64" s="1"/>
  <c r="A31" i="64" s="1"/>
  <c r="A32" i="64" s="1"/>
  <c r="A40" i="64" s="1"/>
  <c r="A42" i="64" s="1"/>
  <c r="A43" i="64" s="1"/>
  <c r="A44" i="64" s="1"/>
  <c r="A45" i="64" s="1"/>
  <c r="I14" i="64"/>
  <c r="J14" i="64" s="1"/>
  <c r="G14" i="64"/>
  <c r="I13" i="64"/>
  <c r="J13" i="64" s="1"/>
  <c r="G13" i="64"/>
  <c r="I12" i="64"/>
  <c r="G12" i="64"/>
  <c r="G46" i="64" s="1"/>
  <c r="I113" i="62"/>
  <c r="G113" i="62"/>
  <c r="I112" i="62"/>
  <c r="J112" i="62" s="1"/>
  <c r="G112" i="62"/>
  <c r="I111" i="62"/>
  <c r="G111" i="62"/>
  <c r="I110" i="62"/>
  <c r="J110" i="62" s="1"/>
  <c r="G110" i="62"/>
  <c r="I109" i="62"/>
  <c r="G109" i="62"/>
  <c r="J109" i="62" s="1"/>
  <c r="I107" i="62"/>
  <c r="J107" i="62" s="1"/>
  <c r="G107" i="62"/>
  <c r="I106" i="62"/>
  <c r="G106" i="62"/>
  <c r="I104" i="62"/>
  <c r="J104" i="62" s="1"/>
  <c r="G104" i="62"/>
  <c r="I102" i="62"/>
  <c r="J102" i="62" s="1"/>
  <c r="G102" i="62"/>
  <c r="I100" i="62"/>
  <c r="J100" i="62" s="1"/>
  <c r="G100" i="62"/>
  <c r="I99" i="62"/>
  <c r="J99" i="62" s="1"/>
  <c r="G99" i="62"/>
  <c r="I97" i="62"/>
  <c r="G97" i="62"/>
  <c r="J97" i="62" s="1"/>
  <c r="I96" i="62"/>
  <c r="J96" i="62" s="1"/>
  <c r="G96" i="62"/>
  <c r="I95" i="62"/>
  <c r="J95" i="62" s="1"/>
  <c r="G95" i="62"/>
  <c r="I94" i="62"/>
  <c r="J94" i="62" s="1"/>
  <c r="G94" i="62"/>
  <c r="I93" i="62"/>
  <c r="G93" i="62"/>
  <c r="I92" i="62"/>
  <c r="G92" i="62"/>
  <c r="I91" i="62"/>
  <c r="G91" i="62"/>
  <c r="I88" i="62"/>
  <c r="J88" i="62" s="1"/>
  <c r="G88" i="62"/>
  <c r="I87" i="62"/>
  <c r="J87" i="62" s="1"/>
  <c r="G87" i="62"/>
  <c r="I86" i="62"/>
  <c r="G86" i="62"/>
  <c r="I85" i="62"/>
  <c r="J85" i="62" s="1"/>
  <c r="G85" i="62"/>
  <c r="I84" i="62"/>
  <c r="J84" i="62" s="1"/>
  <c r="G84" i="62"/>
  <c r="I83" i="62"/>
  <c r="J83" i="62" s="1"/>
  <c r="G83" i="62"/>
  <c r="I82" i="62"/>
  <c r="G82" i="62"/>
  <c r="I81" i="62"/>
  <c r="J81" i="62" s="1"/>
  <c r="G81" i="62"/>
  <c r="I80" i="62"/>
  <c r="J80" i="62" s="1"/>
  <c r="G80" i="62"/>
  <c r="I79" i="62"/>
  <c r="G79" i="62"/>
  <c r="I78" i="62"/>
  <c r="G78" i="62"/>
  <c r="I77" i="62"/>
  <c r="G77" i="62"/>
  <c r="J76" i="62"/>
  <c r="I76" i="62"/>
  <c r="G76" i="62"/>
  <c r="I75" i="62"/>
  <c r="G75" i="62"/>
  <c r="I74" i="62"/>
  <c r="G74" i="62"/>
  <c r="I73" i="62"/>
  <c r="G73" i="62"/>
  <c r="I72" i="62"/>
  <c r="G72" i="62"/>
  <c r="I71" i="62"/>
  <c r="G71" i="62"/>
  <c r="I70" i="62"/>
  <c r="G70" i="62"/>
  <c r="I69" i="62"/>
  <c r="G69" i="62"/>
  <c r="I68" i="62"/>
  <c r="G68" i="62"/>
  <c r="I67" i="62"/>
  <c r="G67" i="62"/>
  <c r="I66" i="62"/>
  <c r="G66" i="62"/>
  <c r="I65" i="62"/>
  <c r="G65" i="62"/>
  <c r="I64" i="62"/>
  <c r="G64" i="62"/>
  <c r="I63" i="62"/>
  <c r="G63" i="62"/>
  <c r="I62" i="62"/>
  <c r="G62" i="62"/>
  <c r="I61" i="62"/>
  <c r="G61" i="62"/>
  <c r="I60" i="62"/>
  <c r="G60" i="62"/>
  <c r="I59" i="62"/>
  <c r="G59" i="62"/>
  <c r="I58" i="62"/>
  <c r="G58" i="62"/>
  <c r="J58" i="62" s="1"/>
  <c r="J57" i="62"/>
  <c r="I57" i="62"/>
  <c r="G57" i="62"/>
  <c r="I56" i="62"/>
  <c r="G56" i="62"/>
  <c r="I55" i="62"/>
  <c r="J55" i="62" s="1"/>
  <c r="G55" i="62"/>
  <c r="I54" i="62"/>
  <c r="G54" i="62"/>
  <c r="I53" i="62"/>
  <c r="G53" i="62"/>
  <c r="J53" i="62" s="1"/>
  <c r="I52" i="62"/>
  <c r="J52" i="62" s="1"/>
  <c r="G52" i="62"/>
  <c r="I50" i="62"/>
  <c r="G50" i="62"/>
  <c r="I49" i="62"/>
  <c r="J49" i="62" s="1"/>
  <c r="G49" i="62"/>
  <c r="I47" i="62"/>
  <c r="G47" i="62"/>
  <c r="I45" i="62"/>
  <c r="J45" i="62" s="1"/>
  <c r="G45" i="62"/>
  <c r="I44" i="62"/>
  <c r="G44" i="62"/>
  <c r="I43" i="62"/>
  <c r="J43" i="62" s="1"/>
  <c r="G43" i="62"/>
  <c r="I29" i="62"/>
  <c r="J29" i="62" s="1"/>
  <c r="G29" i="62"/>
  <c r="I28" i="62"/>
  <c r="G28" i="62"/>
  <c r="I13" i="62"/>
  <c r="J13" i="62" s="1"/>
  <c r="G13" i="62"/>
  <c r="J56" i="62" l="1"/>
  <c r="J59" i="62"/>
  <c r="J63" i="62"/>
  <c r="J67" i="62"/>
  <c r="J71" i="62"/>
  <c r="J75" i="62"/>
  <c r="J91" i="62"/>
  <c r="J28" i="64"/>
  <c r="J34" i="64"/>
  <c r="J25" i="65"/>
  <c r="J28" i="62"/>
  <c r="J44" i="62"/>
  <c r="J47" i="62"/>
  <c r="J50" i="62"/>
  <c r="J60" i="62"/>
  <c r="J62" i="62"/>
  <c r="J64" i="62"/>
  <c r="J66" i="62"/>
  <c r="J68" i="62"/>
  <c r="J70" i="62"/>
  <c r="J72" i="62"/>
  <c r="J74" i="62"/>
  <c r="J77" i="62"/>
  <c r="J79" i="62"/>
  <c r="J86" i="62"/>
  <c r="J92" i="62"/>
  <c r="J106" i="62"/>
  <c r="J111" i="62"/>
  <c r="J113" i="62"/>
  <c r="J23" i="64"/>
  <c r="J36" i="64"/>
  <c r="J38" i="64"/>
  <c r="J23" i="65"/>
  <c r="J54" i="62"/>
  <c r="J61" i="62"/>
  <c r="J65" i="62"/>
  <c r="J69" i="62"/>
  <c r="J73" i="62"/>
  <c r="J82" i="62"/>
  <c r="J93" i="62"/>
  <c r="I46" i="64"/>
  <c r="J30" i="64"/>
  <c r="J19" i="65"/>
  <c r="J30" i="65"/>
  <c r="J78" i="62"/>
  <c r="J22" i="64"/>
  <c r="J31" i="64"/>
  <c r="J37" i="64"/>
  <c r="J31" i="65"/>
  <c r="E10" i="66"/>
  <c r="R114" i="62"/>
  <c r="D13" i="66"/>
  <c r="J28" i="65"/>
  <c r="J26" i="65"/>
  <c r="J27" i="65"/>
  <c r="J29" i="65"/>
  <c r="G32" i="65"/>
  <c r="J13" i="65"/>
  <c r="J15" i="65"/>
  <c r="J17" i="65"/>
  <c r="I32" i="65"/>
  <c r="E11" i="66" s="1"/>
  <c r="J14" i="65"/>
  <c r="J16" i="65"/>
  <c r="B19" i="65"/>
  <c r="B20" i="65" s="1"/>
  <c r="E12" i="66"/>
  <c r="B22" i="65"/>
  <c r="B23" i="65" s="1"/>
  <c r="A24" i="65"/>
  <c r="J12" i="65"/>
  <c r="J12" i="64"/>
  <c r="E32" i="62"/>
  <c r="J46" i="64" l="1"/>
  <c r="I32" i="62"/>
  <c r="G32" i="62"/>
  <c r="E13" i="66"/>
  <c r="J32" i="65"/>
  <c r="B25" i="65"/>
  <c r="B26" i="65" s="1"/>
  <c r="B27" i="65" s="1"/>
  <c r="A28" i="65"/>
  <c r="A29" i="65" s="1"/>
  <c r="A30" i="65" s="1"/>
  <c r="A31" i="65" s="1"/>
  <c r="C47" i="62"/>
  <c r="C49" i="62" s="1"/>
  <c r="C18" i="62"/>
  <c r="C20" i="62" s="1"/>
  <c r="E16" i="62"/>
  <c r="A14" i="62"/>
  <c r="A27" i="62" s="1"/>
  <c r="B13" i="62"/>
  <c r="E18" i="62" l="1"/>
  <c r="I16" i="62"/>
  <c r="G16" i="62"/>
  <c r="J32" i="62"/>
  <c r="D14" i="66"/>
  <c r="D15" i="66"/>
  <c r="E20" i="62"/>
  <c r="E34" i="62"/>
  <c r="B28" i="62"/>
  <c r="B29" i="62" s="1"/>
  <c r="A30" i="62"/>
  <c r="A42" i="62" s="1"/>
  <c r="A46" i="62" s="1"/>
  <c r="B15" i="62"/>
  <c r="B17" i="62" s="1"/>
  <c r="B19" i="62" s="1"/>
  <c r="B21" i="62" s="1"/>
  <c r="B22" i="62" s="1"/>
  <c r="B23" i="62" s="1"/>
  <c r="B25" i="62" s="1"/>
  <c r="B26" i="62" s="1"/>
  <c r="I34" i="62" l="1"/>
  <c r="G34" i="62"/>
  <c r="J16" i="62"/>
  <c r="E24" i="62"/>
  <c r="G20" i="62"/>
  <c r="I20" i="62"/>
  <c r="J20" i="62" s="1"/>
  <c r="I18" i="62"/>
  <c r="G18" i="62"/>
  <c r="E16" i="66"/>
  <c r="E17" i="66" s="1"/>
  <c r="E21" i="62"/>
  <c r="B43" i="62"/>
  <c r="B44" i="62" s="1"/>
  <c r="B45" i="62" s="1"/>
  <c r="E25" i="62"/>
  <c r="E36" i="62"/>
  <c r="B31" i="62"/>
  <c r="B33" i="62" s="1"/>
  <c r="B35" i="62" s="1"/>
  <c r="B37" i="62" s="1"/>
  <c r="B39" i="62" s="1"/>
  <c r="B41" i="62" s="1"/>
  <c r="B47" i="62"/>
  <c r="A48" i="62"/>
  <c r="E22" i="62" l="1"/>
  <c r="G21" i="62"/>
  <c r="I21" i="62"/>
  <c r="J21" i="62" s="1"/>
  <c r="I36" i="62"/>
  <c r="G36" i="62"/>
  <c r="I25" i="62"/>
  <c r="G25" i="62"/>
  <c r="G24" i="62"/>
  <c r="I24" i="62"/>
  <c r="J34" i="62"/>
  <c r="J18" i="62"/>
  <c r="E26" i="62"/>
  <c r="E40" i="62"/>
  <c r="E38" i="62"/>
  <c r="A51" i="62"/>
  <c r="B49" i="62"/>
  <c r="B50" i="62" s="1"/>
  <c r="J36" i="62" l="1"/>
  <c r="G38" i="62"/>
  <c r="I38" i="62"/>
  <c r="I40" i="62"/>
  <c r="G40" i="62"/>
  <c r="J25" i="62"/>
  <c r="G26" i="62"/>
  <c r="I26" i="62"/>
  <c r="J26" i="62" s="1"/>
  <c r="J24" i="62"/>
  <c r="I22" i="62"/>
  <c r="G22" i="62"/>
  <c r="E41" i="62"/>
  <c r="B52" i="62"/>
  <c r="A86" i="62"/>
  <c r="J38" i="62" l="1"/>
  <c r="J40" i="62"/>
  <c r="J22" i="62"/>
  <c r="G41" i="62"/>
  <c r="G114" i="62" s="1"/>
  <c r="I41" i="62"/>
  <c r="J41" i="62" s="1"/>
  <c r="B53" i="62"/>
  <c r="B54" i="62" s="1"/>
  <c r="B55" i="62" s="1"/>
  <c r="B56" i="62" s="1"/>
  <c r="B57" i="62" s="1"/>
  <c r="B58" i="62" s="1"/>
  <c r="B59" i="62" s="1"/>
  <c r="B60" i="62" s="1"/>
  <c r="B61" i="62" s="1"/>
  <c r="B62" i="62" s="1"/>
  <c r="B63" i="62" s="1"/>
  <c r="B64" i="62" s="1"/>
  <c r="B65" i="62" s="1"/>
  <c r="B66" i="62" s="1"/>
  <c r="B67" i="62" s="1"/>
  <c r="B68" i="62" s="1"/>
  <c r="B69" i="62" s="1"/>
  <c r="B70" i="62" s="1"/>
  <c r="B71" i="62" s="1"/>
  <c r="B72" i="62" s="1"/>
  <c r="A87" i="62"/>
  <c r="A88" i="62" s="1"/>
  <c r="A89" i="62" s="1"/>
  <c r="I114" i="62" l="1"/>
  <c r="J114" i="62"/>
  <c r="B73" i="62"/>
  <c r="B74" i="62" s="1"/>
  <c r="B75" i="62" s="1"/>
  <c r="B76" i="62" s="1"/>
  <c r="B77" i="62" s="1"/>
  <c r="B78" i="62" s="1"/>
  <c r="B79" i="62" s="1"/>
  <c r="B80" i="62" s="1"/>
  <c r="B81" i="62" s="1"/>
  <c r="B82" i="62" s="1"/>
  <c r="B83" i="62" s="1"/>
  <c r="B84" i="62" s="1"/>
  <c r="B85" i="62" s="1"/>
  <c r="B90" i="62"/>
  <c r="B96" i="62" s="1"/>
  <c r="B97" i="62" s="1"/>
  <c r="B98" i="62" s="1"/>
  <c r="B101" i="62" s="1"/>
  <c r="A103" i="62"/>
  <c r="B104" i="62" l="1"/>
  <c r="A105" i="62"/>
  <c r="B106" i="62" l="1"/>
  <c r="A107" i="62"/>
  <c r="A110" i="62" l="1"/>
  <c r="A111" i="62" s="1"/>
  <c r="A112" i="62" s="1"/>
  <c r="A113" i="62" s="1"/>
  <c r="B109" i="62" l="1"/>
</calcChain>
</file>

<file path=xl/sharedStrings.xml><?xml version="1.0" encoding="utf-8"?>
<sst xmlns="http://schemas.openxmlformats.org/spreadsheetml/2006/main" count="424" uniqueCount="211">
  <si>
    <t>Total Cost of Works Rs.</t>
  </si>
  <si>
    <t>ACMV Works</t>
  </si>
  <si>
    <t>Sr. No.</t>
  </si>
  <si>
    <t>Clifton, Karachi.</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</si>
  <si>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</si>
  <si>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</si>
  <si>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</si>
  <si>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</si>
  <si>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</si>
  <si>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</si>
  <si>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</si>
  <si>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</si>
  <si>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</si>
  <si>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</si>
  <si>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</si>
  <si>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</si>
  <si>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</si>
  <si>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</si>
  <si>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</si>
  <si>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</si>
  <si>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</si>
  <si>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</si>
  <si>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</si>
  <si>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</si>
  <si>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</si>
  <si>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</si>
  <si>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</si>
  <si>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</si>
  <si>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</si>
  <si>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</si>
  <si>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</si>
  <si>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</si>
  <si>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</si>
  <si>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</si>
  <si>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</si>
  <si>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</si>
  <si>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</si>
  <si>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</si>
  <si>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</si>
  <si>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</si>
  <si>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</si>
  <si>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</si>
  <si>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</si>
  <si>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</si>
  <si>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</si>
  <si>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</si>
  <si>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</si>
  <si>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</si>
  <si>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</si>
  <si>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</si>
  <si>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</si>
  <si>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</si>
  <si>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WCPU-01</t>
  </si>
  <si>
    <t>WCPU-02</t>
  </si>
  <si>
    <t xml:space="preserve">25mm dia </t>
  </si>
  <si>
    <t xml:space="preserve">32mm dia </t>
  </si>
  <si>
    <t>150mm dia</t>
  </si>
  <si>
    <t>DFCU-01</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</si>
  <si>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</si>
  <si>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</si>
  <si>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</si>
  <si>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</si>
  <si>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</si>
  <si>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</si>
  <si>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</si>
  <si>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</si>
  <si>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</si>
  <si>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</si>
  <si>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</si>
  <si>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</si>
  <si>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</si>
  <si>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</si>
  <si>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</si>
  <si>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</si>
  <si>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</si>
  <si>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</si>
  <si>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</si>
  <si>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</si>
  <si>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</si>
  <si>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</si>
  <si>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</si>
  <si>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</si>
  <si>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</si>
  <si>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</si>
  <si>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</si>
  <si>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VAV-06</t>
  </si>
  <si>
    <t>VAV-07</t>
  </si>
  <si>
    <t>VAV-08</t>
  </si>
  <si>
    <t>VAV-09</t>
  </si>
  <si>
    <t>VAV-10</t>
  </si>
  <si>
    <t>VAV-11</t>
  </si>
  <si>
    <t>VAV-12</t>
  </si>
  <si>
    <t>VAV-13</t>
  </si>
  <si>
    <t>VAV-14</t>
  </si>
  <si>
    <t>VAV-15</t>
  </si>
  <si>
    <t>VAV-16</t>
  </si>
  <si>
    <t>VAV-17</t>
  </si>
  <si>
    <t>VAV-18</t>
  </si>
  <si>
    <t>VAV-19</t>
  </si>
  <si>
    <t>VAV-20</t>
  </si>
  <si>
    <t>VAV-21</t>
  </si>
  <si>
    <t>CAV-06</t>
  </si>
  <si>
    <t>CAV-07</t>
  </si>
  <si>
    <t>CAV-08</t>
  </si>
  <si>
    <t>CAV-09</t>
  </si>
  <si>
    <t>CAV-10</t>
  </si>
  <si>
    <t xml:space="preserve">50mm dia </t>
  </si>
  <si>
    <t>VAV-22</t>
  </si>
  <si>
    <t>VAV-23</t>
  </si>
  <si>
    <t>VAV-24</t>
  </si>
  <si>
    <t>v.</t>
  </si>
  <si>
    <t>450mm dia</t>
  </si>
  <si>
    <t xml:space="preserve">Fire Suppression Novec-1230  </t>
  </si>
  <si>
    <t xml:space="preserve">U.E.P (17th Floor) </t>
  </si>
  <si>
    <t>Dolmen Sky Tower, Karachi.</t>
  </si>
  <si>
    <t>S.No.</t>
  </si>
  <si>
    <t>Description</t>
  </si>
  <si>
    <t>Unit</t>
  </si>
  <si>
    <t>Material</t>
  </si>
  <si>
    <t>Labour</t>
  </si>
  <si>
    <t xml:space="preserve">Total </t>
  </si>
  <si>
    <t>Qty</t>
  </si>
  <si>
    <t>Rate</t>
  </si>
  <si>
    <t>Amount</t>
  </si>
  <si>
    <t>Amount Rs.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</si>
  <si>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</si>
  <si>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</si>
  <si>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</si>
  <si>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</si>
  <si>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</si>
  <si>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</si>
  <si>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</si>
  <si>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c.</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</si>
  <si>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</si>
  <si>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</si>
  <si>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(Threaded fitting)</t>
  </si>
  <si>
    <t>Dia  25 mm          (Threaded fitting)</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</si>
  <si>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</si>
  <si>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</si>
  <si>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</si>
  <si>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</si>
  <si>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20 mm            </t>
  </si>
  <si>
    <t xml:space="preserve">Dia  25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</si>
  <si>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</si>
  <si>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</si>
  <si>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</si>
  <si>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</si>
  <si>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</si>
  <si>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</si>
  <si>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</si>
  <si>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</si>
  <si>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</si>
  <si>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</si>
  <si>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</si>
  <si>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</si>
  <si>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</si>
  <si>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</si>
  <si>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</si>
  <si>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vi.</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</si>
  <si>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</si>
  <si>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</si>
  <si>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</si>
  <si>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</si>
  <si>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</si>
  <si>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</si>
  <si>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fire fighting and clean agent for fire suppression system complete in all respects as per instruction of consultant.</t>
  </si>
  <si>
    <t>Cost of Novec System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</si>
  <si>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</si>
  <si>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</si>
  <si>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</si>
  <si>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</si>
  <si>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Rm.</t>
  </si>
  <si>
    <t>Dia  32 mm          (Threaded fitting)</t>
  </si>
  <si>
    <t>Dia  50 mm          (Threaded fitting)</t>
  </si>
  <si>
    <t>Dia  65 mm          (Welded joints fitting)</t>
  </si>
  <si>
    <t>Dia  75 mm          (Welded joints fitting)</t>
  </si>
  <si>
    <t xml:space="preserve">Sprinkler Heads </t>
  </si>
  <si>
    <t>Sprinkler Upright type quick response K = 5.6 (Opening Temperature 68ºc)</t>
  </si>
  <si>
    <t>Sprinkler Pendent type quick response with CP cover plate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</si>
  <si>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</si>
  <si>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</si>
  <si>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</si>
  <si>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Brass body Isolation valves.</t>
  </si>
  <si>
    <t>Size. 25 mm</t>
  </si>
  <si>
    <t>Size. 40 mm</t>
  </si>
  <si>
    <t>Size. 75 mm   (C.I body with matching flanges)</t>
  </si>
  <si>
    <t>Total Cost of Fire Suppression Services Rs.</t>
  </si>
  <si>
    <t>GRAND SUMMARY</t>
  </si>
  <si>
    <t>Sr.#</t>
  </si>
  <si>
    <t>Total</t>
  </si>
  <si>
    <t>FSS</t>
  </si>
  <si>
    <t>Novec System</t>
  </si>
  <si>
    <t>Total Cost Rs.</t>
  </si>
  <si>
    <t>HVAC</t>
  </si>
  <si>
    <t>ACMV, Fire suppression &amp; NOVEC-1230 System</t>
  </si>
  <si>
    <t>BOQ</t>
  </si>
  <si>
    <t>Less</t>
  </si>
  <si>
    <t>Mobilization Advance 25%</t>
  </si>
  <si>
    <t>Less:</t>
  </si>
  <si>
    <t>Retention Money 5%</t>
  </si>
  <si>
    <t>Total Deductions</t>
  </si>
  <si>
    <t>NET AMOUNT RECEIVABLE (Rs.)</t>
  </si>
  <si>
    <t xml:space="preserve">                      </t>
  </si>
  <si>
    <t>PREVIOUS</t>
  </si>
  <si>
    <t>CURRENT</t>
  </si>
  <si>
    <t>QUANTITY</t>
  </si>
  <si>
    <t>SECOND RUNNING BILL</t>
  </si>
  <si>
    <t>Previous</t>
  </si>
  <si>
    <t>Current</t>
  </si>
  <si>
    <t>FINAL BILL</t>
  </si>
  <si>
    <t>Date: 12-01-2024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</si>
</sst>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General_)"/>
    <numFmt numFmtId="166" formatCode="0.0"/>
    <numFmt numFmtId="167" formatCode="#,##0.0"/>
    <numFmt numFmtId="168" formatCode="_(* #,##0_);_(* \(#,##0\);_(* &quot;-&quot;??_);_(@_)"/>
    <numFmt numFmtId="169" formatCode="_(* #,##0.0_);_(* \(#,##0.0\);_(* &quot;-&quot;??_);_(@_)"/>
  </numFmts>
  <fonts count="22"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18"/>
      <name val="Arial"/>
      <family val="2"/>
    </font>
    <font>
      <sz val="11"/>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s>
  <borders count="109">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double">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style="hair">
        <color indexed="64"/>
      </bottom>
      <diagonal/>
    </border>
    <border>
      <left/>
      <right style="hair">
        <color indexed="64"/>
      </right>
      <top/>
      <bottom/>
      <diagonal/>
    </border>
    <border>
      <left/>
      <right style="hair">
        <color indexed="64"/>
      </right>
      <top/>
      <bottom style="hair">
        <color indexed="64"/>
      </bottom>
      <diagonal/>
    </border>
    <border>
      <left/>
      <right style="hair">
        <color indexed="64"/>
      </right>
      <top/>
      <bottom style="medium">
        <color indexed="64"/>
      </bottom>
      <diagonal/>
    </border>
    <border>
      <left/>
      <right style="hair">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double">
        <color indexed="64"/>
      </bottom>
      <diagonal/>
    </border>
    <border>
      <left/>
      <right style="medium">
        <color indexed="64"/>
      </right>
      <top style="double">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medium">
        <color indexed="64"/>
      </left>
      <right style="thin">
        <color indexed="64"/>
      </right>
      <top/>
      <bottom style="medium">
        <color indexed="64"/>
      </bottom>
      <diagonal/>
    </border>
    <border>
      <left/>
      <right style="medium">
        <color indexed="64"/>
      </right>
      <top style="hair">
        <color indexed="64"/>
      </top>
      <bottom/>
      <diagonal/>
    </border>
    <border>
      <left/>
      <right style="hair">
        <color indexed="64"/>
      </right>
      <top style="hair">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double">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double">
        <color indexed="64"/>
      </bottom>
      <diagonal/>
    </border>
  </borders>
  <cellStyleXfs count="14">
    <xf numFmtId="0" fontId="0"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164" fontId="1" fillId="0" borderId="0" applyFont="0" applyFill="0" applyBorder="0" applyAlignment="0" applyProtection="0"/>
    <xf numFmtId="164" fontId="6" fillId="0" borderId="0" applyFont="0" applyFill="0" applyBorder="0" applyAlignment="0" applyProtection="0"/>
    <xf numFmtId="0" fontId="2" fillId="0" borderId="0">
      <alignment vertical="center"/>
    </xf>
    <xf numFmtId="0" fontId="16" fillId="0" borderId="0"/>
    <xf numFmtId="164" fontId="21" fillId="0" borderId="0" applyFont="0" applyFill="0" applyBorder="0" applyAlignment="0" applyProtection="0"/>
  </cellStyleXfs>
  <cellXfs count="660">
    <xf numFmtId="0" fontId="0" fillId="0" borderId="0" xfId="0"/>
    <xf numFmtId="0" fontId="1" fillId="0" borderId="0" xfId="3" applyFont="1"/>
    <xf numFmtId="0" fontId="1" fillId="0" borderId="0" xfId="3" applyFont="1" applyAlignment="1">
      <alignment vertical="center"/>
    </xf>
    <xf numFmtId="165" fontId="2" fillId="0" borderId="0" xfId="3" applyNumberFormat="1" applyFont="1" applyAlignment="1">
      <alignment horizontal="left" vertical="center"/>
    </xf>
    <xf numFmtId="165"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7" xfId="3" applyFont="1" applyBorder="1" applyAlignment="1">
      <alignment horizontal="center" vertical="center"/>
    </xf>
    <xf numFmtId="165" fontId="5" fillId="0" borderId="10"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0" fontId="5" fillId="0" borderId="0" xfId="3" applyFont="1" applyAlignment="1">
      <alignment horizontal="left"/>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3" fontId="5" fillId="0" borderId="21" xfId="3" applyNumberFormat="1" applyFont="1" applyBorder="1" applyAlignment="1">
      <alignment horizontal="center" vertical="center"/>
    </xf>
    <xf numFmtId="0" fontId="5" fillId="0" borderId="0" xfId="3" applyFont="1" applyAlignment="1">
      <alignment vertical="center"/>
    </xf>
    <xf numFmtId="165" fontId="9" fillId="0" borderId="9" xfId="3" applyNumberFormat="1" applyFont="1" applyBorder="1" applyAlignment="1">
      <alignment horizontal="center" vertical="center"/>
    </xf>
    <xf numFmtId="165" fontId="9" fillId="0" borderId="22" xfId="3" applyNumberFormat="1" applyFont="1" applyBorder="1" applyAlignment="1">
      <alignment horizontal="center" vertical="center"/>
    </xf>
    <xf numFmtId="165" fontId="9" fillId="0" borderId="11" xfId="3" applyNumberFormat="1" applyFont="1" applyBorder="1" applyAlignment="1">
      <alignment horizontal="center" vertical="center"/>
    </xf>
    <xf numFmtId="3" fontId="9" fillId="0" borderId="23" xfId="3" applyNumberFormat="1" applyFont="1" applyBorder="1" applyAlignment="1">
      <alignment horizontal="center" vertical="center"/>
    </xf>
    <xf numFmtId="3" fontId="9" fillId="0" borderId="24" xfId="3" applyNumberFormat="1" applyFont="1" applyBorder="1" applyAlignment="1">
      <alignment horizontal="center" vertical="center"/>
    </xf>
    <xf numFmtId="3" fontId="9" fillId="0" borderId="25" xfId="3" applyNumberFormat="1" applyFont="1" applyBorder="1" applyAlignment="1">
      <alignment horizontal="center" vertical="center"/>
    </xf>
    <xf numFmtId="3" fontId="9" fillId="0" borderId="26" xfId="3" applyNumberFormat="1" applyFont="1" applyBorder="1" applyAlignment="1">
      <alignment horizontal="center" vertical="center"/>
    </xf>
    <xf numFmtId="3" fontId="9" fillId="0" borderId="27" xfId="3" applyNumberFormat="1" applyFont="1" applyBorder="1" applyAlignment="1">
      <alignment horizontal="center" vertical="center"/>
    </xf>
    <xf numFmtId="0" fontId="9" fillId="0" borderId="0" xfId="3" applyFont="1" applyAlignment="1">
      <alignment vertical="center"/>
    </xf>
    <xf numFmtId="0" fontId="1" fillId="0" borderId="9" xfId="3" applyFont="1" applyBorder="1" applyAlignment="1">
      <alignment horizontal="center"/>
    </xf>
    <xf numFmtId="0" fontId="1" fillId="0" borderId="8" xfId="3" applyFont="1" applyBorder="1" applyAlignment="1">
      <alignment horizontal="left"/>
    </xf>
    <xf numFmtId="0" fontId="1" fillId="0" borderId="1" xfId="3" applyFont="1" applyBorder="1" applyAlignment="1">
      <alignment horizontal="justify" vertical="top"/>
    </xf>
    <xf numFmtId="0" fontId="1" fillId="0" borderId="29" xfId="3" applyFont="1" applyBorder="1" applyAlignment="1">
      <alignment horizontal="center"/>
    </xf>
    <xf numFmtId="3" fontId="1" fillId="0" borderId="30" xfId="3" applyNumberFormat="1" applyFont="1" applyBorder="1" applyAlignment="1">
      <alignment horizontal="center"/>
    </xf>
    <xf numFmtId="3" fontId="1" fillId="0" borderId="31" xfId="3" applyNumberFormat="1" applyFont="1" applyBorder="1"/>
    <xf numFmtId="3" fontId="1" fillId="0" borderId="27" xfId="3" applyNumberFormat="1" applyFont="1" applyBorder="1"/>
    <xf numFmtId="3" fontId="1" fillId="0" borderId="26" xfId="3" applyNumberFormat="1" applyFont="1" applyBorder="1"/>
    <xf numFmtId="0" fontId="1" fillId="0" borderId="29" xfId="0" applyFont="1" applyBorder="1" applyAlignment="1">
      <alignment horizontal="center" vertical="center"/>
    </xf>
    <xf numFmtId="0" fontId="1" fillId="0" borderId="9" xfId="3" applyFont="1" applyBorder="1" applyAlignment="1">
      <alignment horizontal="center" vertical="top"/>
    </xf>
    <xf numFmtId="0" fontId="10" fillId="0" borderId="8" xfId="3" applyFont="1" applyBorder="1" applyAlignment="1">
      <alignment horizontal="left" vertical="top"/>
    </xf>
    <xf numFmtId="0" fontId="1" fillId="0" borderId="30" xfId="3" applyFont="1" applyBorder="1" applyAlignment="1">
      <alignment horizontal="justify" vertical="top"/>
    </xf>
    <xf numFmtId="0" fontId="1" fillId="0" borderId="29" xfId="3" applyFont="1" applyBorder="1" applyAlignment="1">
      <alignment horizontal="center" vertical="center"/>
    </xf>
    <xf numFmtId="3" fontId="1" fillId="0" borderId="30" xfId="3" applyNumberFormat="1" applyFont="1" applyBorder="1" applyAlignment="1">
      <alignment horizontal="center" vertical="center"/>
    </xf>
    <xf numFmtId="3" fontId="1" fillId="2" borderId="31" xfId="3" applyNumberFormat="1" applyFont="1" applyFill="1" applyBorder="1" applyAlignment="1">
      <alignment vertical="center"/>
    </xf>
    <xf numFmtId="166" fontId="8" fillId="2" borderId="9" xfId="3" applyNumberFormat="1" applyFont="1" applyFill="1" applyBorder="1" applyAlignment="1">
      <alignment horizontal="center" vertical="center"/>
    </xf>
    <xf numFmtId="0" fontId="10" fillId="0" borderId="8" xfId="3" applyFont="1" applyBorder="1" applyAlignment="1">
      <alignment horizontal="left" vertical="center"/>
    </xf>
    <xf numFmtId="0" fontId="1" fillId="0" borderId="1" xfId="3" applyFont="1" applyBorder="1" applyAlignment="1">
      <alignment horizontal="center" vertical="center"/>
    </xf>
    <xf numFmtId="3" fontId="1" fillId="0" borderId="32" xfId="3" applyNumberFormat="1" applyFont="1" applyBorder="1" applyAlignment="1">
      <alignment horizontal="center" vertical="center"/>
    </xf>
    <xf numFmtId="1" fontId="1" fillId="0" borderId="9" xfId="3" applyNumberFormat="1" applyFont="1" applyBorder="1" applyAlignment="1">
      <alignment horizontal="center" vertical="top"/>
    </xf>
    <xf numFmtId="0" fontId="1" fillId="0" borderId="36" xfId="3" applyFont="1" applyBorder="1" applyAlignment="1">
      <alignment horizontal="justify" vertical="top"/>
    </xf>
    <xf numFmtId="0" fontId="1" fillId="0" borderId="37" xfId="3" applyFont="1" applyBorder="1" applyAlignment="1">
      <alignment horizontal="center"/>
    </xf>
    <xf numFmtId="3" fontId="1" fillId="0" borderId="36" xfId="3" applyNumberFormat="1" applyFont="1" applyBorder="1" applyAlignment="1">
      <alignment horizontal="center"/>
    </xf>
    <xf numFmtId="0" fontId="1" fillId="0" borderId="30" xfId="3" applyFont="1" applyBorder="1" applyAlignment="1">
      <alignment vertical="center"/>
    </xf>
    <xf numFmtId="0" fontId="1" fillId="0" borderId="32" xfId="3" applyFont="1" applyBorder="1" applyAlignment="1">
      <alignment vertical="center"/>
    </xf>
    <xf numFmtId="0" fontId="5" fillId="0" borderId="9" xfId="3" applyFont="1" applyBorder="1" applyAlignment="1">
      <alignment horizontal="center" vertical="center"/>
    </xf>
    <xf numFmtId="165" fontId="1" fillId="0" borderId="41"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41" xfId="3" applyNumberFormat="1" applyFont="1" applyBorder="1" applyAlignment="1">
      <alignment horizontal="center" vertical="center"/>
    </xf>
    <xf numFmtId="165" fontId="1" fillId="0" borderId="41" xfId="3" applyNumberFormat="1" applyFont="1" applyBorder="1" applyAlignment="1">
      <alignment horizontal="justify" vertical="center"/>
    </xf>
    <xf numFmtId="1" fontId="1" fillId="0" borderId="9" xfId="3" quotePrefix="1" applyNumberFormat="1" applyFont="1" applyBorder="1" applyAlignment="1">
      <alignment horizontal="center" vertical="top"/>
    </xf>
    <xf numFmtId="0" fontId="10" fillId="0" borderId="8" xfId="3" quotePrefix="1" applyFont="1" applyBorder="1" applyAlignment="1">
      <alignment horizontal="left" vertical="top"/>
    </xf>
    <xf numFmtId="0" fontId="11" fillId="0" borderId="9" xfId="3" applyFont="1" applyBorder="1" applyAlignment="1">
      <alignment horizontal="center" vertical="center"/>
    </xf>
    <xf numFmtId="166" fontId="12" fillId="0" borderId="8" xfId="3" applyNumberFormat="1" applyFont="1" applyBorder="1" applyAlignment="1">
      <alignment horizontal="left" vertical="center"/>
    </xf>
    <xf numFmtId="0" fontId="11" fillId="0" borderId="0" xfId="3" applyFont="1" applyAlignment="1">
      <alignment vertical="center"/>
    </xf>
    <xf numFmtId="0" fontId="12" fillId="0" borderId="8" xfId="3" applyFont="1" applyBorder="1" applyAlignment="1">
      <alignment horizontal="left" vertical="center"/>
    </xf>
    <xf numFmtId="165" fontId="1" fillId="0" borderId="9" xfId="3" quotePrefix="1" applyNumberFormat="1" applyFont="1" applyBorder="1" applyAlignment="1">
      <alignment horizontal="center" vertical="top"/>
    </xf>
    <xf numFmtId="165" fontId="10" fillId="0" borderId="8" xfId="3" quotePrefix="1" applyNumberFormat="1" applyFont="1" applyBorder="1" applyAlignment="1">
      <alignment horizontal="left" vertical="center"/>
    </xf>
    <xf numFmtId="165" fontId="10" fillId="0" borderId="8" xfId="3" applyNumberFormat="1" applyFont="1" applyBorder="1" applyAlignment="1">
      <alignment horizontal="left" vertical="center"/>
    </xf>
    <xf numFmtId="1" fontId="10" fillId="0" borderId="8" xfId="3" applyNumberFormat="1" applyFont="1" applyBorder="1" applyAlignment="1">
      <alignment horizontal="left" vertical="top"/>
    </xf>
    <xf numFmtId="166" fontId="10" fillId="0" borderId="8" xfId="3" applyNumberFormat="1" applyFont="1" applyBorder="1" applyAlignment="1">
      <alignment horizontal="left" vertical="center"/>
    </xf>
    <xf numFmtId="0" fontId="1" fillId="0" borderId="41" xfId="3" applyFont="1" applyBorder="1" applyAlignment="1">
      <alignment vertical="center"/>
    </xf>
    <xf numFmtId="0" fontId="1" fillId="0" borderId="9" xfId="3" applyFont="1" applyBorder="1" applyAlignment="1">
      <alignment horizontal="center" vertical="center"/>
    </xf>
    <xf numFmtId="167" fontId="1" fillId="0" borderId="8" xfId="3" applyNumberFormat="1" applyFont="1" applyBorder="1" applyAlignment="1">
      <alignment horizontal="left" vertical="center"/>
    </xf>
    <xf numFmtId="165" fontId="1" fillId="0" borderId="29" xfId="3" applyNumberFormat="1" applyFont="1" applyBorder="1" applyAlignment="1">
      <alignment horizontal="left" vertical="center"/>
    </xf>
    <xf numFmtId="165" fontId="1" fillId="0" borderId="29" xfId="3" applyNumberFormat="1" applyFont="1" applyBorder="1" applyAlignment="1">
      <alignment horizontal="center" vertical="center"/>
    </xf>
    <xf numFmtId="3" fontId="1" fillId="0" borderId="31" xfId="3" applyNumberFormat="1" applyFont="1" applyBorder="1" applyAlignment="1">
      <alignment horizontal="right" vertical="center"/>
    </xf>
    <xf numFmtId="3" fontId="1" fillId="0" borderId="27" xfId="3" applyNumberFormat="1" applyFont="1" applyBorder="1" applyAlignment="1">
      <alignment horizontal="right" vertical="center"/>
    </xf>
    <xf numFmtId="3" fontId="1" fillId="0" borderId="26" xfId="3" applyNumberFormat="1" applyFont="1" applyBorder="1" applyAlignment="1">
      <alignment horizontal="right" vertical="center"/>
    </xf>
    <xf numFmtId="165" fontId="1" fillId="0" borderId="1" xfId="3" applyNumberFormat="1" applyFont="1" applyBorder="1" applyAlignment="1">
      <alignment horizontal="left" vertical="center"/>
    </xf>
    <xf numFmtId="165" fontId="1" fillId="0" borderId="1" xfId="3" applyNumberFormat="1" applyFont="1" applyBorder="1" applyAlignment="1">
      <alignment horizontal="center" vertical="center"/>
    </xf>
    <xf numFmtId="165" fontId="1" fillId="0" borderId="37" xfId="3" applyNumberFormat="1" applyFont="1" applyBorder="1" applyAlignment="1">
      <alignment horizontal="left" vertical="center"/>
    </xf>
    <xf numFmtId="165" fontId="1" fillId="0" borderId="37" xfId="3" applyNumberFormat="1" applyFont="1" applyBorder="1" applyAlignment="1">
      <alignment horizontal="center" vertical="center"/>
    </xf>
    <xf numFmtId="3" fontId="1" fillId="0" borderId="36" xfId="3" applyNumberFormat="1" applyFont="1" applyBorder="1" applyAlignment="1">
      <alignment horizontal="center" vertical="center"/>
    </xf>
    <xf numFmtId="3" fontId="1" fillId="0" borderId="38" xfId="3" applyNumberFormat="1" applyFont="1" applyBorder="1" applyAlignment="1">
      <alignment horizontal="right" vertical="center"/>
    </xf>
    <xf numFmtId="3" fontId="1" fillId="0" borderId="39" xfId="3" applyNumberFormat="1" applyFont="1" applyBorder="1" applyAlignment="1">
      <alignment horizontal="right" vertical="center"/>
    </xf>
    <xf numFmtId="3" fontId="1" fillId="0" borderId="40" xfId="3" applyNumberFormat="1" applyFont="1" applyBorder="1" applyAlignment="1">
      <alignment horizontal="right" vertical="center"/>
    </xf>
    <xf numFmtId="165" fontId="1" fillId="0" borderId="8" xfId="3" quotePrefix="1" applyNumberFormat="1" applyFont="1" applyBorder="1" applyAlignment="1">
      <alignment horizontal="left" vertical="top"/>
    </xf>
    <xf numFmtId="165" fontId="1" fillId="0" borderId="29" xfId="3" quotePrefix="1" applyNumberFormat="1" applyFont="1" applyBorder="1" applyAlignment="1">
      <alignment horizontal="justify" vertical="top"/>
    </xf>
    <xf numFmtId="3" fontId="1" fillId="0" borderId="31" xfId="3" applyNumberFormat="1" applyFont="1" applyBorder="1" applyAlignment="1">
      <alignment horizontal="right"/>
    </xf>
    <xf numFmtId="3" fontId="1" fillId="0" borderId="27" xfId="3" applyNumberFormat="1" applyFont="1" applyBorder="1" applyAlignment="1">
      <alignment horizontal="right"/>
    </xf>
    <xf numFmtId="3" fontId="1" fillId="0" borderId="26" xfId="3" applyNumberFormat="1" applyFont="1" applyBorder="1" applyAlignment="1">
      <alignment horizontal="right"/>
    </xf>
    <xf numFmtId="165" fontId="1" fillId="0" borderId="37" xfId="3" quotePrefix="1" applyNumberFormat="1" applyFont="1" applyBorder="1" applyAlignment="1">
      <alignment horizontal="justify" vertical="top"/>
    </xf>
    <xf numFmtId="165" fontId="1" fillId="0" borderId="9" xfId="3" applyNumberFormat="1" applyFont="1" applyBorder="1" applyAlignment="1">
      <alignment horizontal="center" vertical="top"/>
    </xf>
    <xf numFmtId="165" fontId="1" fillId="0" borderId="8" xfId="3" applyNumberFormat="1" applyFont="1" applyBorder="1" applyAlignment="1">
      <alignment horizontal="left" vertical="top"/>
    </xf>
    <xf numFmtId="0" fontId="1" fillId="0" borderId="41" xfId="3" quotePrefix="1" applyFont="1" applyBorder="1" applyAlignment="1">
      <alignment horizontal="justify" vertical="top"/>
    </xf>
    <xf numFmtId="165" fontId="1" fillId="0" borderId="2" xfId="3" applyNumberFormat="1" applyFont="1" applyBorder="1" applyAlignment="1">
      <alignment horizontal="center"/>
    </xf>
    <xf numFmtId="3" fontId="1" fillId="0" borderId="41" xfId="3" applyNumberFormat="1" applyFont="1" applyBorder="1" applyAlignment="1">
      <alignment horizontal="center"/>
    </xf>
    <xf numFmtId="0" fontId="1" fillId="0" borderId="32" xfId="3" applyFont="1" applyBorder="1" applyAlignment="1">
      <alignment horizontal="justify" vertical="top"/>
    </xf>
    <xf numFmtId="165" fontId="1" fillId="0" borderId="1" xfId="3" applyNumberFormat="1" applyFont="1" applyBorder="1" applyAlignment="1">
      <alignment horizontal="center"/>
    </xf>
    <xf numFmtId="3" fontId="1" fillId="0" borderId="32" xfId="3" applyNumberFormat="1" applyFont="1" applyBorder="1" applyAlignment="1">
      <alignment horizontal="center"/>
    </xf>
    <xf numFmtId="0" fontId="1" fillId="0" borderId="42" xfId="3" applyFont="1" applyBorder="1" applyAlignment="1">
      <alignment horizontal="left" vertical="center"/>
    </xf>
    <xf numFmtId="3" fontId="5" fillId="0" borderId="10" xfId="3" applyNumberFormat="1" applyFont="1" applyBorder="1" applyAlignment="1">
      <alignment horizontal="right" vertical="center"/>
    </xf>
    <xf numFmtId="0" fontId="1" fillId="0" borderId="43" xfId="3" applyFont="1" applyBorder="1" applyAlignment="1">
      <alignment vertical="center"/>
    </xf>
    <xf numFmtId="0" fontId="1" fillId="0" borderId="44" xfId="3" applyFont="1" applyBorder="1" applyAlignment="1">
      <alignment horizontal="center" vertical="center"/>
    </xf>
    <xf numFmtId="0" fontId="1" fillId="0" borderId="44" xfId="3" applyFont="1" applyBorder="1" applyAlignment="1">
      <alignment horizontal="left" vertical="center"/>
    </xf>
    <xf numFmtId="165" fontId="1" fillId="0" borderId="44" xfId="3" applyNumberFormat="1" applyFont="1" applyBorder="1" applyAlignment="1">
      <alignment horizontal="justify" vertical="center"/>
    </xf>
    <xf numFmtId="3" fontId="5" fillId="0" borderId="44" xfId="3" applyNumberFormat="1" applyFont="1" applyBorder="1" applyAlignment="1">
      <alignment horizontal="right" vertical="center"/>
    </xf>
    <xf numFmtId="0" fontId="1" fillId="0" borderId="44" xfId="3" applyFont="1" applyBorder="1" applyAlignment="1">
      <alignment vertical="center"/>
    </xf>
    <xf numFmtId="3" fontId="5" fillId="0" borderId="44"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29" xfId="0" applyFont="1" applyBorder="1" applyAlignment="1">
      <alignment horizontal="center"/>
    </xf>
    <xf numFmtId="0" fontId="1" fillId="0" borderId="0" xfId="0" applyFont="1" applyAlignment="1">
      <alignment vertical="center"/>
    </xf>
    <xf numFmtId="0" fontId="1" fillId="0" borderId="9"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29" xfId="0" applyFont="1" applyFill="1" applyBorder="1" applyAlignment="1">
      <alignment horizontal="center" vertical="center"/>
    </xf>
    <xf numFmtId="1" fontId="1" fillId="0" borderId="9" xfId="0" quotePrefix="1" applyNumberFormat="1" applyFont="1" applyBorder="1" applyAlignment="1">
      <alignment horizontal="center" vertical="top"/>
    </xf>
    <xf numFmtId="0" fontId="1" fillId="0" borderId="36" xfId="3" applyFont="1" applyBorder="1" applyAlignment="1">
      <alignment vertical="center"/>
    </xf>
    <xf numFmtId="0" fontId="1" fillId="0" borderId="37" xfId="3" applyFont="1" applyBorder="1" applyAlignment="1">
      <alignment horizontal="center" vertical="center"/>
    </xf>
    <xf numFmtId="0" fontId="1" fillId="0" borderId="2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37" xfId="0" applyFont="1" applyBorder="1" applyAlignment="1">
      <alignment horizontal="center"/>
    </xf>
    <xf numFmtId="165" fontId="1" fillId="0" borderId="41"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165" fontId="1" fillId="0" borderId="2" xfId="3" applyNumberFormat="1" applyFont="1" applyBorder="1" applyAlignment="1">
      <alignment horizontal="left" vertical="center"/>
    </xf>
    <xf numFmtId="165" fontId="1" fillId="0" borderId="2" xfId="3" applyNumberFormat="1" applyFont="1" applyBorder="1" applyAlignment="1">
      <alignment horizontal="center" vertical="center"/>
    </xf>
    <xf numFmtId="2" fontId="10" fillId="0" borderId="8" xfId="3" applyNumberFormat="1" applyFont="1" applyBorder="1" applyAlignment="1">
      <alignment horizontal="left" vertical="center"/>
    </xf>
    <xf numFmtId="0" fontId="5" fillId="0" borderId="45" xfId="3" applyFont="1" applyBorder="1" applyAlignment="1">
      <alignment horizontal="center" vertical="center"/>
    </xf>
    <xf numFmtId="0" fontId="10" fillId="0" borderId="46" xfId="3" applyFont="1" applyBorder="1" applyAlignment="1">
      <alignment horizontal="left" vertical="center"/>
    </xf>
    <xf numFmtId="165" fontId="1" fillId="0" borderId="47" xfId="3" applyNumberFormat="1" applyFont="1" applyBorder="1" applyAlignment="1">
      <alignment horizontal="justify" vertical="center" wrapText="1"/>
    </xf>
    <xf numFmtId="0" fontId="1" fillId="0" borderId="48" xfId="3" applyFont="1" applyBorder="1" applyAlignment="1">
      <alignment horizontal="center" vertical="center"/>
    </xf>
    <xf numFmtId="3" fontId="1" fillId="0" borderId="47" xfId="3" applyNumberFormat="1" applyFont="1" applyBorder="1" applyAlignment="1">
      <alignment horizontal="center" vertical="center"/>
    </xf>
    <xf numFmtId="0" fontId="5" fillId="0" borderId="51" xfId="3" applyFont="1" applyBorder="1" applyAlignment="1">
      <alignment horizontal="center" vertical="center"/>
    </xf>
    <xf numFmtId="0" fontId="10" fillId="0" borderId="52" xfId="3" applyFont="1" applyBorder="1" applyAlignment="1">
      <alignment horizontal="left" vertical="center"/>
    </xf>
    <xf numFmtId="0" fontId="1" fillId="0" borderId="53" xfId="3" applyFont="1" applyBorder="1" applyAlignment="1">
      <alignment vertical="center"/>
    </xf>
    <xf numFmtId="0" fontId="5" fillId="0" borderId="54" xfId="3" applyFont="1" applyBorder="1" applyAlignment="1">
      <alignment horizontal="center" vertical="center"/>
    </xf>
    <xf numFmtId="3" fontId="1" fillId="0" borderId="53" xfId="3" applyNumberFormat="1" applyFont="1" applyBorder="1" applyAlignment="1">
      <alignment horizontal="center" vertical="center"/>
    </xf>
    <xf numFmtId="0" fontId="1" fillId="0" borderId="45" xfId="0" applyFont="1" applyBorder="1" applyAlignment="1">
      <alignment horizontal="center" vertical="center"/>
    </xf>
    <xf numFmtId="0" fontId="1" fillId="0" borderId="14" xfId="0" applyFont="1" applyBorder="1" applyAlignment="1">
      <alignment horizontal="left" vertical="center"/>
    </xf>
    <xf numFmtId="0" fontId="1" fillId="0" borderId="59" xfId="3" applyFont="1" applyBorder="1" applyAlignment="1">
      <alignment vertical="center"/>
    </xf>
    <xf numFmtId="0" fontId="1" fillId="0" borderId="60" xfId="0" applyFont="1" applyBorder="1" applyAlignment="1">
      <alignment horizontal="center" vertical="center"/>
    </xf>
    <xf numFmtId="0" fontId="1" fillId="0" borderId="51" xfId="0" applyFont="1" applyBorder="1" applyAlignment="1">
      <alignment horizontal="center" vertical="center"/>
    </xf>
    <xf numFmtId="0" fontId="1" fillId="0" borderId="44" xfId="0" applyFont="1" applyBorder="1" applyAlignment="1">
      <alignment horizontal="left" vertical="center"/>
    </xf>
    <xf numFmtId="0" fontId="1" fillId="0" borderId="54" xfId="0" applyFont="1" applyBorder="1" applyAlignment="1">
      <alignment vertical="center"/>
    </xf>
    <xf numFmtId="0" fontId="1" fillId="0" borderId="54" xfId="0" applyFont="1" applyBorder="1" applyAlignment="1">
      <alignment horizontal="center" vertical="center"/>
    </xf>
    <xf numFmtId="0" fontId="11" fillId="0" borderId="45" xfId="3" applyFont="1" applyBorder="1" applyAlignment="1">
      <alignment horizontal="center" vertical="center"/>
    </xf>
    <xf numFmtId="0" fontId="1" fillId="0" borderId="60" xfId="3" applyFont="1" applyBorder="1" applyAlignment="1">
      <alignment horizontal="center" vertical="center"/>
    </xf>
    <xf numFmtId="3" fontId="1" fillId="0" borderId="59" xfId="3" applyNumberFormat="1" applyFont="1" applyBorder="1" applyAlignment="1">
      <alignment horizontal="center" vertical="center"/>
    </xf>
    <xf numFmtId="0" fontId="1" fillId="0" borderId="53" xfId="3" applyFont="1" applyBorder="1" applyAlignment="1">
      <alignment horizontal="justify" vertical="top"/>
    </xf>
    <xf numFmtId="0" fontId="1" fillId="0" borderId="54" xfId="3" applyFont="1" applyBorder="1" applyAlignment="1">
      <alignment horizontal="center"/>
    </xf>
    <xf numFmtId="3" fontId="1" fillId="0" borderId="53" xfId="3" applyNumberFormat="1" applyFont="1" applyBorder="1" applyAlignment="1">
      <alignment horizontal="center"/>
    </xf>
    <xf numFmtId="165" fontId="1" fillId="0" borderId="45" xfId="3" applyNumberFormat="1" applyFont="1" applyBorder="1" applyAlignment="1">
      <alignment horizontal="center" vertical="top"/>
    </xf>
    <xf numFmtId="165" fontId="1" fillId="0" borderId="46" xfId="3" applyNumberFormat="1" applyFont="1" applyBorder="1" applyAlignment="1">
      <alignment horizontal="left" vertical="top"/>
    </xf>
    <xf numFmtId="165" fontId="1" fillId="0" borderId="47" xfId="3" quotePrefix="1" applyNumberFormat="1" applyFont="1" applyBorder="1" applyAlignment="1">
      <alignment horizontal="justify" vertical="top"/>
    </xf>
    <xf numFmtId="0" fontId="1" fillId="0" borderId="48" xfId="3" applyFont="1" applyBorder="1" applyAlignment="1">
      <alignment horizontal="center"/>
    </xf>
    <xf numFmtId="3" fontId="1" fillId="0" borderId="47" xfId="3" applyNumberFormat="1" applyFont="1" applyBorder="1" applyAlignment="1">
      <alignment horizontal="center"/>
    </xf>
    <xf numFmtId="165" fontId="1" fillId="0" borderId="51" xfId="3" applyNumberFormat="1" applyFont="1" applyBorder="1" applyAlignment="1">
      <alignment horizontal="center" vertical="top"/>
    </xf>
    <xf numFmtId="0" fontId="1" fillId="0" borderId="45" xfId="3" applyFont="1" applyBorder="1" applyAlignment="1">
      <alignment horizontal="center" vertical="center"/>
    </xf>
    <xf numFmtId="167" fontId="1" fillId="0" borderId="46" xfId="3" applyNumberFormat="1" applyFont="1" applyBorder="1" applyAlignment="1">
      <alignment horizontal="left" vertical="center"/>
    </xf>
    <xf numFmtId="165" fontId="1" fillId="0" borderId="60" xfId="3" applyNumberFormat="1" applyFont="1" applyBorder="1" applyAlignment="1">
      <alignment horizontal="left" vertical="center"/>
    </xf>
    <xf numFmtId="165" fontId="1" fillId="0" borderId="60" xfId="3" applyNumberFormat="1" applyFont="1" applyBorder="1" applyAlignment="1">
      <alignment horizontal="center" vertical="center"/>
    </xf>
    <xf numFmtId="3" fontId="1" fillId="0" borderId="56" xfId="3" applyNumberFormat="1" applyFont="1" applyBorder="1" applyAlignment="1">
      <alignment horizontal="right" vertical="center"/>
    </xf>
    <xf numFmtId="3" fontId="1" fillId="0" borderId="57" xfId="3" applyNumberFormat="1" applyFont="1" applyBorder="1" applyAlignment="1">
      <alignment horizontal="right" vertical="center"/>
    </xf>
    <xf numFmtId="166" fontId="10" fillId="0" borderId="46" xfId="3" applyNumberFormat="1" applyFont="1" applyBorder="1" applyAlignment="1">
      <alignment horizontal="left" vertical="center"/>
    </xf>
    <xf numFmtId="0" fontId="12" fillId="0" borderId="46" xfId="3" applyFont="1" applyBorder="1" applyAlignment="1">
      <alignment horizontal="left" vertical="center"/>
    </xf>
    <xf numFmtId="0" fontId="1" fillId="0" borderId="51" xfId="3" quotePrefix="1" applyFont="1" applyBorder="1" applyAlignment="1">
      <alignment horizontal="center" vertical="top"/>
    </xf>
    <xf numFmtId="0" fontId="10" fillId="0" borderId="52" xfId="3" quotePrefix="1" applyFont="1" applyBorder="1" applyAlignment="1">
      <alignment horizontal="left" vertical="top"/>
    </xf>
    <xf numFmtId="0" fontId="1" fillId="0" borderId="29" xfId="0" applyFont="1" applyBorder="1" applyAlignment="1">
      <alignment horizontal="justify" vertical="top"/>
    </xf>
    <xf numFmtId="0" fontId="1" fillId="0" borderId="37" xfId="0" applyFont="1" applyBorder="1" applyAlignment="1">
      <alignment horizontal="justify" vertical="top"/>
    </xf>
    <xf numFmtId="0" fontId="1" fillId="0" borderId="32" xfId="3" quotePrefix="1" applyFont="1" applyBorder="1" applyAlignment="1">
      <alignment horizontal="justify" vertical="top"/>
    </xf>
    <xf numFmtId="3" fontId="1" fillId="2" borderId="27" xfId="3" applyNumberFormat="1" applyFont="1" applyFill="1" applyBorder="1" applyAlignment="1">
      <alignment horizontal="right" vertical="center"/>
    </xf>
    <xf numFmtId="3" fontId="1" fillId="2" borderId="56" xfId="3" applyNumberFormat="1" applyFont="1" applyFill="1" applyBorder="1" applyAlignment="1">
      <alignment horizontal="right" vertical="center"/>
    </xf>
    <xf numFmtId="3" fontId="1" fillId="2" borderId="27" xfId="3" applyNumberFormat="1" applyFont="1" applyFill="1" applyBorder="1" applyAlignment="1">
      <alignment horizontal="right"/>
    </xf>
    <xf numFmtId="3" fontId="1" fillId="2" borderId="26" xfId="3" applyNumberFormat="1" applyFont="1" applyFill="1" applyBorder="1" applyAlignment="1">
      <alignment horizontal="right"/>
    </xf>
    <xf numFmtId="3" fontId="1" fillId="2" borderId="56" xfId="3" applyNumberFormat="1" applyFont="1" applyFill="1" applyBorder="1" applyAlignment="1">
      <alignment horizontal="right"/>
    </xf>
    <xf numFmtId="3" fontId="1" fillId="0" borderId="57" xfId="3" applyNumberFormat="1" applyFont="1" applyBorder="1" applyAlignment="1">
      <alignment horizontal="right"/>
    </xf>
    <xf numFmtId="3" fontId="1" fillId="0" borderId="56" xfId="3" applyNumberFormat="1" applyFont="1" applyBorder="1" applyAlignment="1">
      <alignment horizontal="right"/>
    </xf>
    <xf numFmtId="3" fontId="1" fillId="2" borderId="55" xfId="3" applyNumberFormat="1" applyFont="1" applyFill="1" applyBorder="1" applyAlignment="1">
      <alignment horizontal="right" vertical="center"/>
    </xf>
    <xf numFmtId="3" fontId="1" fillId="2" borderId="31" xfId="3" applyNumberFormat="1" applyFont="1" applyFill="1" applyBorder="1" applyAlignment="1">
      <alignment horizontal="right"/>
    </xf>
    <xf numFmtId="3" fontId="1" fillId="2" borderId="55" xfId="3" applyNumberFormat="1" applyFont="1" applyFill="1" applyBorder="1" applyAlignment="1">
      <alignment horizontal="right"/>
    </xf>
    <xf numFmtId="3" fontId="1" fillId="0" borderId="27" xfId="0" applyNumberFormat="1" applyFont="1" applyBorder="1" applyAlignment="1">
      <alignment horizontal="right"/>
    </xf>
    <xf numFmtId="3" fontId="1" fillId="0" borderId="26" xfId="0" applyNumberFormat="1" applyFont="1" applyBorder="1" applyAlignment="1">
      <alignment horizontal="right"/>
    </xf>
    <xf numFmtId="3" fontId="1" fillId="0" borderId="39" xfId="0" applyNumberFormat="1" applyFont="1" applyBorder="1" applyAlignment="1">
      <alignment horizontal="right"/>
    </xf>
    <xf numFmtId="3" fontId="1" fillId="0" borderId="40" xfId="0" applyNumberFormat="1" applyFont="1" applyBorder="1" applyAlignment="1">
      <alignment horizontal="right"/>
    </xf>
    <xf numFmtId="3" fontId="1" fillId="0" borderId="27" xfId="0" applyNumberFormat="1" applyFont="1" applyBorder="1" applyAlignment="1">
      <alignment horizontal="right" vertical="center"/>
    </xf>
    <xf numFmtId="3" fontId="1" fillId="0" borderId="26" xfId="0" applyNumberFormat="1" applyFont="1" applyBorder="1" applyAlignment="1">
      <alignment horizontal="right" vertical="center"/>
    </xf>
    <xf numFmtId="3" fontId="1" fillId="0" borderId="56" xfId="0" applyNumberFormat="1" applyFont="1" applyBorder="1" applyAlignment="1">
      <alignment horizontal="right" vertical="center"/>
    </xf>
    <xf numFmtId="3" fontId="1" fillId="0" borderId="57" xfId="0" applyNumberFormat="1" applyFont="1" applyBorder="1" applyAlignment="1">
      <alignment horizontal="right" vertical="center"/>
    </xf>
    <xf numFmtId="3" fontId="1" fillId="0" borderId="31" xfId="0" applyNumberFormat="1" applyFont="1" applyBorder="1" applyAlignment="1">
      <alignment horizontal="right"/>
    </xf>
    <xf numFmtId="3" fontId="1" fillId="0" borderId="38" xfId="0" applyNumberFormat="1" applyFont="1" applyBorder="1" applyAlignment="1">
      <alignment horizontal="right"/>
    </xf>
    <xf numFmtId="3" fontId="1" fillId="0" borderId="31" xfId="0" applyNumberFormat="1" applyFont="1" applyBorder="1" applyAlignment="1">
      <alignment horizontal="right" vertical="center"/>
    </xf>
    <xf numFmtId="3" fontId="1" fillId="0" borderId="55" xfId="0" applyNumberFormat="1" applyFont="1" applyBorder="1" applyAlignment="1">
      <alignment horizontal="right" vertical="center"/>
    </xf>
    <xf numFmtId="2" fontId="10" fillId="0" borderId="46" xfId="3" applyNumberFormat="1" applyFont="1" applyBorder="1" applyAlignment="1">
      <alignment horizontal="left" vertical="center"/>
    </xf>
    <xf numFmtId="165" fontId="1" fillId="0" borderId="52" xfId="3" quotePrefix="1" applyNumberFormat="1" applyFont="1" applyBorder="1" applyAlignment="1">
      <alignment horizontal="left" vertical="top"/>
    </xf>
    <xf numFmtId="165" fontId="1" fillId="0" borderId="54" xfId="3" quotePrefix="1" applyNumberFormat="1" applyFont="1" applyBorder="1" applyAlignment="1">
      <alignment horizontal="justify" vertical="top"/>
    </xf>
    <xf numFmtId="3" fontId="1" fillId="0" borderId="55" xfId="3" applyNumberFormat="1" applyFont="1" applyBorder="1" applyAlignment="1">
      <alignment horizontal="right"/>
    </xf>
    <xf numFmtId="165" fontId="1" fillId="0" borderId="51" xfId="3" quotePrefix="1" applyNumberFormat="1" applyFont="1" applyBorder="1" applyAlignment="1">
      <alignment horizontal="center" vertical="top"/>
    </xf>
    <xf numFmtId="0" fontId="1" fillId="0" borderId="30" xfId="0" applyFont="1" applyBorder="1" applyAlignment="1">
      <alignment horizontal="center"/>
    </xf>
    <xf numFmtId="0" fontId="1" fillId="0" borderId="32" xfId="0" applyFont="1" applyBorder="1" applyAlignment="1">
      <alignment horizontal="center" vertical="center"/>
    </xf>
    <xf numFmtId="0" fontId="1" fillId="0" borderId="36" xfId="0" applyFont="1" applyBorder="1" applyAlignment="1">
      <alignment horizontal="center"/>
    </xf>
    <xf numFmtId="0" fontId="1" fillId="0" borderId="30" xfId="0" applyFont="1" applyBorder="1" applyAlignment="1">
      <alignment horizontal="center" vertical="center"/>
    </xf>
    <xf numFmtId="0" fontId="1" fillId="0" borderId="59" xfId="0" applyFont="1" applyBorder="1" applyAlignment="1">
      <alignment horizontal="center" vertical="center"/>
    </xf>
    <xf numFmtId="0" fontId="1" fillId="0" borderId="53" xfId="0" applyFont="1" applyBorder="1" applyAlignment="1">
      <alignment horizontal="center" vertical="center"/>
    </xf>
    <xf numFmtId="0" fontId="5" fillId="0" borderId="0" xfId="3" applyFont="1" applyAlignment="1">
      <alignment horizontal="center" vertical="center"/>
    </xf>
    <xf numFmtId="168" fontId="1" fillId="2" borderId="33" xfId="1" applyNumberFormat="1" applyFont="1" applyFill="1" applyBorder="1" applyAlignment="1">
      <alignment vertical="center"/>
    </xf>
    <xf numFmtId="168" fontId="1" fillId="2" borderId="34" xfId="1" applyNumberFormat="1" applyFont="1" applyFill="1" applyBorder="1" applyAlignment="1">
      <alignment vertical="center"/>
    </xf>
    <xf numFmtId="168" fontId="1" fillId="0" borderId="35" xfId="1" applyNumberFormat="1" applyFont="1" applyBorder="1" applyAlignment="1">
      <alignment vertical="center"/>
    </xf>
    <xf numFmtId="168" fontId="1" fillId="0" borderId="34" xfId="1" applyNumberFormat="1" applyFont="1" applyBorder="1" applyAlignment="1">
      <alignment vertical="center"/>
    </xf>
    <xf numFmtId="3" fontId="1" fillId="2" borderId="38" xfId="3" applyNumberFormat="1" applyFont="1" applyFill="1" applyBorder="1"/>
    <xf numFmtId="3" fontId="1" fillId="2" borderId="39" xfId="3" applyNumberFormat="1" applyFont="1" applyFill="1" applyBorder="1"/>
    <xf numFmtId="3" fontId="1" fillId="0" borderId="40" xfId="3" applyNumberFormat="1" applyFont="1" applyBorder="1"/>
    <xf numFmtId="3" fontId="1" fillId="0" borderId="39" xfId="3" applyNumberFormat="1" applyFont="1" applyBorder="1"/>
    <xf numFmtId="3" fontId="1" fillId="2" borderId="27" xfId="3" applyNumberFormat="1" applyFont="1" applyFill="1" applyBorder="1" applyAlignment="1">
      <alignment vertical="center"/>
    </xf>
    <xf numFmtId="3" fontId="1" fillId="0" borderId="26" xfId="3" applyNumberFormat="1" applyFont="1" applyBorder="1" applyAlignment="1">
      <alignment vertical="center"/>
    </xf>
    <xf numFmtId="3" fontId="1" fillId="0" borderId="27" xfId="3" applyNumberFormat="1" applyFont="1" applyBorder="1" applyAlignment="1">
      <alignment vertical="center"/>
    </xf>
    <xf numFmtId="3" fontId="1" fillId="2" borderId="38" xfId="3" applyNumberFormat="1" applyFont="1" applyFill="1" applyBorder="1" applyAlignment="1">
      <alignment vertical="center"/>
    </xf>
    <xf numFmtId="3" fontId="1" fillId="2" borderId="39" xfId="3" applyNumberFormat="1" applyFont="1" applyFill="1" applyBorder="1" applyAlignment="1">
      <alignment vertical="center"/>
    </xf>
    <xf numFmtId="3" fontId="1" fillId="0" borderId="40" xfId="3" applyNumberFormat="1" applyFont="1" applyBorder="1" applyAlignment="1">
      <alignment vertical="center"/>
    </xf>
    <xf numFmtId="3" fontId="1" fillId="0" borderId="39" xfId="3" applyNumberFormat="1" applyFont="1" applyBorder="1" applyAlignment="1">
      <alignment vertical="center"/>
    </xf>
    <xf numFmtId="168" fontId="1" fillId="2" borderId="61" xfId="1" applyNumberFormat="1" applyFont="1" applyFill="1" applyBorder="1" applyAlignment="1">
      <alignment vertical="center"/>
    </xf>
    <xf numFmtId="168" fontId="1" fillId="2" borderId="49" xfId="1" applyNumberFormat="1" applyFont="1" applyFill="1" applyBorder="1" applyAlignment="1">
      <alignment vertical="center"/>
    </xf>
    <xf numFmtId="168" fontId="1" fillId="0" borderId="62" xfId="1" applyNumberFormat="1" applyFont="1" applyBorder="1" applyAlignment="1">
      <alignment vertical="center"/>
    </xf>
    <xf numFmtId="168" fontId="1" fillId="0" borderId="49" xfId="1" applyNumberFormat="1" applyFont="1" applyBorder="1" applyAlignment="1">
      <alignment vertical="center"/>
    </xf>
    <xf numFmtId="168" fontId="1" fillId="0" borderId="33" xfId="1" applyNumberFormat="1" applyFont="1" applyFill="1" applyBorder="1" applyAlignment="1">
      <alignment vertical="center"/>
    </xf>
    <xf numFmtId="168" fontId="1" fillId="0" borderId="34" xfId="1" applyNumberFormat="1" applyFont="1" applyFill="1" applyBorder="1" applyAlignment="1">
      <alignment vertical="center"/>
    </xf>
    <xf numFmtId="168" fontId="1" fillId="0" borderId="35" xfId="1" applyNumberFormat="1" applyFont="1" applyFill="1" applyBorder="1" applyAlignment="1">
      <alignment vertical="center"/>
    </xf>
    <xf numFmtId="0" fontId="1" fillId="0" borderId="31"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168" fontId="1" fillId="2" borderId="33" xfId="1" applyNumberFormat="1" applyFont="1" applyFill="1" applyBorder="1" applyAlignment="1"/>
    <xf numFmtId="168" fontId="1" fillId="2" borderId="34" xfId="1" applyNumberFormat="1" applyFont="1" applyFill="1" applyBorder="1" applyAlignment="1"/>
    <xf numFmtId="168" fontId="1" fillId="0" borderId="35" xfId="1" applyNumberFormat="1" applyFont="1" applyBorder="1" applyAlignment="1"/>
    <xf numFmtId="168" fontId="1" fillId="0" borderId="34" xfId="1" applyNumberFormat="1" applyFont="1" applyBorder="1" applyAlignment="1"/>
    <xf numFmtId="168" fontId="1" fillId="2" borderId="61" xfId="1" applyNumberFormat="1" applyFont="1" applyFill="1" applyBorder="1" applyAlignment="1"/>
    <xf numFmtId="168" fontId="1" fillId="2" borderId="49" xfId="1" applyNumberFormat="1" applyFont="1" applyFill="1" applyBorder="1" applyAlignment="1"/>
    <xf numFmtId="168" fontId="1" fillId="0" borderId="62" xfId="1" applyNumberFormat="1" applyFont="1" applyBorder="1" applyAlignment="1"/>
    <xf numFmtId="168" fontId="1" fillId="0" borderId="49" xfId="1" applyNumberFormat="1" applyFont="1" applyBorder="1" applyAlignment="1"/>
    <xf numFmtId="0" fontId="1" fillId="0" borderId="0" xfId="0" quotePrefix="1" applyFont="1" applyAlignment="1">
      <alignment horizontal="left" vertical="top"/>
    </xf>
    <xf numFmtId="0" fontId="12" fillId="0" borderId="0" xfId="3" applyFont="1" applyAlignment="1">
      <alignment horizontal="left" vertical="center"/>
    </xf>
    <xf numFmtId="0" fontId="1" fillId="0" borderId="47" xfId="3" quotePrefix="1" applyFont="1" applyBorder="1" applyAlignment="1">
      <alignment horizontal="justify" vertical="top"/>
    </xf>
    <xf numFmtId="165" fontId="1" fillId="0" borderId="48" xfId="3" applyNumberFormat="1" applyFont="1" applyBorder="1" applyAlignment="1">
      <alignment horizontal="center"/>
    </xf>
    <xf numFmtId="165" fontId="4" fillId="0" borderId="0" xfId="3" applyNumberFormat="1" applyFont="1"/>
    <xf numFmtId="165" fontId="14" fillId="0" borderId="0" xfId="3" applyNumberFormat="1" applyFont="1"/>
    <xf numFmtId="0" fontId="15" fillId="0" borderId="0" xfId="3" applyFont="1" applyAlignment="1">
      <alignment horizontal="left"/>
    </xf>
    <xf numFmtId="0" fontId="7" fillId="0" borderId="0" xfId="3" applyFont="1" applyAlignment="1">
      <alignment horizontal="center"/>
    </xf>
    <xf numFmtId="0" fontId="1" fillId="2" borderId="0" xfId="3" applyFont="1" applyFill="1"/>
    <xf numFmtId="165" fontId="3" fillId="0" borderId="0" xfId="3" applyNumberFormat="1"/>
    <xf numFmtId="165" fontId="1" fillId="0" borderId="0" xfId="3" applyNumberFormat="1" applyFont="1"/>
    <xf numFmtId="0" fontId="2" fillId="0" borderId="0" xfId="3" applyFont="1" applyAlignment="1">
      <alignment horizontal="left" vertical="center"/>
    </xf>
    <xf numFmtId="0" fontId="14" fillId="0" borderId="0" xfId="3" applyFont="1"/>
    <xf numFmtId="0" fontId="1" fillId="0" borderId="0" xfId="3" applyFont="1" applyAlignment="1">
      <alignment horizontal="right"/>
    </xf>
    <xf numFmtId="0" fontId="3" fillId="2" borderId="0" xfId="3" applyFill="1"/>
    <xf numFmtId="165" fontId="3" fillId="0" borderId="0" xfId="3" applyNumberFormat="1" applyAlignment="1">
      <alignment horizontal="left"/>
    </xf>
    <xf numFmtId="165" fontId="4" fillId="0" borderId="0" xfId="3" applyNumberFormat="1" applyFont="1" applyAlignment="1">
      <alignment horizontal="left"/>
    </xf>
    <xf numFmtId="0" fontId="9" fillId="0" borderId="0" xfId="3" applyFont="1" applyAlignment="1">
      <alignment horizontal="center" vertical="center"/>
    </xf>
    <xf numFmtId="3" fontId="1" fillId="0" borderId="0" xfId="3" applyNumberFormat="1" applyFont="1" applyAlignment="1">
      <alignment horizontal="right"/>
    </xf>
    <xf numFmtId="165" fontId="5" fillId="0" borderId="13" xfId="12" applyNumberFormat="1" applyFont="1" applyBorder="1" applyAlignment="1">
      <alignment horizontal="center" vertical="center"/>
    </xf>
    <xf numFmtId="165" fontId="5" fillId="0" borderId="67" xfId="12" applyNumberFormat="1" applyFont="1" applyBorder="1" applyAlignment="1">
      <alignment horizontal="center" vertical="center"/>
    </xf>
    <xf numFmtId="165" fontId="5" fillId="0" borderId="68" xfId="12" applyNumberFormat="1" applyFont="1" applyBorder="1" applyAlignment="1">
      <alignment horizontal="center" vertical="center"/>
    </xf>
    <xf numFmtId="165" fontId="17" fillId="2" borderId="0" xfId="12" applyNumberFormat="1" applyFont="1" applyFill="1"/>
    <xf numFmtId="165" fontId="5" fillId="0" borderId="54" xfId="3" applyNumberFormat="1" applyFont="1" applyBorder="1" applyAlignment="1">
      <alignment horizontal="left" vertical="center" wrapText="1"/>
    </xf>
    <xf numFmtId="165" fontId="18" fillId="0" borderId="54" xfId="3" applyNumberFormat="1" applyFont="1" applyBorder="1" applyAlignment="1">
      <alignment horizontal="left" vertical="center"/>
    </xf>
    <xf numFmtId="3" fontId="1" fillId="0" borderId="54" xfId="3" applyNumberFormat="1" applyFont="1" applyBorder="1" applyAlignment="1">
      <alignment horizontal="center" vertical="center"/>
    </xf>
    <xf numFmtId="3" fontId="1" fillId="0" borderId="58" xfId="3" applyNumberFormat="1" applyFont="1" applyBorder="1" applyAlignment="1">
      <alignment horizontal="center" vertical="center"/>
    </xf>
    <xf numFmtId="0" fontId="11" fillId="0" borderId="8" xfId="3" applyFont="1" applyBorder="1" applyAlignment="1">
      <alignment horizontal="right" vertical="center"/>
    </xf>
    <xf numFmtId="0" fontId="5" fillId="0" borderId="29" xfId="3" applyFont="1" applyBorder="1" applyAlignment="1">
      <alignment horizontal="justify" vertical="center" wrapText="1"/>
    </xf>
    <xf numFmtId="168" fontId="1" fillId="0" borderId="29" xfId="3" applyNumberFormat="1" applyFont="1" applyBorder="1" applyAlignment="1">
      <alignment horizontal="center"/>
    </xf>
    <xf numFmtId="168" fontId="1" fillId="0" borderId="29" xfId="9" applyNumberFormat="1" applyFont="1" applyFill="1" applyBorder="1" applyAlignment="1">
      <alignment horizontal="right"/>
    </xf>
    <xf numFmtId="168" fontId="1" fillId="0" borderId="30" xfId="9" applyNumberFormat="1" applyFont="1" applyFill="1" applyBorder="1" applyAlignment="1">
      <alignment horizontal="right"/>
    </xf>
    <xf numFmtId="168" fontId="1" fillId="0" borderId="28" xfId="9" applyNumberFormat="1" applyFont="1" applyFill="1" applyBorder="1" applyAlignment="1">
      <alignment horizontal="right"/>
    </xf>
    <xf numFmtId="0" fontId="11" fillId="0" borderId="8" xfId="3" applyFont="1" applyBorder="1" applyAlignment="1">
      <alignment horizontal="right" vertical="top"/>
    </xf>
    <xf numFmtId="0" fontId="1" fillId="0" borderId="1" xfId="3" applyFont="1" applyBorder="1" applyAlignment="1">
      <alignment horizontal="left" vertical="center" wrapText="1"/>
    </xf>
    <xf numFmtId="3" fontId="1" fillId="0" borderId="29" xfId="3" applyNumberFormat="1" applyFont="1" applyBorder="1" applyAlignment="1">
      <alignment horizontal="center"/>
    </xf>
    <xf numFmtId="0" fontId="3" fillId="3" borderId="0" xfId="3" applyFill="1"/>
    <xf numFmtId="1" fontId="1" fillId="0" borderId="9" xfId="3" applyNumberFormat="1" applyFont="1" applyBorder="1" applyAlignment="1">
      <alignment horizontal="center"/>
    </xf>
    <xf numFmtId="0" fontId="1" fillId="0" borderId="37" xfId="3" applyFont="1" applyBorder="1" applyAlignment="1">
      <alignment horizontal="left" vertical="center" wrapText="1"/>
    </xf>
    <xf numFmtId="168" fontId="1" fillId="0" borderId="1" xfId="3" applyNumberFormat="1" applyFont="1" applyBorder="1" applyAlignment="1">
      <alignment horizontal="center"/>
    </xf>
    <xf numFmtId="3" fontId="1" fillId="0" borderId="1" xfId="3" applyNumberFormat="1" applyFont="1" applyBorder="1" applyAlignment="1">
      <alignment horizontal="center"/>
    </xf>
    <xf numFmtId="168" fontId="1" fillId="0" borderId="1" xfId="9" applyNumberFormat="1" applyFont="1" applyFill="1" applyBorder="1" applyAlignment="1">
      <alignment horizontal="right"/>
    </xf>
    <xf numFmtId="168" fontId="1" fillId="0" borderId="3" xfId="9" applyNumberFormat="1" applyFont="1" applyFill="1" applyBorder="1" applyAlignment="1">
      <alignment horizontal="right"/>
    </xf>
    <xf numFmtId="0" fontId="1" fillId="0" borderId="2" xfId="3" applyFont="1" applyBorder="1" applyAlignment="1">
      <alignment horizontal="left" vertical="center" wrapText="1"/>
    </xf>
    <xf numFmtId="168" fontId="1" fillId="0" borderId="2" xfId="3" applyNumberFormat="1" applyFont="1" applyBorder="1" applyAlignment="1">
      <alignment horizontal="center"/>
    </xf>
    <xf numFmtId="3" fontId="1" fillId="0" borderId="2" xfId="3" applyNumberFormat="1" applyFont="1" applyBorder="1" applyAlignment="1">
      <alignment horizontal="center"/>
    </xf>
    <xf numFmtId="168" fontId="1" fillId="0" borderId="37" xfId="3" applyNumberFormat="1" applyFont="1" applyBorder="1" applyAlignment="1">
      <alignment horizontal="center"/>
    </xf>
    <xf numFmtId="3" fontId="1" fillId="0" borderId="37" xfId="3" applyNumberFormat="1" applyFont="1" applyBorder="1" applyAlignment="1">
      <alignment horizontal="center"/>
    </xf>
    <xf numFmtId="168" fontId="1" fillId="0" borderId="37" xfId="9" applyNumberFormat="1" applyFont="1" applyFill="1" applyBorder="1" applyAlignment="1">
      <alignment horizontal="right"/>
    </xf>
    <xf numFmtId="168" fontId="1" fillId="0" borderId="36" xfId="9" applyNumberFormat="1" applyFont="1" applyFill="1" applyBorder="1" applyAlignment="1">
      <alignment horizontal="right"/>
    </xf>
    <xf numFmtId="168" fontId="1" fillId="0" borderId="4" xfId="9" applyNumberFormat="1" applyFont="1" applyFill="1" applyBorder="1" applyAlignment="1">
      <alignment horizontal="right"/>
    </xf>
    <xf numFmtId="0" fontId="1" fillId="0" borderId="8" xfId="3" applyFont="1" applyBorder="1" applyAlignment="1">
      <alignment horizontal="right" vertical="top"/>
    </xf>
    <xf numFmtId="0" fontId="1" fillId="0" borderId="1" xfId="3" applyFont="1" applyBorder="1" applyAlignment="1">
      <alignment horizontal="justify" vertical="center" wrapText="1"/>
    </xf>
    <xf numFmtId="0" fontId="1" fillId="0" borderId="45" xfId="3" applyFont="1" applyBorder="1" applyAlignment="1">
      <alignment horizontal="center" vertical="top"/>
    </xf>
    <xf numFmtId="0" fontId="1" fillId="0" borderId="46" xfId="3" applyFont="1" applyBorder="1" applyAlignment="1">
      <alignment horizontal="right" vertical="top"/>
    </xf>
    <xf numFmtId="0" fontId="1" fillId="0" borderId="60" xfId="3" applyFont="1" applyBorder="1" applyAlignment="1">
      <alignment horizontal="justify" vertical="center" wrapText="1"/>
    </xf>
    <xf numFmtId="168" fontId="1" fillId="0" borderId="60" xfId="3" applyNumberFormat="1" applyFont="1" applyBorder="1" applyAlignment="1">
      <alignment horizontal="center"/>
    </xf>
    <xf numFmtId="3" fontId="1" fillId="0" borderId="60" xfId="3" applyNumberFormat="1" applyFont="1" applyBorder="1" applyAlignment="1">
      <alignment horizontal="center"/>
    </xf>
    <xf numFmtId="0" fontId="1" fillId="0" borderId="0" xfId="3" applyFont="1" applyAlignment="1">
      <alignment horizontal="left" vertical="center" wrapText="1"/>
    </xf>
    <xf numFmtId="0" fontId="1" fillId="0" borderId="41" xfId="3" applyFont="1" applyBorder="1" applyAlignment="1">
      <alignment horizontal="left" vertical="center" wrapText="1"/>
    </xf>
    <xf numFmtId="1" fontId="1" fillId="0" borderId="45" xfId="3" applyNumberFormat="1" applyFont="1" applyBorder="1" applyAlignment="1">
      <alignment horizontal="center"/>
    </xf>
    <xf numFmtId="0" fontId="11" fillId="0" borderId="46" xfId="3" applyFont="1" applyBorder="1" applyAlignment="1">
      <alignment horizontal="right" vertical="center"/>
    </xf>
    <xf numFmtId="0" fontId="1" fillId="0" borderId="48" xfId="3" applyFont="1" applyBorder="1" applyAlignment="1">
      <alignment horizontal="left" vertical="center" wrapText="1"/>
    </xf>
    <xf numFmtId="0" fontId="1" fillId="0" borderId="2" xfId="3" applyFont="1" applyBorder="1" applyAlignment="1">
      <alignment horizontal="left" wrapText="1"/>
    </xf>
    <xf numFmtId="0" fontId="1" fillId="0" borderId="1" xfId="3" applyFont="1" applyBorder="1" applyAlignment="1">
      <alignment horizontal="left" wrapText="1"/>
    </xf>
    <xf numFmtId="0" fontId="5" fillId="0" borderId="29" xfId="3" applyFont="1" applyBorder="1" applyAlignment="1">
      <alignment horizontal="justify" wrapText="1"/>
    </xf>
    <xf numFmtId="0" fontId="1" fillId="0" borderId="8" xfId="3" applyFont="1" applyBorder="1" applyAlignment="1">
      <alignment horizontal="center" vertical="top"/>
    </xf>
    <xf numFmtId="165" fontId="1" fillId="0" borderId="1" xfId="3" applyNumberFormat="1" applyFont="1" applyBorder="1" applyAlignment="1">
      <alignment horizontal="justify" vertical="top"/>
    </xf>
    <xf numFmtId="0" fontId="1" fillId="0" borderId="8" xfId="3" applyFont="1" applyBorder="1" applyAlignment="1">
      <alignment horizontal="center" vertical="center"/>
    </xf>
    <xf numFmtId="0" fontId="1" fillId="0" borderId="2" xfId="3" applyFont="1" applyBorder="1" applyAlignment="1">
      <alignment horizontal="justify" vertical="center" wrapText="1"/>
    </xf>
    <xf numFmtId="0" fontId="3" fillId="2" borderId="0" xfId="3" applyFill="1" applyAlignment="1">
      <alignment vertical="center"/>
    </xf>
    <xf numFmtId="0" fontId="1" fillId="0" borderId="2" xfId="3" applyFont="1" applyBorder="1" applyAlignment="1">
      <alignment horizontal="justify" vertical="top" wrapText="1"/>
    </xf>
    <xf numFmtId="0" fontId="1" fillId="0" borderId="7" xfId="3" applyFont="1" applyBorder="1" applyAlignment="1">
      <alignment horizontal="center" vertical="top"/>
    </xf>
    <xf numFmtId="0" fontId="1" fillId="0" borderId="69" xfId="3" applyFont="1" applyBorder="1" applyAlignment="1">
      <alignment horizontal="center" vertical="top"/>
    </xf>
    <xf numFmtId="0" fontId="9" fillId="0" borderId="43" xfId="3" applyFont="1" applyBorder="1" applyAlignment="1">
      <alignment horizontal="right" vertical="center"/>
    </xf>
    <xf numFmtId="0" fontId="9" fillId="0" borderId="10" xfId="3" applyFont="1" applyBorder="1" applyAlignment="1">
      <alignment horizontal="center" vertical="center"/>
    </xf>
    <xf numFmtId="0" fontId="9" fillId="0" borderId="42" xfId="3" applyFont="1" applyBorder="1" applyAlignment="1">
      <alignment horizontal="center" vertical="center"/>
    </xf>
    <xf numFmtId="168" fontId="9" fillId="0" borderId="70" xfId="3" applyNumberFormat="1" applyFont="1" applyBorder="1" applyAlignment="1">
      <alignment vertical="center"/>
    </xf>
    <xf numFmtId="0" fontId="3" fillId="4" borderId="0" xfId="3" applyFill="1" applyAlignment="1">
      <alignment horizontal="center"/>
    </xf>
    <xf numFmtId="0" fontId="3" fillId="4" borderId="0" xfId="3" applyFill="1"/>
    <xf numFmtId="165" fontId="5" fillId="0" borderId="58" xfId="3" applyNumberFormat="1" applyFont="1" applyBorder="1" applyAlignment="1">
      <alignment horizontal="center" vertical="center" wrapText="1"/>
    </xf>
    <xf numFmtId="165" fontId="5" fillId="0" borderId="29" xfId="3" applyNumberFormat="1" applyFont="1" applyBorder="1" applyAlignment="1">
      <alignment horizontal="left" vertical="center" wrapText="1"/>
    </xf>
    <xf numFmtId="165" fontId="18" fillId="0" borderId="29" xfId="3" applyNumberFormat="1" applyFont="1" applyBorder="1" applyAlignment="1">
      <alignment horizontal="left" vertical="center"/>
    </xf>
    <xf numFmtId="3" fontId="1" fillId="0" borderId="29" xfId="3" applyNumberFormat="1" applyFont="1" applyBorder="1" applyAlignment="1">
      <alignment horizontal="center" vertical="center"/>
    </xf>
    <xf numFmtId="3" fontId="1" fillId="0" borderId="73" xfId="3" applyNumberFormat="1" applyFont="1" applyBorder="1" applyAlignment="1">
      <alignment horizontal="center" vertical="center"/>
    </xf>
    <xf numFmtId="165" fontId="1" fillId="0" borderId="8" xfId="3" applyNumberFormat="1" applyFont="1" applyBorder="1" applyAlignment="1">
      <alignment horizontal="center" vertical="top"/>
    </xf>
    <xf numFmtId="165" fontId="1" fillId="0" borderId="1" xfId="3" applyNumberFormat="1" applyFont="1" applyBorder="1" applyAlignment="1">
      <alignment horizontal="justify" vertical="top" wrapText="1"/>
    </xf>
    <xf numFmtId="3" fontId="1" fillId="0" borderId="28" xfId="3" applyNumberFormat="1" applyFont="1" applyBorder="1" applyAlignment="1">
      <alignment horizontal="center" vertical="center"/>
    </xf>
    <xf numFmtId="0" fontId="1" fillId="0" borderId="29" xfId="3" applyFont="1" applyBorder="1" applyAlignment="1">
      <alignment horizontal="justify" vertical="top" wrapText="1"/>
    </xf>
    <xf numFmtId="168" fontId="1" fillId="0" borderId="30" xfId="3" applyNumberFormat="1" applyFont="1" applyBorder="1"/>
    <xf numFmtId="168" fontId="1" fillId="0" borderId="28" xfId="3" applyNumberFormat="1" applyFont="1" applyBorder="1"/>
    <xf numFmtId="166" fontId="11" fillId="0" borderId="8" xfId="3" applyNumberFormat="1" applyFont="1" applyBorder="1" applyAlignment="1">
      <alignment horizontal="right" vertical="top"/>
    </xf>
    <xf numFmtId="168" fontId="1" fillId="0" borderId="32" xfId="9" applyNumberFormat="1" applyFont="1" applyFill="1" applyBorder="1" applyAlignment="1">
      <alignment horizontal="right"/>
    </xf>
    <xf numFmtId="1" fontId="1" fillId="0" borderId="9" xfId="3" applyNumberFormat="1" applyFont="1" applyBorder="1" applyAlignment="1">
      <alignment horizontal="center" vertical="center"/>
    </xf>
    <xf numFmtId="0" fontId="3" fillId="3" borderId="0" xfId="3" applyFill="1" applyAlignment="1">
      <alignment vertical="center"/>
    </xf>
    <xf numFmtId="1" fontId="1" fillId="0" borderId="8" xfId="3" applyNumberFormat="1" applyFont="1" applyBorder="1" applyAlignment="1">
      <alignment horizontal="center" vertical="center"/>
    </xf>
    <xf numFmtId="168" fontId="1" fillId="0" borderId="37" xfId="3" applyNumberFormat="1" applyFont="1" applyBorder="1" applyAlignment="1">
      <alignment horizontal="center" vertical="center"/>
    </xf>
    <xf numFmtId="168" fontId="1" fillId="0" borderId="37" xfId="9" applyNumberFormat="1" applyFont="1" applyFill="1" applyBorder="1" applyAlignment="1">
      <alignment horizontal="right" vertical="center"/>
    </xf>
    <xf numFmtId="0" fontId="1" fillId="0" borderId="1" xfId="3" applyFont="1" applyBorder="1" applyAlignment="1">
      <alignment horizontal="justify" wrapText="1"/>
    </xf>
    <xf numFmtId="0" fontId="1" fillId="0" borderId="1" xfId="3" applyFont="1" applyBorder="1" applyAlignment="1">
      <alignment horizontal="center"/>
    </xf>
    <xf numFmtId="0" fontId="1" fillId="0" borderId="8" xfId="3" applyFont="1" applyBorder="1" applyAlignment="1">
      <alignment horizontal="right" vertical="center"/>
    </xf>
    <xf numFmtId="0" fontId="1" fillId="0" borderId="37" xfId="3" applyFont="1" applyBorder="1" applyAlignment="1">
      <alignment horizontal="justify" vertical="center" wrapText="1"/>
    </xf>
    <xf numFmtId="168" fontId="1" fillId="0" borderId="30" xfId="3" applyNumberFormat="1" applyFont="1" applyBorder="1" applyAlignment="1">
      <alignment horizontal="right"/>
    </xf>
    <xf numFmtId="168" fontId="1" fillId="0" borderId="28" xfId="3" applyNumberFormat="1" applyFont="1" applyBorder="1" applyAlignment="1">
      <alignment horizontal="right"/>
    </xf>
    <xf numFmtId="166" fontId="11" fillId="0" borderId="46" xfId="3" applyNumberFormat="1" applyFont="1" applyBorder="1" applyAlignment="1">
      <alignment horizontal="right" vertical="top"/>
    </xf>
    <xf numFmtId="0" fontId="1" fillId="0" borderId="48" xfId="3" applyFont="1" applyBorder="1" applyAlignment="1">
      <alignment horizontal="left" wrapText="1"/>
    </xf>
    <xf numFmtId="168" fontId="1" fillId="0" borderId="48" xfId="3" applyNumberFormat="1" applyFont="1" applyBorder="1" applyAlignment="1">
      <alignment horizontal="center"/>
    </xf>
    <xf numFmtId="3" fontId="1" fillId="0" borderId="48" xfId="3" applyNumberFormat="1" applyFont="1" applyBorder="1" applyAlignment="1">
      <alignment horizontal="center"/>
    </xf>
    <xf numFmtId="3" fontId="1" fillId="2" borderId="0" xfId="3" applyNumberFormat="1" applyFont="1" applyFill="1" applyAlignment="1">
      <alignment horizontal="right" vertical="center"/>
    </xf>
    <xf numFmtId="0" fontId="1" fillId="3" borderId="0" xfId="3" applyFont="1" applyFill="1" applyAlignment="1">
      <alignment vertical="center"/>
    </xf>
    <xf numFmtId="165" fontId="3" fillId="0" borderId="0" xfId="3" applyNumberFormat="1" applyAlignment="1">
      <alignment horizontal="left" vertical="center"/>
    </xf>
    <xf numFmtId="3" fontId="1" fillId="2" borderId="0" xfId="3" applyNumberFormat="1" applyFont="1" applyFill="1" applyAlignment="1">
      <alignment vertical="center"/>
    </xf>
    <xf numFmtId="3" fontId="3" fillId="2" borderId="0" xfId="3" applyNumberFormat="1" applyFill="1" applyAlignment="1">
      <alignment vertical="center"/>
    </xf>
    <xf numFmtId="3" fontId="3" fillId="2" borderId="0" xfId="3" applyNumberFormat="1" applyFill="1" applyAlignment="1">
      <alignment horizontal="right" vertical="center"/>
    </xf>
    <xf numFmtId="0" fontId="7" fillId="0" borderId="0" xfId="3" applyFont="1" applyAlignment="1">
      <alignment vertical="center"/>
    </xf>
    <xf numFmtId="3" fontId="3" fillId="2" borderId="14" xfId="3" applyNumberFormat="1" applyFill="1" applyBorder="1" applyAlignment="1">
      <alignment horizontal="center" vertical="center"/>
    </xf>
    <xf numFmtId="165" fontId="9" fillId="0" borderId="74" xfId="3" applyNumberFormat="1" applyFont="1" applyBorder="1" applyAlignment="1">
      <alignment horizontal="center" vertical="center"/>
    </xf>
    <xf numFmtId="165" fontId="9" fillId="0" borderId="5" xfId="3" applyNumberFormat="1" applyFont="1" applyBorder="1" applyAlignment="1">
      <alignment horizontal="center" vertical="center"/>
    </xf>
    <xf numFmtId="3" fontId="9" fillId="0" borderId="5" xfId="3" applyNumberFormat="1" applyFont="1" applyBorder="1" applyAlignment="1">
      <alignment horizontal="center" vertical="center" wrapText="1"/>
    </xf>
    <xf numFmtId="3" fontId="9" fillId="0" borderId="6" xfId="3" applyNumberFormat="1" applyFont="1" applyBorder="1" applyAlignment="1">
      <alignment horizontal="center" vertical="center" wrapText="1"/>
    </xf>
    <xf numFmtId="165" fontId="9" fillId="0" borderId="75" xfId="3" applyNumberFormat="1" applyFont="1" applyBorder="1" applyAlignment="1">
      <alignment horizontal="center" vertical="center"/>
    </xf>
    <xf numFmtId="165" fontId="9" fillId="0" borderId="29" xfId="3" applyNumberFormat="1" applyFont="1" applyBorder="1" applyAlignment="1">
      <alignment horizontal="center" vertical="center"/>
    </xf>
    <xf numFmtId="3" fontId="9" fillId="0" borderId="29" xfId="3" applyNumberFormat="1" applyFont="1" applyBorder="1" applyAlignment="1">
      <alignment horizontal="center" vertical="center" wrapText="1"/>
    </xf>
    <xf numFmtId="3" fontId="9" fillId="0" borderId="28" xfId="3" applyNumberFormat="1" applyFont="1" applyBorder="1" applyAlignment="1">
      <alignment horizontal="center" vertical="center" wrapText="1"/>
    </xf>
    <xf numFmtId="0" fontId="1" fillId="0" borderId="75" xfId="3" quotePrefix="1" applyFont="1" applyBorder="1" applyAlignment="1">
      <alignment horizontal="center" vertical="center"/>
    </xf>
    <xf numFmtId="0" fontId="1" fillId="0" borderId="29" xfId="3" applyFont="1" applyBorder="1" applyAlignment="1">
      <alignment horizontal="justify" vertical="center"/>
    </xf>
    <xf numFmtId="3" fontId="1" fillId="2" borderId="1" xfId="3" applyNumberFormat="1" applyFont="1" applyFill="1" applyBorder="1" applyAlignment="1">
      <alignment vertical="center"/>
    </xf>
    <xf numFmtId="3" fontId="1" fillId="2" borderId="3" xfId="3" applyNumberFormat="1" applyFont="1" applyFill="1" applyBorder="1" applyAlignment="1">
      <alignment vertical="center"/>
    </xf>
    <xf numFmtId="0" fontId="9" fillId="3" borderId="0" xfId="3" applyFont="1" applyFill="1" applyAlignment="1">
      <alignment vertical="center"/>
    </xf>
    <xf numFmtId="0" fontId="1" fillId="0" borderId="75" xfId="3" applyFont="1" applyBorder="1" applyAlignment="1">
      <alignment horizontal="center" vertical="center"/>
    </xf>
    <xf numFmtId="165" fontId="1" fillId="0" borderId="2" xfId="3" applyNumberFormat="1" applyFont="1" applyBorder="1" applyAlignment="1">
      <alignment horizontal="justify" vertical="center"/>
    </xf>
    <xf numFmtId="0" fontId="1" fillId="0" borderId="76" xfId="3" applyFont="1" applyBorder="1" applyAlignment="1">
      <alignment horizontal="center" vertical="center"/>
    </xf>
    <xf numFmtId="165" fontId="4" fillId="0" borderId="10" xfId="3" applyNumberFormat="1" applyFont="1" applyBorder="1" applyAlignment="1">
      <alignment horizontal="right" vertical="center"/>
    </xf>
    <xf numFmtId="3" fontId="4" fillId="2" borderId="70" xfId="3" applyNumberFormat="1" applyFont="1" applyFill="1" applyBorder="1" applyAlignment="1">
      <alignment vertical="center"/>
    </xf>
    <xf numFmtId="0" fontId="3" fillId="2" borderId="0" xfId="3" applyFill="1" applyAlignment="1">
      <alignment horizontal="center"/>
    </xf>
    <xf numFmtId="3" fontId="3" fillId="2" borderId="0" xfId="3" applyNumberFormat="1" applyFill="1"/>
    <xf numFmtId="0" fontId="1" fillId="0" borderId="78" xfId="3" applyFont="1" applyBorder="1"/>
    <xf numFmtId="0" fontId="1" fillId="0" borderId="78" xfId="3" applyFont="1" applyBorder="1" applyAlignment="1">
      <alignment vertical="center"/>
    </xf>
    <xf numFmtId="0" fontId="1" fillId="0" borderId="78" xfId="0" applyFont="1" applyBorder="1" applyAlignment="1">
      <alignment vertical="center"/>
    </xf>
    <xf numFmtId="0" fontId="1" fillId="0" borderId="86" xfId="3" applyFont="1" applyBorder="1"/>
    <xf numFmtId="0" fontId="1" fillId="0" borderId="86" xfId="3" applyFont="1" applyBorder="1" applyAlignment="1">
      <alignment vertical="center"/>
    </xf>
    <xf numFmtId="0" fontId="1" fillId="0" borderId="86" xfId="0" applyFont="1" applyBorder="1" applyAlignment="1">
      <alignment vertical="center"/>
    </xf>
    <xf numFmtId="168" fontId="1" fillId="0" borderId="86" xfId="0" applyNumberFormat="1" applyFont="1" applyBorder="1" applyAlignment="1">
      <alignment vertical="center"/>
    </xf>
    <xf numFmtId="0" fontId="1" fillId="0" borderId="27" xfId="3" applyFont="1" applyBorder="1"/>
    <xf numFmtId="0" fontId="1" fillId="0" borderId="27" xfId="3" applyFont="1" applyBorder="1" applyAlignment="1">
      <alignment vertical="center"/>
    </xf>
    <xf numFmtId="0" fontId="1" fillId="0" borderId="27" xfId="0" applyFont="1" applyBorder="1" applyAlignment="1">
      <alignment vertical="center"/>
    </xf>
    <xf numFmtId="0" fontId="1" fillId="0" borderId="56" xfId="3" applyFont="1" applyBorder="1" applyAlignment="1">
      <alignment vertical="center"/>
    </xf>
    <xf numFmtId="0" fontId="1" fillId="0" borderId="89" xfId="3" applyFont="1" applyBorder="1" applyAlignment="1">
      <alignment vertical="center"/>
    </xf>
    <xf numFmtId="0" fontId="1" fillId="0" borderId="77" xfId="3" applyFont="1" applyBorder="1" applyAlignment="1">
      <alignment vertical="center"/>
    </xf>
    <xf numFmtId="0" fontId="1" fillId="0" borderId="56" xfId="3" applyFont="1" applyBorder="1"/>
    <xf numFmtId="0" fontId="1" fillId="0" borderId="89" xfId="3" applyFont="1" applyBorder="1"/>
    <xf numFmtId="0" fontId="1" fillId="0" borderId="77" xfId="3" applyFont="1" applyBorder="1"/>
    <xf numFmtId="168" fontId="1" fillId="0" borderId="87" xfId="3" applyNumberFormat="1" applyFont="1" applyBorder="1" applyAlignment="1">
      <alignment vertical="center"/>
    </xf>
    <xf numFmtId="168" fontId="1" fillId="0" borderId="34" xfId="3" applyNumberFormat="1" applyFont="1" applyBorder="1" applyAlignment="1">
      <alignment vertical="center"/>
    </xf>
    <xf numFmtId="168" fontId="1" fillId="0" borderId="85" xfId="3" applyNumberFormat="1" applyFont="1" applyBorder="1" applyAlignment="1">
      <alignment vertical="center"/>
    </xf>
    <xf numFmtId="168" fontId="1" fillId="0" borderId="34" xfId="3" applyNumberFormat="1" applyFont="1" applyBorder="1"/>
    <xf numFmtId="168" fontId="1" fillId="0" borderId="87" xfId="3" applyNumberFormat="1" applyFont="1" applyBorder="1"/>
    <xf numFmtId="168" fontId="1" fillId="0" borderId="85" xfId="3" applyNumberFormat="1" applyFont="1" applyBorder="1"/>
    <xf numFmtId="3" fontId="5" fillId="0" borderId="56" xfId="3" applyNumberFormat="1" applyFont="1" applyBorder="1" applyAlignment="1">
      <alignment horizontal="center" vertical="center"/>
    </xf>
    <xf numFmtId="3" fontId="5" fillId="0" borderId="57" xfId="3" applyNumberFormat="1" applyFont="1" applyBorder="1" applyAlignment="1">
      <alignment horizontal="center" vertical="center"/>
    </xf>
    <xf numFmtId="3" fontId="5" fillId="0" borderId="58" xfId="3" applyNumberFormat="1" applyFont="1" applyBorder="1" applyAlignment="1">
      <alignment horizontal="center" vertical="center"/>
    </xf>
    <xf numFmtId="0" fontId="9" fillId="0" borderId="56" xfId="3" applyFont="1" applyBorder="1" applyAlignment="1">
      <alignment vertical="center"/>
    </xf>
    <xf numFmtId="0" fontId="9" fillId="0" borderId="89" xfId="3" applyFont="1" applyBorder="1" applyAlignment="1">
      <alignment vertical="center"/>
    </xf>
    <xf numFmtId="0" fontId="9" fillId="0" borderId="77" xfId="3" applyFont="1" applyBorder="1" applyAlignment="1">
      <alignment vertical="center"/>
    </xf>
    <xf numFmtId="168" fontId="1" fillId="0" borderId="49" xfId="3" applyNumberFormat="1" applyFont="1" applyBorder="1" applyAlignment="1">
      <alignment vertical="center"/>
    </xf>
    <xf numFmtId="168" fontId="1" fillId="0" borderId="88" xfId="3" applyNumberFormat="1" applyFont="1" applyBorder="1" applyAlignment="1">
      <alignment vertical="center"/>
    </xf>
    <xf numFmtId="168" fontId="1" fillId="0" borderId="79" xfId="3" applyNumberFormat="1" applyFont="1" applyBorder="1" applyAlignment="1">
      <alignment vertical="center"/>
    </xf>
    <xf numFmtId="0" fontId="1" fillId="0" borderId="56" xfId="0" applyFont="1" applyBorder="1" applyAlignment="1">
      <alignment vertical="center"/>
    </xf>
    <xf numFmtId="0" fontId="1" fillId="0" borderId="89" xfId="0" applyFont="1" applyBorder="1" applyAlignment="1">
      <alignment vertical="center"/>
    </xf>
    <xf numFmtId="0" fontId="1" fillId="0" borderId="77" xfId="0" applyFont="1" applyBorder="1" applyAlignment="1">
      <alignment vertical="center"/>
    </xf>
    <xf numFmtId="168" fontId="1" fillId="0" borderId="49" xfId="3" applyNumberFormat="1" applyFont="1" applyBorder="1"/>
    <xf numFmtId="168" fontId="1" fillId="0" borderId="88" xfId="3" applyNumberFormat="1" applyFont="1" applyBorder="1"/>
    <xf numFmtId="168" fontId="1" fillId="0" borderId="79" xfId="3" applyNumberFormat="1" applyFont="1" applyBorder="1"/>
    <xf numFmtId="165" fontId="5" fillId="0" borderId="93" xfId="3" applyNumberFormat="1" applyFont="1" applyBorder="1" applyAlignment="1">
      <alignment horizontal="center" vertical="center" wrapText="1"/>
    </xf>
    <xf numFmtId="0" fontId="5" fillId="0" borderId="43" xfId="3" applyFont="1" applyBorder="1" applyAlignment="1">
      <alignment horizontal="right" vertical="center"/>
    </xf>
    <xf numFmtId="0" fontId="5" fillId="0" borderId="10" xfId="3" applyFont="1" applyBorder="1" applyAlignment="1">
      <alignment horizontal="center" vertical="center"/>
    </xf>
    <xf numFmtId="0" fontId="5" fillId="0" borderId="42" xfId="3" applyFont="1" applyBorder="1" applyAlignment="1">
      <alignment horizontal="center" vertical="center"/>
    </xf>
    <xf numFmtId="168" fontId="5" fillId="0" borderId="70" xfId="3" applyNumberFormat="1" applyFont="1" applyBorder="1" applyAlignment="1">
      <alignment vertical="center"/>
    </xf>
    <xf numFmtId="0" fontId="3" fillId="2" borderId="94" xfId="3" applyFill="1" applyBorder="1"/>
    <xf numFmtId="0" fontId="3" fillId="2" borderId="75" xfId="3" applyFill="1" applyBorder="1"/>
    <xf numFmtId="0" fontId="3" fillId="2" borderId="11" xfId="3" applyFill="1" applyBorder="1"/>
    <xf numFmtId="0" fontId="3" fillId="2" borderId="29" xfId="3" applyFill="1" applyBorder="1"/>
    <xf numFmtId="0" fontId="3" fillId="2" borderId="95" xfId="3" applyFill="1" applyBorder="1"/>
    <xf numFmtId="0" fontId="3" fillId="2" borderId="96" xfId="3" applyFill="1" applyBorder="1"/>
    <xf numFmtId="0" fontId="3" fillId="2" borderId="95" xfId="3" applyFill="1" applyBorder="1" applyAlignment="1">
      <alignment vertical="center"/>
    </xf>
    <xf numFmtId="0" fontId="3" fillId="2" borderId="1" xfId="3" applyFill="1" applyBorder="1" applyAlignment="1">
      <alignment vertical="center"/>
    </xf>
    <xf numFmtId="0" fontId="3" fillId="2" borderId="97" xfId="3" applyFill="1" applyBorder="1"/>
    <xf numFmtId="0" fontId="3" fillId="2" borderId="7" xfId="3" applyFill="1" applyBorder="1"/>
    <xf numFmtId="0" fontId="3" fillId="2" borderId="42" xfId="3" applyFill="1" applyBorder="1"/>
    <xf numFmtId="168" fontId="5" fillId="0" borderId="98" xfId="3" applyNumberFormat="1" applyFont="1" applyBorder="1" applyAlignment="1">
      <alignment vertical="center"/>
    </xf>
    <xf numFmtId="0" fontId="3" fillId="2" borderId="96" xfId="3" applyFill="1" applyBorder="1" applyAlignment="1">
      <alignment vertical="center"/>
    </xf>
    <xf numFmtId="0" fontId="3" fillId="2" borderId="73" xfId="3" applyFill="1" applyBorder="1"/>
    <xf numFmtId="0" fontId="3" fillId="2" borderId="28" xfId="3" applyFill="1" applyBorder="1"/>
    <xf numFmtId="168" fontId="3" fillId="2" borderId="1" xfId="3" applyNumberFormat="1" applyFill="1" applyBorder="1"/>
    <xf numFmtId="0" fontId="3" fillId="2" borderId="75" xfId="3" applyFill="1" applyBorder="1" applyAlignment="1">
      <alignment vertical="center"/>
    </xf>
    <xf numFmtId="0" fontId="3" fillId="2" borderId="29" xfId="3" applyFill="1" applyBorder="1" applyAlignment="1">
      <alignment vertical="center"/>
    </xf>
    <xf numFmtId="168" fontId="3" fillId="2" borderId="2" xfId="3" applyNumberFormat="1" applyFill="1" applyBorder="1"/>
    <xf numFmtId="168" fontId="9" fillId="0" borderId="43" xfId="3" applyNumberFormat="1" applyFont="1" applyBorder="1" applyAlignment="1">
      <alignment vertical="center"/>
    </xf>
    <xf numFmtId="0" fontId="3" fillId="2" borderId="80" xfId="3" applyFill="1" applyBorder="1"/>
    <xf numFmtId="0" fontId="3" fillId="2" borderId="81" xfId="3" applyFill="1" applyBorder="1"/>
    <xf numFmtId="168" fontId="9" fillId="0" borderId="81" xfId="3" applyNumberFormat="1" applyFont="1" applyBorder="1" applyAlignment="1">
      <alignment vertical="center"/>
    </xf>
    <xf numFmtId="168" fontId="9" fillId="0" borderId="82" xfId="3" applyNumberFormat="1" applyFont="1" applyBorder="1" applyAlignment="1">
      <alignment vertical="center"/>
    </xf>
    <xf numFmtId="0" fontId="2" fillId="0" borderId="80" xfId="3" applyFont="1" applyBorder="1" applyAlignment="1">
      <alignment horizontal="center" vertical="center"/>
    </xf>
    <xf numFmtId="0" fontId="2" fillId="0" borderId="81" xfId="3" applyFont="1" applyBorder="1" applyAlignment="1">
      <alignment vertical="center"/>
    </xf>
    <xf numFmtId="0" fontId="2" fillId="0" borderId="82" xfId="3" applyFont="1" applyBorder="1" applyAlignment="1">
      <alignment vertical="center"/>
    </xf>
    <xf numFmtId="0" fontId="2" fillId="0" borderId="81" xfId="3" applyFont="1" applyBorder="1" applyAlignment="1">
      <alignment vertical="center" wrapText="1"/>
    </xf>
    <xf numFmtId="0" fontId="4" fillId="0" borderId="80" xfId="3" applyFont="1" applyBorder="1" applyAlignment="1">
      <alignment horizontal="center" vertical="center"/>
    </xf>
    <xf numFmtId="0" fontId="4" fillId="0" borderId="81" xfId="3" applyFont="1" applyBorder="1" applyAlignment="1">
      <alignment horizontal="center" vertical="center" wrapText="1"/>
    </xf>
    <xf numFmtId="0" fontId="4" fillId="0" borderId="81" xfId="3" applyFont="1" applyBorder="1" applyAlignment="1">
      <alignment vertical="center" wrapText="1"/>
    </xf>
    <xf numFmtId="168" fontId="4" fillId="0" borderId="82" xfId="3" applyNumberFormat="1" applyFont="1" applyBorder="1" applyAlignment="1">
      <alignment vertical="center" wrapText="1"/>
    </xf>
    <xf numFmtId="168" fontId="2" fillId="0" borderId="81" xfId="13" applyNumberFormat="1" applyFont="1" applyBorder="1" applyAlignment="1">
      <alignment vertical="center"/>
    </xf>
    <xf numFmtId="0" fontId="1" fillId="0" borderId="2" xfId="3" applyFont="1" applyBorder="1" applyAlignment="1">
      <alignment horizontal="justify" vertical="center"/>
    </xf>
    <xf numFmtId="0" fontId="4" fillId="0" borderId="81" xfId="3" applyFont="1" applyBorder="1" applyAlignment="1">
      <alignment vertical="center"/>
    </xf>
    <xf numFmtId="0" fontId="2" fillId="0" borderId="81" xfId="3" applyFont="1" applyBorder="1" applyAlignment="1">
      <alignment horizontal="left" vertical="center" indent="3"/>
    </xf>
    <xf numFmtId="0" fontId="2" fillId="0" borderId="81" xfId="3" applyFont="1" applyBorder="1" applyAlignment="1">
      <alignment horizontal="left" vertical="center" wrapText="1" indent="3"/>
    </xf>
    <xf numFmtId="165" fontId="1" fillId="0" borderId="36" xfId="3" applyNumberFormat="1" applyFont="1" applyBorder="1" applyAlignment="1">
      <alignment horizontal="justify" vertical="top"/>
    </xf>
    <xf numFmtId="165" fontId="1" fillId="0" borderId="37" xfId="3" applyNumberFormat="1" applyFont="1" applyBorder="1" applyAlignment="1">
      <alignment horizontal="center"/>
    </xf>
    <xf numFmtId="168" fontId="1" fillId="2" borderId="31" xfId="1" applyNumberFormat="1" applyFont="1" applyFill="1" applyBorder="1" applyAlignment="1"/>
    <xf numFmtId="168" fontId="1" fillId="2" borderId="27" xfId="1" applyNumberFormat="1" applyFont="1" applyFill="1" applyBorder="1" applyAlignment="1"/>
    <xf numFmtId="168" fontId="1" fillId="0" borderId="26" xfId="1" applyNumberFormat="1" applyFont="1" applyBorder="1" applyAlignment="1"/>
    <xf numFmtId="168" fontId="1" fillId="0" borderId="27" xfId="1" applyNumberFormat="1" applyFont="1" applyBorder="1" applyAlignment="1"/>
    <xf numFmtId="168" fontId="1" fillId="0" borderId="27" xfId="3" applyNumberFormat="1" applyFont="1" applyBorder="1"/>
    <xf numFmtId="168" fontId="1" fillId="0" borderId="86" xfId="3" applyNumberFormat="1" applyFont="1" applyBorder="1"/>
    <xf numFmtId="168" fontId="1" fillId="0" borderId="78" xfId="3" applyNumberFormat="1" applyFont="1" applyBorder="1"/>
    <xf numFmtId="168" fontId="5" fillId="0" borderId="98" xfId="1" applyNumberFormat="1" applyFont="1" applyBorder="1" applyAlignment="1">
      <alignment vertical="center"/>
    </xf>
    <xf numFmtId="3" fontId="5" fillId="0" borderId="7" xfId="3" applyNumberFormat="1" applyFont="1" applyBorder="1" applyAlignment="1">
      <alignment vertical="center"/>
    </xf>
    <xf numFmtId="0" fontId="1" fillId="0" borderId="42" xfId="3" applyFont="1" applyBorder="1" applyAlignment="1">
      <alignment vertical="center"/>
    </xf>
    <xf numFmtId="168" fontId="5" fillId="0" borderId="42" xfId="1" applyNumberFormat="1" applyFont="1" applyBorder="1" applyAlignment="1">
      <alignment vertical="center"/>
    </xf>
    <xf numFmtId="3" fontId="5" fillId="0" borderId="42" xfId="3" applyNumberFormat="1" applyFont="1" applyBorder="1" applyAlignment="1">
      <alignment vertical="center"/>
    </xf>
    <xf numFmtId="0" fontId="5" fillId="0" borderId="0" xfId="3" applyFont="1" applyAlignment="1">
      <alignment horizontal="left" vertical="center" wrapText="1"/>
    </xf>
    <xf numFmtId="0" fontId="1" fillId="0" borderId="0" xfId="3" applyFont="1" applyAlignment="1">
      <alignment horizontal="left" vertical="top" wrapText="1"/>
    </xf>
    <xf numFmtId="0" fontId="1" fillId="0" borderId="0" xfId="3" applyFont="1" applyAlignment="1">
      <alignment horizontal="left" vertical="top"/>
    </xf>
    <xf numFmtId="3" fontId="5" fillId="0" borderId="0" xfId="3" applyNumberFormat="1" applyFont="1" applyAlignment="1">
      <alignment vertical="center"/>
    </xf>
    <xf numFmtId="3" fontId="9" fillId="0" borderId="75" xfId="3" applyNumberFormat="1" applyFont="1" applyBorder="1" applyAlignment="1">
      <alignment horizontal="center" vertical="center"/>
    </xf>
    <xf numFmtId="3" fontId="1" fillId="0" borderId="75" xfId="3" applyNumberFormat="1" applyFont="1" applyBorder="1"/>
    <xf numFmtId="3" fontId="1" fillId="2" borderId="75" xfId="3" applyNumberFormat="1" applyFont="1" applyFill="1" applyBorder="1" applyAlignment="1">
      <alignment horizontal="right" vertical="center"/>
    </xf>
    <xf numFmtId="168" fontId="1" fillId="2" borderId="95" xfId="1" applyNumberFormat="1" applyFont="1" applyFill="1" applyBorder="1" applyAlignment="1">
      <alignment vertical="center"/>
    </xf>
    <xf numFmtId="3" fontId="1" fillId="2" borderId="75" xfId="3" applyNumberFormat="1" applyFont="1" applyFill="1" applyBorder="1"/>
    <xf numFmtId="3" fontId="1" fillId="2" borderId="75" xfId="3" applyNumberFormat="1" applyFont="1" applyFill="1" applyBorder="1" applyAlignment="1">
      <alignment vertical="center"/>
    </xf>
    <xf numFmtId="168" fontId="1" fillId="2" borderId="101" xfId="1" applyNumberFormat="1" applyFont="1" applyFill="1" applyBorder="1" applyAlignment="1">
      <alignment vertical="center"/>
    </xf>
    <xf numFmtId="3" fontId="1" fillId="2" borderId="99" xfId="3" applyNumberFormat="1" applyFont="1" applyFill="1" applyBorder="1" applyAlignment="1">
      <alignment horizontal="right" vertical="center"/>
    </xf>
    <xf numFmtId="3" fontId="1" fillId="0" borderId="75" xfId="0" applyNumberFormat="1" applyFont="1" applyBorder="1" applyAlignment="1">
      <alignment horizontal="right"/>
    </xf>
    <xf numFmtId="168" fontId="1" fillId="0" borderId="95" xfId="1" applyNumberFormat="1" applyFont="1" applyFill="1" applyBorder="1" applyAlignment="1">
      <alignment vertical="center"/>
    </xf>
    <xf numFmtId="3" fontId="1" fillId="0" borderId="75" xfId="0" applyNumberFormat="1" applyFont="1" applyBorder="1" applyAlignment="1">
      <alignment horizontal="right" vertical="center"/>
    </xf>
    <xf numFmtId="3" fontId="1" fillId="0" borderId="75" xfId="0" applyNumberFormat="1" applyFont="1" applyBorder="1" applyAlignment="1">
      <alignment horizontal="center" vertical="center"/>
    </xf>
    <xf numFmtId="3" fontId="1" fillId="0" borderId="99" xfId="0" applyNumberFormat="1" applyFont="1" applyBorder="1" applyAlignment="1">
      <alignment horizontal="right" vertical="center"/>
    </xf>
    <xf numFmtId="3" fontId="1" fillId="2" borderId="75" xfId="3" applyNumberFormat="1" applyFont="1" applyFill="1" applyBorder="1" applyAlignment="1">
      <alignment horizontal="right"/>
    </xf>
    <xf numFmtId="3" fontId="1" fillId="2" borderId="99" xfId="3" applyNumberFormat="1" applyFont="1" applyFill="1" applyBorder="1" applyAlignment="1">
      <alignment horizontal="right"/>
    </xf>
    <xf numFmtId="168" fontId="1" fillId="2" borderId="95" xfId="1" applyNumberFormat="1" applyFont="1" applyFill="1" applyBorder="1" applyAlignment="1"/>
    <xf numFmtId="3" fontId="1" fillId="0" borderId="99" xfId="3" applyNumberFormat="1" applyFont="1" applyBorder="1" applyAlignment="1">
      <alignment horizontal="right"/>
    </xf>
    <xf numFmtId="3" fontId="1" fillId="0" borderId="75" xfId="3" applyNumberFormat="1" applyFont="1" applyBorder="1" applyAlignment="1">
      <alignment horizontal="right" vertical="center"/>
    </xf>
    <xf numFmtId="168" fontId="1" fillId="2" borderId="101" xfId="1" applyNumberFormat="1" applyFont="1" applyFill="1" applyBorder="1" applyAlignment="1"/>
    <xf numFmtId="3" fontId="9" fillId="0" borderId="29" xfId="3" applyNumberFormat="1" applyFont="1" applyBorder="1" applyAlignment="1">
      <alignment horizontal="center" vertical="center"/>
    </xf>
    <xf numFmtId="3" fontId="1" fillId="0" borderId="29" xfId="3" applyNumberFormat="1" applyFont="1" applyBorder="1"/>
    <xf numFmtId="3" fontId="1" fillId="2" borderId="29" xfId="3" applyNumberFormat="1" applyFont="1" applyFill="1" applyBorder="1" applyAlignment="1">
      <alignment horizontal="right" vertical="center"/>
    </xf>
    <xf numFmtId="168" fontId="1" fillId="2" borderId="1" xfId="1" applyNumberFormat="1" applyFont="1" applyFill="1" applyBorder="1" applyAlignment="1">
      <alignment vertical="center"/>
    </xf>
    <xf numFmtId="3" fontId="1" fillId="2" borderId="29" xfId="3" applyNumberFormat="1" applyFont="1" applyFill="1" applyBorder="1"/>
    <xf numFmtId="3" fontId="1" fillId="2" borderId="29" xfId="3" applyNumberFormat="1" applyFont="1" applyFill="1" applyBorder="1" applyAlignment="1">
      <alignment vertical="center"/>
    </xf>
    <xf numFmtId="168" fontId="1" fillId="2" borderId="60" xfId="1" applyNumberFormat="1" applyFont="1" applyFill="1" applyBorder="1" applyAlignment="1">
      <alignment vertical="center"/>
    </xf>
    <xf numFmtId="3" fontId="1" fillId="2" borderId="54" xfId="3" applyNumberFormat="1" applyFont="1" applyFill="1" applyBorder="1" applyAlignment="1">
      <alignment horizontal="right" vertical="center"/>
    </xf>
    <xf numFmtId="3" fontId="1" fillId="0" borderId="29" xfId="0" applyNumberFormat="1" applyFont="1" applyBorder="1" applyAlignment="1">
      <alignment horizontal="right"/>
    </xf>
    <xf numFmtId="168" fontId="1" fillId="0" borderId="1" xfId="1" applyNumberFormat="1" applyFont="1" applyFill="1" applyBorder="1" applyAlignment="1">
      <alignment vertical="center"/>
    </xf>
    <xf numFmtId="3" fontId="1" fillId="0" borderId="29" xfId="0" applyNumberFormat="1" applyFont="1" applyBorder="1" applyAlignment="1">
      <alignment horizontal="right" vertical="center"/>
    </xf>
    <xf numFmtId="3" fontId="1" fillId="0" borderId="29" xfId="0" applyNumberFormat="1" applyFont="1" applyBorder="1" applyAlignment="1">
      <alignment horizontal="center" vertical="center"/>
    </xf>
    <xf numFmtId="3" fontId="1" fillId="0" borderId="54" xfId="0" applyNumberFormat="1" applyFont="1" applyBorder="1" applyAlignment="1">
      <alignment horizontal="right" vertical="center"/>
    </xf>
    <xf numFmtId="3" fontId="1" fillId="2" borderId="29" xfId="3" applyNumberFormat="1" applyFont="1" applyFill="1" applyBorder="1" applyAlignment="1">
      <alignment horizontal="right"/>
    </xf>
    <xf numFmtId="3" fontId="1" fillId="2" borderId="54" xfId="3" applyNumberFormat="1" applyFont="1" applyFill="1" applyBorder="1" applyAlignment="1">
      <alignment horizontal="right"/>
    </xf>
    <xf numFmtId="168" fontId="1" fillId="2" borderId="1" xfId="1" applyNumberFormat="1" applyFont="1" applyFill="1" applyBorder="1" applyAlignment="1"/>
    <xf numFmtId="3" fontId="1" fillId="0" borderId="54" xfId="3" applyNumberFormat="1" applyFont="1" applyBorder="1" applyAlignment="1">
      <alignment horizontal="right"/>
    </xf>
    <xf numFmtId="3" fontId="1" fillId="0" borderId="29" xfId="3" applyNumberFormat="1" applyFont="1" applyBorder="1" applyAlignment="1">
      <alignment horizontal="right" vertical="center"/>
    </xf>
    <xf numFmtId="3" fontId="5" fillId="0" borderId="89" xfId="3" applyNumberFormat="1" applyFont="1" applyBorder="1" applyAlignment="1">
      <alignment horizontal="center" vertical="center"/>
    </xf>
    <xf numFmtId="168" fontId="1" fillId="0" borderId="39" xfId="3" applyNumberFormat="1" applyFont="1" applyBorder="1" applyAlignment="1">
      <alignment vertical="center"/>
    </xf>
    <xf numFmtId="168" fontId="1" fillId="0" borderId="103" xfId="3" applyNumberFormat="1" applyFont="1" applyBorder="1" applyAlignment="1">
      <alignment vertical="center"/>
    </xf>
    <xf numFmtId="168" fontId="1" fillId="0" borderId="102" xfId="3" applyNumberFormat="1" applyFont="1" applyBorder="1" applyAlignment="1">
      <alignment vertical="center"/>
    </xf>
    <xf numFmtId="3" fontId="5" fillId="0" borderId="104" xfId="3" applyNumberFormat="1" applyFont="1" applyBorder="1" applyAlignment="1">
      <alignment horizontal="center" vertical="center"/>
    </xf>
    <xf numFmtId="3" fontId="5" fillId="0" borderId="105" xfId="3" applyNumberFormat="1" applyFont="1" applyBorder="1" applyAlignment="1">
      <alignment horizontal="center" vertical="center"/>
    </xf>
    <xf numFmtId="3" fontId="9" fillId="0" borderId="30" xfId="3" applyNumberFormat="1" applyFont="1" applyBorder="1" applyAlignment="1">
      <alignment horizontal="center" vertical="center"/>
    </xf>
    <xf numFmtId="3" fontId="1" fillId="0" borderId="30" xfId="3" applyNumberFormat="1" applyFont="1" applyBorder="1"/>
    <xf numFmtId="3" fontId="1" fillId="2" borderId="30" xfId="3" applyNumberFormat="1" applyFont="1" applyFill="1" applyBorder="1" applyAlignment="1">
      <alignment horizontal="right" vertical="center"/>
    </xf>
    <xf numFmtId="168" fontId="1" fillId="2" borderId="32" xfId="1" applyNumberFormat="1" applyFont="1" applyFill="1" applyBorder="1" applyAlignment="1">
      <alignment vertical="center"/>
    </xf>
    <xf numFmtId="3" fontId="1" fillId="2" borderId="36" xfId="3" applyNumberFormat="1" applyFont="1" applyFill="1" applyBorder="1"/>
    <xf numFmtId="3" fontId="1" fillId="2" borderId="30" xfId="3" applyNumberFormat="1" applyFont="1" applyFill="1" applyBorder="1" applyAlignment="1">
      <alignment vertical="center"/>
    </xf>
    <xf numFmtId="3" fontId="1" fillId="2" borderId="36" xfId="3" applyNumberFormat="1" applyFont="1" applyFill="1" applyBorder="1" applyAlignment="1">
      <alignment vertical="center"/>
    </xf>
    <xf numFmtId="168" fontId="1" fillId="2" borderId="59" xfId="1" applyNumberFormat="1" applyFont="1" applyFill="1" applyBorder="1" applyAlignment="1">
      <alignment vertical="center"/>
    </xf>
    <xf numFmtId="3" fontId="1" fillId="2" borderId="53" xfId="3" applyNumberFormat="1" applyFont="1" applyFill="1" applyBorder="1" applyAlignment="1">
      <alignment horizontal="right" vertical="center"/>
    </xf>
    <xf numFmtId="3" fontId="1" fillId="0" borderId="30" xfId="0" applyNumberFormat="1" applyFont="1" applyBorder="1" applyAlignment="1">
      <alignment horizontal="right"/>
    </xf>
    <xf numFmtId="168" fontId="1" fillId="0" borderId="32" xfId="1" applyNumberFormat="1" applyFont="1" applyFill="1" applyBorder="1" applyAlignment="1">
      <alignment vertical="center"/>
    </xf>
    <xf numFmtId="3" fontId="1" fillId="0" borderId="36" xfId="0" applyNumberFormat="1" applyFont="1" applyBorder="1" applyAlignment="1">
      <alignment horizontal="right"/>
    </xf>
    <xf numFmtId="3" fontId="1" fillId="0" borderId="30" xfId="0" applyNumberFormat="1" applyFont="1" applyBorder="1" applyAlignment="1">
      <alignment horizontal="right" vertical="center"/>
    </xf>
    <xf numFmtId="3" fontId="1" fillId="0" borderId="30" xfId="0" applyNumberFormat="1" applyFont="1" applyBorder="1" applyAlignment="1">
      <alignment horizontal="center" vertical="center"/>
    </xf>
    <xf numFmtId="3" fontId="1" fillId="0" borderId="53" xfId="0" applyNumberFormat="1" applyFont="1" applyBorder="1" applyAlignment="1">
      <alignment horizontal="right" vertical="center"/>
    </xf>
    <xf numFmtId="3" fontId="1" fillId="2" borderId="30" xfId="3" applyNumberFormat="1" applyFont="1" applyFill="1" applyBorder="1" applyAlignment="1">
      <alignment horizontal="right"/>
    </xf>
    <xf numFmtId="3" fontId="1" fillId="2" borderId="53" xfId="3" applyNumberFormat="1" applyFont="1" applyFill="1" applyBorder="1" applyAlignment="1">
      <alignment horizontal="right"/>
    </xf>
    <xf numFmtId="168" fontId="1" fillId="2" borderId="32" xfId="1" applyNumberFormat="1" applyFont="1" applyFill="1" applyBorder="1" applyAlignment="1"/>
    <xf numFmtId="3" fontId="1" fillId="0" borderId="53" xfId="3" applyNumberFormat="1" applyFont="1" applyBorder="1" applyAlignment="1">
      <alignment horizontal="right"/>
    </xf>
    <xf numFmtId="3" fontId="1" fillId="0" borderId="30" xfId="3" applyNumberFormat="1" applyFont="1" applyBorder="1" applyAlignment="1">
      <alignment horizontal="right" vertical="center"/>
    </xf>
    <xf numFmtId="3" fontId="1" fillId="0" borderId="36" xfId="3" applyNumberFormat="1" applyFont="1" applyBorder="1" applyAlignment="1">
      <alignment horizontal="right" vertical="center"/>
    </xf>
    <xf numFmtId="168" fontId="1" fillId="2" borderId="59" xfId="1" applyNumberFormat="1" applyFont="1" applyFill="1" applyBorder="1" applyAlignment="1"/>
    <xf numFmtId="168" fontId="1" fillId="2" borderId="30" xfId="1" applyNumberFormat="1" applyFont="1" applyFill="1" applyBorder="1" applyAlignment="1"/>
    <xf numFmtId="0" fontId="9" fillId="0" borderId="28" xfId="3" applyFont="1" applyBorder="1" applyAlignment="1">
      <alignment vertical="center"/>
    </xf>
    <xf numFmtId="0" fontId="1" fillId="0" borderId="28" xfId="3" applyFont="1" applyBorder="1"/>
    <xf numFmtId="0" fontId="1" fillId="0" borderId="28" xfId="3" applyFont="1" applyBorder="1" applyAlignment="1">
      <alignment vertical="center"/>
    </xf>
    <xf numFmtId="168" fontId="1" fillId="0" borderId="3" xfId="3" applyNumberFormat="1" applyFont="1" applyBorder="1" applyAlignment="1">
      <alignment vertical="center"/>
    </xf>
    <xf numFmtId="0" fontId="1" fillId="0" borderId="58" xfId="3" applyFont="1" applyBorder="1" applyAlignment="1">
      <alignment vertical="center"/>
    </xf>
    <xf numFmtId="0" fontId="1" fillId="0" borderId="28" xfId="0" applyFont="1" applyBorder="1" applyAlignment="1">
      <alignment vertical="center"/>
    </xf>
    <xf numFmtId="0" fontId="1" fillId="0" borderId="58" xfId="0" applyFont="1" applyBorder="1" applyAlignment="1">
      <alignment vertical="center"/>
    </xf>
    <xf numFmtId="0" fontId="1" fillId="0" borderId="58" xfId="3" applyFont="1" applyBorder="1"/>
    <xf numFmtId="168" fontId="1" fillId="0" borderId="3" xfId="3" applyNumberFormat="1" applyFont="1" applyBorder="1"/>
    <xf numFmtId="0" fontId="1" fillId="0" borderId="3" xfId="3" applyFont="1" applyBorder="1"/>
    <xf numFmtId="168" fontId="1" fillId="0" borderId="50" xfId="3" applyNumberFormat="1" applyFont="1" applyBorder="1" applyAlignment="1">
      <alignment vertical="center"/>
    </xf>
    <xf numFmtId="164" fontId="1" fillId="2" borderId="60" xfId="1" applyFont="1" applyFill="1" applyBorder="1" applyAlignment="1"/>
    <xf numFmtId="164" fontId="1" fillId="0" borderId="50" xfId="3" applyNumberFormat="1" applyFont="1" applyBorder="1" applyAlignment="1">
      <alignment vertical="center"/>
    </xf>
    <xf numFmtId="0" fontId="3" fillId="2" borderId="72" xfId="3" applyFill="1" applyBorder="1"/>
    <xf numFmtId="0" fontId="3" fillId="2" borderId="8" xfId="3" applyFill="1" applyBorder="1"/>
    <xf numFmtId="0" fontId="3" fillId="2" borderId="106" xfId="3" applyFill="1" applyBorder="1"/>
    <xf numFmtId="0" fontId="3" fillId="2" borderId="107" xfId="3" applyFill="1" applyBorder="1"/>
    <xf numFmtId="0" fontId="3" fillId="2" borderId="8" xfId="3" applyFill="1" applyBorder="1" applyAlignment="1">
      <alignment vertical="center"/>
    </xf>
    <xf numFmtId="0" fontId="3" fillId="2" borderId="107" xfId="3" applyFill="1" applyBorder="1" applyAlignment="1">
      <alignment vertical="center"/>
    </xf>
    <xf numFmtId="164" fontId="1" fillId="2" borderId="95" xfId="1" applyFont="1" applyFill="1" applyBorder="1" applyAlignment="1"/>
    <xf numFmtId="164" fontId="1" fillId="2" borderId="1" xfId="1" applyFont="1" applyFill="1" applyBorder="1" applyAlignment="1"/>
    <xf numFmtId="169" fontId="1" fillId="2" borderId="100" xfId="1" applyNumberFormat="1" applyFont="1" applyFill="1" applyBorder="1" applyAlignment="1"/>
    <xf numFmtId="0" fontId="3" fillId="2" borderId="1" xfId="3" applyFill="1" applyBorder="1"/>
    <xf numFmtId="168" fontId="3" fillId="2" borderId="29" xfId="3" applyNumberFormat="1" applyFill="1" applyBorder="1"/>
    <xf numFmtId="0" fontId="3" fillId="2" borderId="2" xfId="3" applyFill="1" applyBorder="1"/>
    <xf numFmtId="164" fontId="1" fillId="0" borderId="3" xfId="3" applyNumberFormat="1" applyFont="1" applyBorder="1"/>
    <xf numFmtId="164" fontId="1" fillId="0" borderId="50" xfId="3" applyNumberFormat="1" applyFont="1" applyBorder="1"/>
    <xf numFmtId="167" fontId="3" fillId="0" borderId="0" xfId="3" applyNumberFormat="1" applyAlignment="1">
      <alignment vertical="center"/>
    </xf>
    <xf numFmtId="164" fontId="1" fillId="2" borderId="67" xfId="1" applyFont="1" applyFill="1" applyBorder="1" applyAlignment="1"/>
    <xf numFmtId="164" fontId="1" fillId="0" borderId="3" xfId="3" applyNumberFormat="1" applyFont="1" applyBorder="1" applyAlignment="1">
      <alignment vertical="center"/>
    </xf>
    <xf numFmtId="164" fontId="1" fillId="2" borderId="1" xfId="1" applyFont="1" applyFill="1" applyBorder="1" applyAlignment="1">
      <alignment vertical="center"/>
    </xf>
    <xf numFmtId="164" fontId="1" fillId="2" borderId="60" xfId="1" applyFont="1" applyFill="1" applyBorder="1" applyAlignment="1">
      <alignment vertical="center"/>
    </xf>
    <xf numFmtId="0" fontId="3" fillId="2" borderId="106" xfId="3" applyFill="1" applyBorder="1" applyAlignment="1">
      <alignment vertical="center"/>
    </xf>
    <xf numFmtId="0" fontId="3" fillId="2" borderId="108" xfId="3" applyFill="1" applyBorder="1"/>
    <xf numFmtId="168" fontId="3" fillId="2" borderId="3" xfId="3" applyNumberFormat="1" applyFill="1" applyBorder="1"/>
    <xf numFmtId="169" fontId="1" fillId="0" borderId="3" xfId="3" applyNumberFormat="1" applyFont="1" applyBorder="1" applyAlignment="1">
      <alignment vertical="center"/>
    </xf>
    <xf numFmtId="169" fontId="1" fillId="2" borderId="1" xfId="1" applyNumberFormat="1" applyFont="1" applyFill="1" applyBorder="1" applyAlignment="1">
      <alignment vertical="center"/>
    </xf>
    <xf numFmtId="168" fontId="1" fillId="0" borderId="0" xfId="3" applyNumberFormat="1" applyFont="1" applyAlignment="1">
      <alignment vertical="center"/>
    </xf>
    <xf numFmtId="168" fontId="1" fillId="0" borderId="68" xfId="3" applyNumberFormat="1" applyFont="1" applyBorder="1"/>
    <xf numFmtId="0" fontId="20" fillId="3" borderId="51" xfId="3" applyFont="1" applyFill="1" applyBorder="1" applyAlignment="1">
      <alignment horizontal="center" vertical="center" wrapText="1"/>
    </xf>
    <xf numFmtId="0" fontId="20" fillId="3" borderId="44" xfId="3" applyFont="1" applyFill="1" applyBorder="1" applyAlignment="1">
      <alignment horizontal="center" vertical="center" wrapText="1"/>
    </xf>
    <xf numFmtId="0" fontId="20" fillId="3" borderId="77" xfId="3" applyFont="1" applyFill="1" applyBorder="1" applyAlignment="1">
      <alignment horizontal="center" vertical="center" wrapText="1"/>
    </xf>
    <xf numFmtId="0" fontId="20" fillId="3" borderId="9" xfId="3" applyFont="1" applyFill="1" applyBorder="1" applyAlignment="1">
      <alignment horizontal="center" vertical="center" wrapText="1"/>
    </xf>
    <xf numFmtId="0" fontId="20" fillId="3" borderId="0" xfId="3" applyFont="1" applyFill="1" applyAlignment="1">
      <alignment horizontal="center" vertical="center" wrapText="1"/>
    </xf>
    <xf numFmtId="0" fontId="20" fillId="3" borderId="78" xfId="3" applyFont="1" applyFill="1" applyBorder="1" applyAlignment="1">
      <alignment horizontal="center" vertical="center" wrapText="1"/>
    </xf>
    <xf numFmtId="0" fontId="20" fillId="3" borderId="45" xfId="3" applyFont="1" applyFill="1" applyBorder="1" applyAlignment="1">
      <alignment horizontal="center" vertical="center" wrapText="1"/>
    </xf>
    <xf numFmtId="0" fontId="20" fillId="3" borderId="14" xfId="3" applyFont="1" applyFill="1" applyBorder="1" applyAlignment="1">
      <alignment horizontal="center" vertical="center" wrapText="1"/>
    </xf>
    <xf numFmtId="0" fontId="20" fillId="3" borderId="79" xfId="3" applyFont="1" applyFill="1" applyBorder="1" applyAlignment="1">
      <alignment horizontal="center" vertical="center" wrapText="1"/>
    </xf>
    <xf numFmtId="3" fontId="5" fillId="0" borderId="80" xfId="3" applyNumberFormat="1" applyFont="1" applyBorder="1" applyAlignment="1">
      <alignment horizontal="center" vertical="center"/>
    </xf>
    <xf numFmtId="3" fontId="5" fillId="0" borderId="81" xfId="3" applyNumberFormat="1" applyFont="1" applyBorder="1" applyAlignment="1">
      <alignment horizontal="center" vertical="center"/>
    </xf>
    <xf numFmtId="3" fontId="5" fillId="0" borderId="83" xfId="3" applyNumberFormat="1" applyFont="1" applyBorder="1" applyAlignment="1">
      <alignment horizontal="center" vertical="center"/>
    </xf>
    <xf numFmtId="3" fontId="5" fillId="0" borderId="16" xfId="3" applyNumberFormat="1" applyFont="1" applyBorder="1" applyAlignment="1">
      <alignment horizontal="center" vertical="center"/>
    </xf>
    <xf numFmtId="3" fontId="5" fillId="0" borderId="17" xfId="3" applyNumberFormat="1" applyFont="1" applyBorder="1" applyAlignment="1">
      <alignment horizontal="center" vertical="center"/>
    </xf>
    <xf numFmtId="165" fontId="5" fillId="0" borderId="54" xfId="3" applyNumberFormat="1" applyFont="1" applyBorder="1" applyAlignment="1">
      <alignment horizontal="center" vertical="center"/>
    </xf>
    <xf numFmtId="165" fontId="5" fillId="0" borderId="67" xfId="3" applyNumberFormat="1" applyFont="1" applyBorder="1" applyAlignment="1">
      <alignment horizontal="center" vertical="center"/>
    </xf>
    <xf numFmtId="3" fontId="5" fillId="0" borderId="58" xfId="3" applyNumberFormat="1" applyFont="1" applyBorder="1" applyAlignment="1">
      <alignment horizontal="center" vertical="center"/>
    </xf>
    <xf numFmtId="3" fontId="5" fillId="0" borderId="68" xfId="3" applyNumberFormat="1" applyFont="1" applyBorder="1" applyAlignment="1">
      <alignment horizontal="center" vertical="center"/>
    </xf>
    <xf numFmtId="3" fontId="5" fillId="0" borderId="99" xfId="3" applyNumberFormat="1" applyFont="1" applyBorder="1" applyAlignment="1">
      <alignment horizontal="center" vertical="center"/>
    </xf>
    <xf numFmtId="3" fontId="5" fillId="0" borderId="100" xfId="3" applyNumberFormat="1" applyFont="1" applyBorder="1" applyAlignment="1">
      <alignment horizontal="center" vertical="center"/>
    </xf>
    <xf numFmtId="3" fontId="5" fillId="0" borderId="54" xfId="3" applyNumberFormat="1" applyFont="1" applyBorder="1" applyAlignment="1">
      <alignment horizontal="center" vertical="center"/>
    </xf>
    <xf numFmtId="3" fontId="5" fillId="0" borderId="67" xfId="3" applyNumberFormat="1" applyFont="1" applyBorder="1" applyAlignment="1">
      <alignment horizontal="center" vertical="center"/>
    </xf>
    <xf numFmtId="3" fontId="5" fillId="0" borderId="82" xfId="3" applyNumberFormat="1" applyFont="1" applyBorder="1" applyAlignment="1">
      <alignment horizontal="center" vertical="center"/>
    </xf>
    <xf numFmtId="3" fontId="5" fillId="0" borderId="84" xfId="3" applyNumberFormat="1" applyFont="1" applyBorder="1" applyAlignment="1">
      <alignment horizontal="center" vertical="center"/>
    </xf>
    <xf numFmtId="165" fontId="5" fillId="0" borderId="51" xfId="3" applyNumberFormat="1" applyFont="1" applyBorder="1" applyAlignment="1">
      <alignment horizontal="center" vertical="center"/>
    </xf>
    <xf numFmtId="165" fontId="5" fillId="0" borderId="52" xfId="3" applyNumberFormat="1" applyFont="1" applyBorder="1" applyAlignment="1">
      <alignment horizontal="center" vertical="center"/>
    </xf>
    <xf numFmtId="165" fontId="5" fillId="0" borderId="12" xfId="3" applyNumberFormat="1" applyFont="1" applyBorder="1" applyAlignment="1">
      <alignment horizontal="center" vertical="center"/>
    </xf>
    <xf numFmtId="165" fontId="5" fillId="0" borderId="13" xfId="3" applyNumberFormat="1" applyFont="1" applyBorder="1" applyAlignment="1">
      <alignment horizontal="center" vertical="center"/>
    </xf>
    <xf numFmtId="0" fontId="5" fillId="0" borderId="0" xfId="3" applyFont="1" applyAlignment="1">
      <alignment horizontal="left" vertical="center" wrapText="1"/>
    </xf>
    <xf numFmtId="0" fontId="1" fillId="0" borderId="0" xfId="3" applyFont="1" applyAlignment="1">
      <alignment horizontal="left" vertical="top" wrapText="1"/>
    </xf>
    <xf numFmtId="3" fontId="5" fillId="0" borderId="15" xfId="3" applyNumberFormat="1" applyFont="1" applyBorder="1" applyAlignment="1">
      <alignment horizontal="center" vertical="center"/>
    </xf>
    <xf numFmtId="0" fontId="1" fillId="0" borderId="0" xfId="3" applyFont="1" applyAlignment="1">
      <alignment horizontal="left" vertical="top"/>
    </xf>
    <xf numFmtId="165" fontId="5" fillId="0" borderId="99" xfId="3" applyNumberFormat="1" applyFont="1" applyBorder="1" applyAlignment="1">
      <alignment horizontal="center" vertical="center" wrapText="1"/>
    </xf>
    <xf numFmtId="165" fontId="5" fillId="0" borderId="101" xfId="3" applyNumberFormat="1" applyFont="1" applyBorder="1" applyAlignment="1">
      <alignment horizontal="center" vertical="center" wrapText="1"/>
    </xf>
    <xf numFmtId="165" fontId="5" fillId="0" borderId="92" xfId="3" applyNumberFormat="1" applyFont="1" applyBorder="1" applyAlignment="1">
      <alignment horizontal="center" vertical="center" wrapText="1"/>
    </xf>
    <xf numFmtId="165" fontId="5" fillId="0" borderId="91" xfId="3" applyNumberFormat="1" applyFont="1" applyBorder="1" applyAlignment="1">
      <alignment horizontal="center" vertical="center" wrapText="1"/>
    </xf>
    <xf numFmtId="165" fontId="5" fillId="0" borderId="90" xfId="3" applyNumberFormat="1" applyFont="1" applyBorder="1" applyAlignment="1">
      <alignment horizontal="center" vertical="center" wrapText="1"/>
    </xf>
    <xf numFmtId="165" fontId="9" fillId="0" borderId="80" xfId="3" applyNumberFormat="1" applyFont="1" applyBorder="1" applyAlignment="1">
      <alignment horizontal="center" vertical="center"/>
    </xf>
    <xf numFmtId="165" fontId="9" fillId="0" borderId="81" xfId="3" applyNumberFormat="1" applyFont="1" applyBorder="1" applyAlignment="1">
      <alignment horizontal="center" vertical="center"/>
    </xf>
    <xf numFmtId="165" fontId="9" fillId="0" borderId="82" xfId="3" applyNumberFormat="1" applyFont="1" applyBorder="1" applyAlignment="1">
      <alignment horizontal="center" vertical="center"/>
    </xf>
    <xf numFmtId="165" fontId="5" fillId="0" borderId="54" xfId="3" applyNumberFormat="1" applyFont="1" applyBorder="1" applyAlignment="1">
      <alignment horizontal="center" vertical="center" wrapText="1"/>
    </xf>
    <xf numFmtId="165" fontId="5" fillId="0" borderId="60" xfId="3" applyNumberFormat="1" applyFont="1" applyBorder="1" applyAlignment="1">
      <alignment horizontal="center" vertical="center" wrapText="1"/>
    </xf>
    <xf numFmtId="165" fontId="5" fillId="0" borderId="58" xfId="3" applyNumberFormat="1" applyFont="1" applyBorder="1" applyAlignment="1">
      <alignment horizontal="center" vertical="center" wrapText="1"/>
    </xf>
    <xf numFmtId="165" fontId="5" fillId="0" borderId="50" xfId="3" applyNumberFormat="1" applyFont="1" applyBorder="1" applyAlignment="1">
      <alignment horizontal="center" vertical="center" wrapText="1"/>
    </xf>
    <xf numFmtId="0" fontId="5" fillId="0" borderId="51" xfId="3" quotePrefix="1" applyFont="1" applyBorder="1" applyAlignment="1">
      <alignment horizontal="center" vertical="center"/>
    </xf>
    <xf numFmtId="0" fontId="5" fillId="0" borderId="52" xfId="3" quotePrefix="1" applyFont="1" applyBorder="1" applyAlignment="1">
      <alignment horizontal="center" vertical="center"/>
    </xf>
    <xf numFmtId="165" fontId="5" fillId="0" borderId="44" xfId="3" applyNumberFormat="1" applyFont="1" applyBorder="1" applyAlignment="1">
      <alignment horizontal="center" vertical="center"/>
    </xf>
    <xf numFmtId="165" fontId="5" fillId="0" borderId="66" xfId="3" applyNumberFormat="1" applyFont="1" applyBorder="1" applyAlignment="1">
      <alignment horizontal="center" vertical="center"/>
    </xf>
    <xf numFmtId="165" fontId="5" fillId="0" borderId="29" xfId="3" applyNumberFormat="1" applyFont="1" applyBorder="1" applyAlignment="1">
      <alignment horizontal="center" vertical="center"/>
    </xf>
    <xf numFmtId="165" fontId="5" fillId="0" borderId="29" xfId="3" applyNumberFormat="1" applyFont="1" applyBorder="1" applyAlignment="1">
      <alignment horizontal="center" vertical="center" wrapText="1"/>
    </xf>
    <xf numFmtId="165" fontId="5" fillId="0" borderId="67" xfId="3" applyNumberFormat="1" applyFont="1" applyBorder="1" applyAlignment="1">
      <alignment horizontal="center" vertical="center" wrapText="1"/>
    </xf>
    <xf numFmtId="0" fontId="5" fillId="0" borderId="71" xfId="3" quotePrefix="1" applyFont="1" applyBorder="1" applyAlignment="1">
      <alignment horizontal="center" vertical="center"/>
    </xf>
    <xf numFmtId="0" fontId="5" fillId="0" borderId="72" xfId="3" quotePrefix="1" applyFont="1" applyBorder="1" applyAlignment="1">
      <alignment horizontal="center" vertical="center"/>
    </xf>
    <xf numFmtId="165" fontId="5" fillId="0" borderId="63" xfId="3" applyNumberFormat="1" applyFont="1" applyBorder="1" applyAlignment="1">
      <alignment horizontal="center" vertical="center" wrapText="1"/>
    </xf>
    <xf numFmtId="165" fontId="5" fillId="0" borderId="64" xfId="3" applyNumberFormat="1" applyFont="1" applyBorder="1" applyAlignment="1">
      <alignment horizontal="center" vertical="center" wrapText="1"/>
    </xf>
    <xf numFmtId="165" fontId="5" fillId="0" borderId="65" xfId="3" applyNumberFormat="1" applyFont="1" applyBorder="1" applyAlignment="1">
      <alignment horizontal="center" vertical="center" wrapText="1"/>
    </xf>
    <xf numFmtId="0" fontId="9" fillId="0" borderId="51" xfId="3" applyFont="1" applyBorder="1" applyAlignment="1">
      <alignment horizontal="center" vertical="center"/>
    </xf>
    <xf numFmtId="0" fontId="9" fillId="0" borderId="44" xfId="3" applyFont="1" applyBorder="1" applyAlignment="1">
      <alignment horizontal="center" vertical="center"/>
    </xf>
    <xf numFmtId="0" fontId="9" fillId="0" borderId="77" xfId="3" applyFont="1" applyBorder="1" applyAlignment="1">
      <alignment horizontal="center" vertical="center"/>
    </xf>
    <xf numFmtId="0" fontId="9" fillId="0" borderId="45" xfId="3" applyFont="1" applyBorder="1" applyAlignment="1">
      <alignment horizontal="center" vertical="center"/>
    </xf>
    <xf numFmtId="0" fontId="9" fillId="0" borderId="14" xfId="3" applyFont="1" applyBorder="1" applyAlignment="1">
      <alignment horizontal="center" vertical="center"/>
    </xf>
    <xf numFmtId="0" fontId="9" fillId="0" borderId="79" xfId="3" applyFont="1" applyBorder="1" applyAlignment="1">
      <alignment horizontal="center" vertical="center"/>
    </xf>
    <xf numFmtId="0" fontId="9" fillId="2" borderId="51" xfId="3" applyFont="1" applyFill="1" applyBorder="1" applyAlignment="1">
      <alignment horizontal="center" vertical="center"/>
    </xf>
    <xf numFmtId="0" fontId="9" fillId="2" borderId="44" xfId="3" applyFont="1" applyFill="1" applyBorder="1" applyAlignment="1">
      <alignment horizontal="center" vertical="center"/>
    </xf>
    <xf numFmtId="0" fontId="9" fillId="2" borderId="77" xfId="3" applyFont="1" applyFill="1" applyBorder="1" applyAlignment="1">
      <alignment horizontal="center" vertical="center"/>
    </xf>
    <xf numFmtId="0" fontId="9" fillId="2" borderId="45" xfId="3" applyFont="1" applyFill="1" applyBorder="1" applyAlignment="1">
      <alignment horizontal="center" vertical="center"/>
    </xf>
    <xf numFmtId="0" fontId="9" fillId="2" borderId="14" xfId="3" applyFont="1" applyFill="1" applyBorder="1" applyAlignment="1">
      <alignment horizontal="center" vertical="center"/>
    </xf>
    <xf numFmtId="0" fontId="9" fillId="2" borderId="79" xfId="3" applyFont="1" applyFill="1" applyBorder="1" applyAlignment="1">
      <alignment horizontal="center" vertical="center"/>
    </xf>
    <xf numFmtId="168" fontId="1" fillId="0" borderId="0" xfId="0" applyNumberFormat="1" applyFont="1" applyAlignment="1">
      <alignment vertical="center"/>
    </xf>
  </cellXfs>
  <cellStyles count="14">
    <cellStyle name="Comma" xfId="13"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4" xfId="7" xr:uid="{00000000-0005-0000-0000-00000A000000}"/>
    <cellStyle name="Normal 5" xfId="11" xr:uid="{00000000-0005-0000-0000-00000B000000}"/>
    <cellStyle name="Normal_Book1" xfId="12" xr:uid="{00000000-0005-0000-0000-00000C000000}"/>
    <cellStyle name="Percent 2" xfId="5" xr:uid="{00000000-0005-0000-0000-00000D000000}"/>
  </cellStyles>
  <dxfs count="2">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2686050</xdr:colOff>
      <xdr:row>41</xdr:row>
      <xdr:rowOff>0</xdr:rowOff>
    </xdr:from>
    <xdr:ext cx="194454" cy="274009"/>
    <xdr:sp macro="" textlink="">
      <xdr:nvSpPr>
        <xdr:cNvPr id="2" name="TextBox 1">
          <a:extLst>
            <a:ext uri="{FF2B5EF4-FFF2-40B4-BE49-F238E27FC236}">
              <a16:creationId xmlns:a16="http://schemas.microsoft.com/office/drawing/2014/main" id="{782728E4-19FC-4953-9BB7-500748F9D74C}"/>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3" name="TextBox 2">
          <a:extLst>
            <a:ext uri="{FF2B5EF4-FFF2-40B4-BE49-F238E27FC236}">
              <a16:creationId xmlns:a16="http://schemas.microsoft.com/office/drawing/2014/main" id="{88F40864-C32E-42DD-9DE1-AD31BBCC5AC8}"/>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4" name="TextBox 3">
          <a:extLst>
            <a:ext uri="{FF2B5EF4-FFF2-40B4-BE49-F238E27FC236}">
              <a16:creationId xmlns:a16="http://schemas.microsoft.com/office/drawing/2014/main" id="{33F9CD10-D602-4409-A7D6-54028DEB5C14}"/>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27</xdr:row>
      <xdr:rowOff>0</xdr:rowOff>
    </xdr:from>
    <xdr:ext cx="194454" cy="274009"/>
    <xdr:sp macro="" textlink="">
      <xdr:nvSpPr>
        <xdr:cNvPr id="2" name="TextBox 1">
          <a:extLst>
            <a:ext uri="{FF2B5EF4-FFF2-40B4-BE49-F238E27FC236}">
              <a16:creationId xmlns:a16="http://schemas.microsoft.com/office/drawing/2014/main" id="{61215D50-AA27-42EA-9345-3EFC103186B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3" name="TextBox 2">
          <a:extLst>
            <a:ext uri="{FF2B5EF4-FFF2-40B4-BE49-F238E27FC236}">
              <a16:creationId xmlns:a16="http://schemas.microsoft.com/office/drawing/2014/main" id="{A88519A8-A2B4-43FC-82D6-0A81F7634037}"/>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4" name="TextBox 3">
          <a:extLst>
            <a:ext uri="{FF2B5EF4-FFF2-40B4-BE49-F238E27FC236}">
              <a16:creationId xmlns:a16="http://schemas.microsoft.com/office/drawing/2014/main" id="{A7E9ABA7-E078-4366-9552-1CDA98BEE80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ound%20Liner%20Measurement%20S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Ltd.Ground Floor, Block-B Finance &amp; Trade Center Sh-e-Faisal, Karachi - PakistanTel : +92.021.111-633-926 Ext.503| Fax : +92.021.5676143Cell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s>
    <sheetDataSet>
      <sheetData sheetId="0">
        <row r="28">
          <cell r="J28">
            <v>35.940040650406502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9"/>
  <sheetViews>
    <sheetView view="pageBreakPreview" zoomScaleSheetLayoutView="100" workbookViewId="0">
      <selection activeCell="E13" sqref="E13"/>
    </sheetView>
  </sheetViews>
  <sheetFormatPr defaultRowHeight="14.25" x14ac:dyDescent="0.2"/>
  <cols>
    <col min="1" max="1" width="6.125" style="8" customWidth="1"/>
    <col min="2" max="2" width="31.25" style="7" customWidth="1"/>
    <col min="3" max="5" width="25.625" style="388" customWidth="1"/>
    <col min="6" max="6" width="9" style="7"/>
    <col min="7" max="256" width="9" style="289"/>
    <col min="257" max="257" width="6.125" style="289" customWidth="1"/>
    <col min="258" max="258" width="31.25" style="289" customWidth="1"/>
    <col min="259" max="261" width="25.625" style="289" customWidth="1"/>
    <col min="262" max="512" width="9" style="289"/>
    <col min="513" max="513" width="6.125" style="289" customWidth="1"/>
    <col min="514" max="514" width="31.25" style="289" customWidth="1"/>
    <col min="515" max="517" width="25.625" style="289" customWidth="1"/>
    <col min="518" max="768" width="9" style="289"/>
    <col min="769" max="769" width="6.125" style="289" customWidth="1"/>
    <col min="770" max="770" width="31.25" style="289" customWidth="1"/>
    <col min="771" max="773" width="25.625" style="289" customWidth="1"/>
    <col min="774" max="1024" width="9" style="289"/>
    <col min="1025" max="1025" width="6.125" style="289" customWidth="1"/>
    <col min="1026" max="1026" width="31.25" style="289" customWidth="1"/>
    <col min="1027" max="1029" width="25.625" style="289" customWidth="1"/>
    <col min="1030" max="1280" width="9" style="289"/>
    <col min="1281" max="1281" width="6.125" style="289" customWidth="1"/>
    <col min="1282" max="1282" width="31.25" style="289" customWidth="1"/>
    <col min="1283" max="1285" width="25.625" style="289" customWidth="1"/>
    <col min="1286" max="1536" width="9" style="289"/>
    <col min="1537" max="1537" width="6.125" style="289" customWidth="1"/>
    <col min="1538" max="1538" width="31.25" style="289" customWidth="1"/>
    <col min="1539" max="1541" width="25.625" style="289" customWidth="1"/>
    <col min="1542" max="1792" width="9" style="289"/>
    <col min="1793" max="1793" width="6.125" style="289" customWidth="1"/>
    <col min="1794" max="1794" width="31.25" style="289" customWidth="1"/>
    <col min="1795" max="1797" width="25.625" style="289" customWidth="1"/>
    <col min="1798" max="2048" width="9" style="289"/>
    <col min="2049" max="2049" width="6.125" style="289" customWidth="1"/>
    <col min="2050" max="2050" width="31.25" style="289" customWidth="1"/>
    <col min="2051" max="2053" width="25.625" style="289" customWidth="1"/>
    <col min="2054" max="2304" width="9" style="289"/>
    <col min="2305" max="2305" width="6.125" style="289" customWidth="1"/>
    <col min="2306" max="2306" width="31.25" style="289" customWidth="1"/>
    <col min="2307" max="2309" width="25.625" style="289" customWidth="1"/>
    <col min="2310" max="2560" width="9" style="289"/>
    <col min="2561" max="2561" width="6.125" style="289" customWidth="1"/>
    <col min="2562" max="2562" width="31.25" style="289" customWidth="1"/>
    <col min="2563" max="2565" width="25.625" style="289" customWidth="1"/>
    <col min="2566" max="2816" width="9" style="289"/>
    <col min="2817" max="2817" width="6.125" style="289" customWidth="1"/>
    <col min="2818" max="2818" width="31.25" style="289" customWidth="1"/>
    <col min="2819" max="2821" width="25.625" style="289" customWidth="1"/>
    <col min="2822" max="3072" width="9" style="289"/>
    <col min="3073" max="3073" width="6.125" style="289" customWidth="1"/>
    <col min="3074" max="3074" width="31.25" style="289" customWidth="1"/>
    <col min="3075" max="3077" width="25.625" style="289" customWidth="1"/>
    <col min="3078" max="3328" width="9" style="289"/>
    <col min="3329" max="3329" width="6.125" style="289" customWidth="1"/>
    <col min="3330" max="3330" width="31.25" style="289" customWidth="1"/>
    <col min="3331" max="3333" width="25.625" style="289" customWidth="1"/>
    <col min="3334" max="3584" width="9" style="289"/>
    <col min="3585" max="3585" width="6.125" style="289" customWidth="1"/>
    <col min="3586" max="3586" width="31.25" style="289" customWidth="1"/>
    <col min="3587" max="3589" width="25.625" style="289" customWidth="1"/>
    <col min="3590" max="3840" width="9" style="289"/>
    <col min="3841" max="3841" width="6.125" style="289" customWidth="1"/>
    <col min="3842" max="3842" width="31.25" style="289" customWidth="1"/>
    <col min="3843" max="3845" width="25.625" style="289" customWidth="1"/>
    <col min="3846" max="4096" width="9" style="289"/>
    <col min="4097" max="4097" width="6.125" style="289" customWidth="1"/>
    <col min="4098" max="4098" width="31.25" style="289" customWidth="1"/>
    <col min="4099" max="4101" width="25.625" style="289" customWidth="1"/>
    <col min="4102" max="4352" width="9" style="289"/>
    <col min="4353" max="4353" width="6.125" style="289" customWidth="1"/>
    <col min="4354" max="4354" width="31.25" style="289" customWidth="1"/>
    <col min="4355" max="4357" width="25.625" style="289" customWidth="1"/>
    <col min="4358" max="4608" width="9" style="289"/>
    <col min="4609" max="4609" width="6.125" style="289" customWidth="1"/>
    <col min="4610" max="4610" width="31.25" style="289" customWidth="1"/>
    <col min="4611" max="4613" width="25.625" style="289" customWidth="1"/>
    <col min="4614" max="4864" width="9" style="289"/>
    <col min="4865" max="4865" width="6.125" style="289" customWidth="1"/>
    <col min="4866" max="4866" width="31.25" style="289" customWidth="1"/>
    <col min="4867" max="4869" width="25.625" style="289" customWidth="1"/>
    <col min="4870" max="5120" width="9" style="289"/>
    <col min="5121" max="5121" width="6.125" style="289" customWidth="1"/>
    <col min="5122" max="5122" width="31.25" style="289" customWidth="1"/>
    <col min="5123" max="5125" width="25.625" style="289" customWidth="1"/>
    <col min="5126" max="5376" width="9" style="289"/>
    <col min="5377" max="5377" width="6.125" style="289" customWidth="1"/>
    <col min="5378" max="5378" width="31.25" style="289" customWidth="1"/>
    <col min="5379" max="5381" width="25.625" style="289" customWidth="1"/>
    <col min="5382" max="5632" width="9" style="289"/>
    <col min="5633" max="5633" width="6.125" style="289" customWidth="1"/>
    <col min="5634" max="5634" width="31.25" style="289" customWidth="1"/>
    <col min="5635" max="5637" width="25.625" style="289" customWidth="1"/>
    <col min="5638" max="5888" width="9" style="289"/>
    <col min="5889" max="5889" width="6.125" style="289" customWidth="1"/>
    <col min="5890" max="5890" width="31.25" style="289" customWidth="1"/>
    <col min="5891" max="5893" width="25.625" style="289" customWidth="1"/>
    <col min="5894" max="6144" width="9" style="289"/>
    <col min="6145" max="6145" width="6.125" style="289" customWidth="1"/>
    <col min="6146" max="6146" width="31.25" style="289" customWidth="1"/>
    <col min="6147" max="6149" width="25.625" style="289" customWidth="1"/>
    <col min="6150" max="6400" width="9" style="289"/>
    <col min="6401" max="6401" width="6.125" style="289" customWidth="1"/>
    <col min="6402" max="6402" width="31.25" style="289" customWidth="1"/>
    <col min="6403" max="6405" width="25.625" style="289" customWidth="1"/>
    <col min="6406" max="6656" width="9" style="289"/>
    <col min="6657" max="6657" width="6.125" style="289" customWidth="1"/>
    <col min="6658" max="6658" width="31.25" style="289" customWidth="1"/>
    <col min="6659" max="6661" width="25.625" style="289" customWidth="1"/>
    <col min="6662" max="6912" width="9" style="289"/>
    <col min="6913" max="6913" width="6.125" style="289" customWidth="1"/>
    <col min="6914" max="6914" width="31.25" style="289" customWidth="1"/>
    <col min="6915" max="6917" width="25.625" style="289" customWidth="1"/>
    <col min="6918" max="7168" width="9" style="289"/>
    <col min="7169" max="7169" width="6.125" style="289" customWidth="1"/>
    <col min="7170" max="7170" width="31.25" style="289" customWidth="1"/>
    <col min="7171" max="7173" width="25.625" style="289" customWidth="1"/>
    <col min="7174" max="7424" width="9" style="289"/>
    <col min="7425" max="7425" width="6.125" style="289" customWidth="1"/>
    <col min="7426" max="7426" width="31.25" style="289" customWidth="1"/>
    <col min="7427" max="7429" width="25.625" style="289" customWidth="1"/>
    <col min="7430" max="7680" width="9" style="289"/>
    <col min="7681" max="7681" width="6.125" style="289" customWidth="1"/>
    <col min="7682" max="7682" width="31.25" style="289" customWidth="1"/>
    <col min="7683" max="7685" width="25.625" style="289" customWidth="1"/>
    <col min="7686" max="7936" width="9" style="289"/>
    <col min="7937" max="7937" width="6.125" style="289" customWidth="1"/>
    <col min="7938" max="7938" width="31.25" style="289" customWidth="1"/>
    <col min="7939" max="7941" width="25.625" style="289" customWidth="1"/>
    <col min="7942" max="8192" width="9" style="289"/>
    <col min="8193" max="8193" width="6.125" style="289" customWidth="1"/>
    <col min="8194" max="8194" width="31.25" style="289" customWidth="1"/>
    <col min="8195" max="8197" width="25.625" style="289" customWidth="1"/>
    <col min="8198" max="8448" width="9" style="289"/>
    <col min="8449" max="8449" width="6.125" style="289" customWidth="1"/>
    <col min="8450" max="8450" width="31.25" style="289" customWidth="1"/>
    <col min="8451" max="8453" width="25.625" style="289" customWidth="1"/>
    <col min="8454" max="8704" width="9" style="289"/>
    <col min="8705" max="8705" width="6.125" style="289" customWidth="1"/>
    <col min="8706" max="8706" width="31.25" style="289" customWidth="1"/>
    <col min="8707" max="8709" width="25.625" style="289" customWidth="1"/>
    <col min="8710" max="8960" width="9" style="289"/>
    <col min="8961" max="8961" width="6.125" style="289" customWidth="1"/>
    <col min="8962" max="8962" width="31.25" style="289" customWidth="1"/>
    <col min="8963" max="8965" width="25.625" style="289" customWidth="1"/>
    <col min="8966" max="9216" width="9" style="289"/>
    <col min="9217" max="9217" width="6.125" style="289" customWidth="1"/>
    <col min="9218" max="9218" width="31.25" style="289" customWidth="1"/>
    <col min="9219" max="9221" width="25.625" style="289" customWidth="1"/>
    <col min="9222" max="9472" width="9" style="289"/>
    <col min="9473" max="9473" width="6.125" style="289" customWidth="1"/>
    <col min="9474" max="9474" width="31.25" style="289" customWidth="1"/>
    <col min="9475" max="9477" width="25.625" style="289" customWidth="1"/>
    <col min="9478" max="9728" width="9" style="289"/>
    <col min="9729" max="9729" width="6.125" style="289" customWidth="1"/>
    <col min="9730" max="9730" width="31.25" style="289" customWidth="1"/>
    <col min="9731" max="9733" width="25.625" style="289" customWidth="1"/>
    <col min="9734" max="9984" width="9" style="289"/>
    <col min="9985" max="9985" width="6.125" style="289" customWidth="1"/>
    <col min="9986" max="9986" width="31.25" style="289" customWidth="1"/>
    <col min="9987" max="9989" width="25.625" style="289" customWidth="1"/>
    <col min="9990" max="10240" width="9" style="289"/>
    <col min="10241" max="10241" width="6.125" style="289" customWidth="1"/>
    <col min="10242" max="10242" width="31.25" style="289" customWidth="1"/>
    <col min="10243" max="10245" width="25.625" style="289" customWidth="1"/>
    <col min="10246" max="10496" width="9" style="289"/>
    <col min="10497" max="10497" width="6.125" style="289" customWidth="1"/>
    <col min="10498" max="10498" width="31.25" style="289" customWidth="1"/>
    <col min="10499" max="10501" width="25.625" style="289" customWidth="1"/>
    <col min="10502" max="10752" width="9" style="289"/>
    <col min="10753" max="10753" width="6.125" style="289" customWidth="1"/>
    <col min="10754" max="10754" width="31.25" style="289" customWidth="1"/>
    <col min="10755" max="10757" width="25.625" style="289" customWidth="1"/>
    <col min="10758" max="11008" width="9" style="289"/>
    <col min="11009" max="11009" width="6.125" style="289" customWidth="1"/>
    <col min="11010" max="11010" width="31.25" style="289" customWidth="1"/>
    <col min="11011" max="11013" width="25.625" style="289" customWidth="1"/>
    <col min="11014" max="11264" width="9" style="289"/>
    <col min="11265" max="11265" width="6.125" style="289" customWidth="1"/>
    <col min="11266" max="11266" width="31.25" style="289" customWidth="1"/>
    <col min="11267" max="11269" width="25.625" style="289" customWidth="1"/>
    <col min="11270" max="11520" width="9" style="289"/>
    <col min="11521" max="11521" width="6.125" style="289" customWidth="1"/>
    <col min="11522" max="11522" width="31.25" style="289" customWidth="1"/>
    <col min="11523" max="11525" width="25.625" style="289" customWidth="1"/>
    <col min="11526" max="11776" width="9" style="289"/>
    <col min="11777" max="11777" width="6.125" style="289" customWidth="1"/>
    <col min="11778" max="11778" width="31.25" style="289" customWidth="1"/>
    <col min="11779" max="11781" width="25.625" style="289" customWidth="1"/>
    <col min="11782" max="12032" width="9" style="289"/>
    <col min="12033" max="12033" width="6.125" style="289" customWidth="1"/>
    <col min="12034" max="12034" width="31.25" style="289" customWidth="1"/>
    <col min="12035" max="12037" width="25.625" style="289" customWidth="1"/>
    <col min="12038" max="12288" width="9" style="289"/>
    <col min="12289" max="12289" width="6.125" style="289" customWidth="1"/>
    <col min="12290" max="12290" width="31.25" style="289" customWidth="1"/>
    <col min="12291" max="12293" width="25.625" style="289" customWidth="1"/>
    <col min="12294" max="12544" width="9" style="289"/>
    <col min="12545" max="12545" width="6.125" style="289" customWidth="1"/>
    <col min="12546" max="12546" width="31.25" style="289" customWidth="1"/>
    <col min="12547" max="12549" width="25.625" style="289" customWidth="1"/>
    <col min="12550" max="12800" width="9" style="289"/>
    <col min="12801" max="12801" width="6.125" style="289" customWidth="1"/>
    <col min="12802" max="12802" width="31.25" style="289" customWidth="1"/>
    <col min="12803" max="12805" width="25.625" style="289" customWidth="1"/>
    <col min="12806" max="13056" width="9" style="289"/>
    <col min="13057" max="13057" width="6.125" style="289" customWidth="1"/>
    <col min="13058" max="13058" width="31.25" style="289" customWidth="1"/>
    <col min="13059" max="13061" width="25.625" style="289" customWidth="1"/>
    <col min="13062" max="13312" width="9" style="289"/>
    <col min="13313" max="13313" width="6.125" style="289" customWidth="1"/>
    <col min="13314" max="13314" width="31.25" style="289" customWidth="1"/>
    <col min="13315" max="13317" width="25.625" style="289" customWidth="1"/>
    <col min="13318" max="13568" width="9" style="289"/>
    <col min="13569" max="13569" width="6.125" style="289" customWidth="1"/>
    <col min="13570" max="13570" width="31.25" style="289" customWidth="1"/>
    <col min="13571" max="13573" width="25.625" style="289" customWidth="1"/>
    <col min="13574" max="13824" width="9" style="289"/>
    <col min="13825" max="13825" width="6.125" style="289" customWidth="1"/>
    <col min="13826" max="13826" width="31.25" style="289" customWidth="1"/>
    <col min="13827" max="13829" width="25.625" style="289" customWidth="1"/>
    <col min="13830" max="14080" width="9" style="289"/>
    <col min="14081" max="14081" width="6.125" style="289" customWidth="1"/>
    <col min="14082" max="14082" width="31.25" style="289" customWidth="1"/>
    <col min="14083" max="14085" width="25.625" style="289" customWidth="1"/>
    <col min="14086" max="14336" width="9" style="289"/>
    <col min="14337" max="14337" width="6.125" style="289" customWidth="1"/>
    <col min="14338" max="14338" width="31.25" style="289" customWidth="1"/>
    <col min="14339" max="14341" width="25.625" style="289" customWidth="1"/>
    <col min="14342" max="14592" width="9" style="289"/>
    <col min="14593" max="14593" width="6.125" style="289" customWidth="1"/>
    <col min="14594" max="14594" width="31.25" style="289" customWidth="1"/>
    <col min="14595" max="14597" width="25.625" style="289" customWidth="1"/>
    <col min="14598" max="14848" width="9" style="289"/>
    <col min="14849" max="14849" width="6.125" style="289" customWidth="1"/>
    <col min="14850" max="14850" width="31.25" style="289" customWidth="1"/>
    <col min="14851" max="14853" width="25.625" style="289" customWidth="1"/>
    <col min="14854" max="15104" width="9" style="289"/>
    <col min="15105" max="15105" width="6.125" style="289" customWidth="1"/>
    <col min="15106" max="15106" width="31.25" style="289" customWidth="1"/>
    <col min="15107" max="15109" width="25.625" style="289" customWidth="1"/>
    <col min="15110" max="15360" width="9" style="289"/>
    <col min="15361" max="15361" width="6.125" style="289" customWidth="1"/>
    <col min="15362" max="15362" width="31.25" style="289" customWidth="1"/>
    <col min="15363" max="15365" width="25.625" style="289" customWidth="1"/>
    <col min="15366" max="15616" width="9" style="289"/>
    <col min="15617" max="15617" width="6.125" style="289" customWidth="1"/>
    <col min="15618" max="15618" width="31.25" style="289" customWidth="1"/>
    <col min="15619" max="15621" width="25.625" style="289" customWidth="1"/>
    <col min="15622" max="15872" width="9" style="289"/>
    <col min="15873" max="15873" width="6.125" style="289" customWidth="1"/>
    <col min="15874" max="15874" width="31.25" style="289" customWidth="1"/>
    <col min="15875" max="15877" width="25.625" style="289" customWidth="1"/>
    <col min="15878" max="16128" width="9" style="289"/>
    <col min="16129" max="16129" width="6.125" style="289" customWidth="1"/>
    <col min="16130" max="16130" width="31.25" style="289" customWidth="1"/>
    <col min="16131" max="16133" width="25.625" style="289" customWidth="1"/>
    <col min="16134" max="16384" width="9" style="289"/>
  </cols>
  <sheetData>
    <row r="1" spans="1:28" ht="18" customHeight="1" x14ac:dyDescent="0.2">
      <c r="A1" s="4" t="s">
        <v>209</v>
      </c>
    </row>
    <row r="2" spans="1:28" s="362" customFormat="1" ht="18" customHeight="1" x14ac:dyDescent="0.2">
      <c r="A2" s="4" t="s">
        <v>187</v>
      </c>
      <c r="B2" s="5"/>
      <c r="C2" s="361"/>
      <c r="D2" s="361"/>
      <c r="E2" s="361"/>
      <c r="F2" s="2"/>
      <c r="G2" s="2"/>
      <c r="H2" s="2"/>
      <c r="I2" s="2"/>
      <c r="J2" s="2"/>
      <c r="K2" s="2"/>
      <c r="L2" s="2"/>
      <c r="M2" s="2"/>
      <c r="N2" s="2"/>
      <c r="O2" s="2"/>
      <c r="P2" s="2"/>
      <c r="Q2" s="2"/>
      <c r="R2" s="2"/>
      <c r="S2" s="2"/>
      <c r="T2" s="2"/>
      <c r="U2" s="2"/>
      <c r="V2" s="2"/>
      <c r="W2" s="2"/>
      <c r="X2" s="2"/>
      <c r="Y2" s="2"/>
      <c r="Z2" s="2"/>
      <c r="AA2" s="2"/>
      <c r="AB2" s="2"/>
    </row>
    <row r="3" spans="1:28" s="362" customFormat="1" ht="18" customHeight="1" x14ac:dyDescent="0.2">
      <c r="A3" s="363" t="s">
        <v>194</v>
      </c>
      <c r="B3" s="5"/>
      <c r="C3" s="364"/>
      <c r="D3" s="364"/>
      <c r="E3" s="364"/>
      <c r="F3" s="2"/>
      <c r="G3" s="2"/>
      <c r="H3" s="2"/>
      <c r="I3" s="2"/>
      <c r="J3" s="2"/>
      <c r="K3" s="2"/>
      <c r="L3" s="2"/>
      <c r="M3" s="2"/>
      <c r="N3" s="2"/>
      <c r="O3" s="2"/>
      <c r="P3" s="2"/>
      <c r="Q3" s="2"/>
      <c r="R3" s="2"/>
      <c r="S3" s="2"/>
      <c r="T3" s="2"/>
      <c r="U3" s="2"/>
      <c r="V3" s="2"/>
      <c r="W3" s="2"/>
      <c r="X3" s="2"/>
      <c r="Y3" s="2"/>
      <c r="Z3" s="2"/>
      <c r="AA3" s="2"/>
      <c r="AB3" s="2"/>
    </row>
    <row r="4" spans="1:28" s="347" customFormat="1" ht="7.5" customHeight="1" x14ac:dyDescent="0.2">
      <c r="A4" s="4"/>
      <c r="B4" s="5"/>
      <c r="C4" s="365"/>
      <c r="D4" s="365"/>
      <c r="E4" s="365"/>
      <c r="F4" s="6"/>
      <c r="G4" s="6"/>
      <c r="H4" s="6"/>
      <c r="I4" s="6"/>
      <c r="J4" s="6"/>
      <c r="K4" s="6"/>
      <c r="L4" s="6"/>
      <c r="M4" s="6"/>
      <c r="N4" s="6"/>
      <c r="O4" s="6"/>
      <c r="P4" s="6"/>
      <c r="Q4" s="6"/>
      <c r="R4" s="6"/>
      <c r="S4" s="6"/>
      <c r="T4" s="6"/>
      <c r="U4" s="6"/>
      <c r="V4" s="6"/>
      <c r="W4" s="6"/>
      <c r="X4" s="6"/>
      <c r="Y4" s="6"/>
      <c r="Z4" s="6"/>
      <c r="AA4" s="6"/>
      <c r="AB4" s="6"/>
    </row>
    <row r="5" spans="1:28" s="347" customFormat="1" ht="18" customHeight="1" x14ac:dyDescent="0.2">
      <c r="A5" s="4" t="s">
        <v>70</v>
      </c>
      <c r="B5" s="6"/>
      <c r="C5" s="366"/>
      <c r="D5" s="366"/>
      <c r="E5" s="15"/>
      <c r="F5" s="6"/>
      <c r="G5" s="6"/>
      <c r="H5" s="6"/>
      <c r="I5" s="6"/>
      <c r="J5" s="6"/>
      <c r="K5" s="6"/>
      <c r="L5" s="6"/>
      <c r="M5" s="6"/>
      <c r="N5" s="6"/>
      <c r="O5" s="6"/>
      <c r="P5" s="6"/>
      <c r="Q5" s="6"/>
      <c r="R5" s="6"/>
      <c r="S5" s="6"/>
      <c r="T5" s="6"/>
      <c r="U5" s="6"/>
      <c r="V5" s="6"/>
      <c r="W5" s="6"/>
      <c r="X5" s="6"/>
      <c r="Y5" s="6"/>
      <c r="Z5" s="6"/>
      <c r="AA5" s="6"/>
      <c r="AB5" s="6"/>
    </row>
    <row r="6" spans="1:28" s="347" customFormat="1" ht="15" thickBot="1" x14ac:dyDescent="0.25">
      <c r="A6" s="363" t="s">
        <v>3</v>
      </c>
      <c r="B6" s="6"/>
      <c r="C6" s="366"/>
      <c r="D6" s="366"/>
      <c r="E6" s="15" t="s">
        <v>210</v>
      </c>
      <c r="F6" s="6"/>
      <c r="G6" s="6"/>
      <c r="H6" s="6"/>
      <c r="I6" s="6"/>
      <c r="J6" s="6"/>
      <c r="K6" s="6"/>
      <c r="L6" s="6"/>
      <c r="M6" s="6"/>
      <c r="N6" s="6"/>
      <c r="O6" s="6"/>
      <c r="P6" s="6"/>
      <c r="Q6" s="6"/>
      <c r="R6" s="6"/>
      <c r="S6" s="6"/>
      <c r="T6" s="6"/>
      <c r="U6" s="6"/>
      <c r="V6" s="6"/>
      <c r="W6" s="6"/>
      <c r="X6" s="6"/>
      <c r="Y6" s="6"/>
      <c r="Z6" s="6"/>
      <c r="AA6" s="6"/>
      <c r="AB6" s="6"/>
    </row>
    <row r="7" spans="1:28" s="347" customFormat="1" ht="9" customHeight="1" thickBot="1" x14ac:dyDescent="0.25">
      <c r="A7" s="3"/>
      <c r="B7" s="367"/>
      <c r="C7" s="368"/>
      <c r="D7" s="368"/>
      <c r="E7" s="368"/>
      <c r="F7" s="6"/>
      <c r="G7" s="591"/>
      <c r="H7" s="592"/>
      <c r="I7" s="592"/>
      <c r="J7" s="592"/>
      <c r="K7" s="592"/>
      <c r="L7" s="592"/>
      <c r="M7" s="592"/>
      <c r="N7" s="593"/>
      <c r="O7" s="6"/>
      <c r="P7" s="6"/>
      <c r="Q7" s="6"/>
      <c r="R7" s="6"/>
      <c r="S7" s="6"/>
      <c r="T7" s="6"/>
      <c r="U7" s="6"/>
      <c r="V7" s="6"/>
      <c r="W7" s="6"/>
      <c r="X7" s="6"/>
      <c r="Y7" s="6"/>
      <c r="Z7" s="6"/>
      <c r="AA7" s="6"/>
      <c r="AB7" s="6"/>
    </row>
    <row r="8" spans="1:28" s="347" customFormat="1" ht="30" customHeight="1" thickBot="1" x14ac:dyDescent="0.25">
      <c r="A8" s="369" t="s">
        <v>188</v>
      </c>
      <c r="B8" s="370" t="s">
        <v>116</v>
      </c>
      <c r="C8" s="371" t="s">
        <v>118</v>
      </c>
      <c r="D8" s="371" t="s">
        <v>119</v>
      </c>
      <c r="E8" s="372" t="s">
        <v>189</v>
      </c>
      <c r="F8" s="6"/>
      <c r="G8" s="594"/>
      <c r="H8" s="595"/>
      <c r="I8" s="595"/>
      <c r="J8" s="595"/>
      <c r="K8" s="595"/>
      <c r="L8" s="595"/>
      <c r="M8" s="595"/>
      <c r="N8" s="596"/>
      <c r="O8" s="6"/>
      <c r="P8" s="6"/>
      <c r="Q8" s="6"/>
      <c r="R8" s="6"/>
      <c r="S8" s="6"/>
      <c r="T8" s="6"/>
      <c r="U8" s="6"/>
      <c r="V8" s="6"/>
      <c r="W8" s="6"/>
      <c r="X8" s="6"/>
      <c r="Y8" s="6"/>
      <c r="Z8" s="6"/>
      <c r="AA8" s="6"/>
      <c r="AB8" s="6"/>
    </row>
    <row r="9" spans="1:28" s="347" customFormat="1" ht="6" customHeight="1" thickTop="1" x14ac:dyDescent="0.2">
      <c r="A9" s="373"/>
      <c r="B9" s="374"/>
      <c r="C9" s="375"/>
      <c r="D9" s="375"/>
      <c r="E9" s="376"/>
      <c r="F9" s="6"/>
      <c r="G9" s="594"/>
      <c r="H9" s="595"/>
      <c r="I9" s="595"/>
      <c r="J9" s="595"/>
      <c r="K9" s="595"/>
      <c r="L9" s="595"/>
      <c r="M9" s="595"/>
      <c r="N9" s="596"/>
      <c r="O9" s="6"/>
      <c r="P9" s="6"/>
      <c r="Q9" s="6"/>
      <c r="R9" s="6"/>
      <c r="S9" s="6"/>
      <c r="T9" s="6"/>
      <c r="U9" s="6"/>
      <c r="V9" s="6"/>
      <c r="W9" s="6"/>
      <c r="X9" s="6"/>
      <c r="Y9" s="6"/>
      <c r="Z9" s="6"/>
      <c r="AA9" s="6"/>
      <c r="AB9" s="6"/>
    </row>
    <row r="10" spans="1:28" s="347" customFormat="1" ht="30" customHeight="1" x14ac:dyDescent="0.2">
      <c r="A10" s="377">
        <v>1</v>
      </c>
      <c r="B10" s="378" t="s">
        <v>193</v>
      </c>
      <c r="C10" s="379">
        <f>HVAC!O114</f>
        <v>38766751.193089433</v>
      </c>
      <c r="D10" s="379">
        <f>HVAC!Q114</f>
        <v>3199336.0243902439</v>
      </c>
      <c r="E10" s="380">
        <f>D10+C10</f>
        <v>41966087.217479676</v>
      </c>
      <c r="F10" s="6"/>
      <c r="G10" s="594"/>
      <c r="H10" s="595"/>
      <c r="I10" s="595"/>
      <c r="J10" s="595"/>
      <c r="K10" s="595"/>
      <c r="L10" s="595"/>
      <c r="M10" s="595"/>
      <c r="N10" s="596"/>
      <c r="O10" s="6"/>
      <c r="P10" s="6"/>
      <c r="Q10" s="6"/>
      <c r="R10" s="6"/>
      <c r="S10" s="6"/>
      <c r="T10" s="6"/>
      <c r="U10" s="6"/>
      <c r="V10" s="6"/>
      <c r="W10" s="6"/>
      <c r="X10" s="6"/>
      <c r="Y10" s="6"/>
      <c r="Z10" s="6"/>
      <c r="AA10" s="6"/>
      <c r="AB10" s="6"/>
    </row>
    <row r="11" spans="1:28" s="381" customFormat="1" ht="30" customHeight="1" thickBot="1" x14ac:dyDescent="0.25">
      <c r="A11" s="377">
        <v>2</v>
      </c>
      <c r="B11" s="464" t="s">
        <v>190</v>
      </c>
      <c r="C11" s="379">
        <f>Fire!O32</f>
        <v>4634816.87</v>
      </c>
      <c r="D11" s="379">
        <f>Fire!Q32</f>
        <v>884593</v>
      </c>
      <c r="E11" s="380">
        <f>D11+C11</f>
        <v>5519409.8700000001</v>
      </c>
      <c r="F11" s="36"/>
      <c r="G11" s="597"/>
      <c r="H11" s="598"/>
      <c r="I11" s="598"/>
      <c r="J11" s="598"/>
      <c r="K11" s="598"/>
      <c r="L11" s="598"/>
      <c r="M11" s="598"/>
      <c r="N11" s="599"/>
      <c r="O11" s="36"/>
      <c r="P11" s="36"/>
      <c r="Q11" s="36"/>
      <c r="R11" s="36"/>
      <c r="S11" s="36"/>
      <c r="T11" s="36"/>
      <c r="U11" s="36"/>
      <c r="V11" s="36"/>
      <c r="W11" s="36"/>
      <c r="X11" s="36"/>
      <c r="Y11" s="36"/>
      <c r="Z11" s="36"/>
      <c r="AA11" s="36"/>
      <c r="AB11" s="36"/>
    </row>
    <row r="12" spans="1:28" s="347" customFormat="1" ht="30" customHeight="1" thickBot="1" x14ac:dyDescent="0.25">
      <c r="A12" s="382">
        <v>3</v>
      </c>
      <c r="B12" s="383" t="s">
        <v>191</v>
      </c>
      <c r="C12" s="379">
        <f>Novec!O46</f>
        <v>10338397</v>
      </c>
      <c r="D12" s="379">
        <f>Novec!Q46</f>
        <v>574700</v>
      </c>
      <c r="E12" s="380">
        <f>D12+C12</f>
        <v>10913097</v>
      </c>
      <c r="F12" s="6"/>
      <c r="G12" s="6"/>
      <c r="H12" s="6"/>
      <c r="I12" s="6"/>
      <c r="J12" s="6"/>
      <c r="K12" s="6"/>
      <c r="L12" s="6"/>
      <c r="M12" s="6"/>
      <c r="N12" s="6"/>
      <c r="O12" s="6"/>
      <c r="P12" s="6"/>
      <c r="Q12" s="6"/>
      <c r="R12" s="6"/>
      <c r="S12" s="6"/>
      <c r="T12" s="6"/>
      <c r="U12" s="6"/>
      <c r="V12" s="6"/>
      <c r="W12" s="6"/>
      <c r="X12" s="6"/>
      <c r="Y12" s="6"/>
      <c r="Z12" s="6"/>
      <c r="AA12" s="6"/>
      <c r="AB12" s="6"/>
    </row>
    <row r="13" spans="1:28" s="362" customFormat="1" ht="30" customHeight="1" thickTop="1" thickBot="1" x14ac:dyDescent="0.25">
      <c r="A13" s="384"/>
      <c r="B13" s="385" t="s">
        <v>192</v>
      </c>
      <c r="C13" s="386">
        <f>SUM(C10:C12)</f>
        <v>53739965.06308943</v>
      </c>
      <c r="D13" s="386">
        <f>SUM(D10:D12)</f>
        <v>4658629.0243902439</v>
      </c>
      <c r="E13" s="386">
        <f>SUM(E10:E12)</f>
        <v>58398594.087479673</v>
      </c>
      <c r="F13" s="2"/>
      <c r="G13" s="2"/>
      <c r="H13" s="2"/>
      <c r="I13" s="2"/>
      <c r="J13" s="2"/>
      <c r="K13" s="2"/>
      <c r="L13" s="2"/>
      <c r="M13" s="2"/>
      <c r="N13" s="2"/>
      <c r="O13" s="2"/>
      <c r="P13" s="2"/>
      <c r="Q13" s="2"/>
      <c r="R13" s="2"/>
      <c r="S13" s="2"/>
      <c r="T13" s="2"/>
      <c r="U13" s="2"/>
      <c r="V13" s="2"/>
      <c r="W13" s="2"/>
      <c r="X13" s="2"/>
      <c r="Y13" s="2"/>
      <c r="Z13" s="2"/>
      <c r="AA13" s="2"/>
      <c r="AB13" s="2"/>
    </row>
    <row r="14" spans="1:28" s="13" customFormat="1" ht="30" hidden="1" customHeight="1" thickBot="1" x14ac:dyDescent="0.25">
      <c r="A14" s="455" t="s">
        <v>196</v>
      </c>
      <c r="B14" s="466" t="s">
        <v>197</v>
      </c>
      <c r="C14" s="456"/>
      <c r="D14" s="463">
        <f>E13*25%</f>
        <v>14599648.521869918</v>
      </c>
      <c r="E14" s="457"/>
    </row>
    <row r="15" spans="1:28" s="13" customFormat="1" ht="30" hidden="1" customHeight="1" thickBot="1" x14ac:dyDescent="0.25">
      <c r="A15" s="455" t="s">
        <v>198</v>
      </c>
      <c r="B15" s="467" t="s">
        <v>199</v>
      </c>
      <c r="C15" s="456"/>
      <c r="D15" s="463">
        <f>E13*5%</f>
        <v>2919929.7043739837</v>
      </c>
      <c r="E15" s="457"/>
    </row>
    <row r="16" spans="1:28" s="13" customFormat="1" ht="30" hidden="1" customHeight="1" thickBot="1" x14ac:dyDescent="0.25">
      <c r="A16" s="455"/>
      <c r="B16" s="460" t="s">
        <v>200</v>
      </c>
      <c r="C16" s="458"/>
      <c r="D16" s="458"/>
      <c r="E16" s="462">
        <f>-D14-D15</f>
        <v>-17519578.226243902</v>
      </c>
    </row>
    <row r="17" spans="1:28" s="13" customFormat="1" ht="30" hidden="1" customHeight="1" thickBot="1" x14ac:dyDescent="0.25">
      <c r="A17" s="459"/>
      <c r="B17" s="465" t="s">
        <v>201</v>
      </c>
      <c r="C17" s="461"/>
      <c r="D17" s="461"/>
      <c r="E17" s="462">
        <f>E13+E16</f>
        <v>40879015.861235768</v>
      </c>
    </row>
    <row r="18" spans="1:28" hidden="1" x14ac:dyDescent="0.2">
      <c r="A18" s="387"/>
      <c r="G18" s="7"/>
      <c r="H18" s="7"/>
      <c r="I18" s="7"/>
      <c r="J18" s="7"/>
      <c r="K18" s="7"/>
      <c r="L18" s="7"/>
      <c r="M18" s="7"/>
      <c r="N18" s="7"/>
      <c r="O18" s="7"/>
      <c r="P18" s="7"/>
      <c r="Q18" s="7"/>
      <c r="R18" s="7"/>
      <c r="S18" s="7"/>
      <c r="T18" s="7"/>
      <c r="U18" s="7"/>
      <c r="V18" s="7"/>
      <c r="W18" s="7"/>
      <c r="X18" s="7"/>
      <c r="Y18" s="7"/>
      <c r="Z18" s="7"/>
      <c r="AA18" s="7"/>
      <c r="AB18" s="7"/>
    </row>
    <row r="19" spans="1:28" hidden="1" x14ac:dyDescent="0.2">
      <c r="G19" s="7"/>
      <c r="H19" s="7"/>
      <c r="I19" s="7"/>
      <c r="J19" s="7"/>
      <c r="K19" s="7"/>
      <c r="L19" s="7"/>
      <c r="M19" s="7"/>
      <c r="N19" s="7"/>
      <c r="O19" s="7"/>
      <c r="P19" s="7"/>
      <c r="Q19" s="7"/>
      <c r="R19" s="7"/>
      <c r="S19" s="7"/>
      <c r="T19" s="7"/>
      <c r="U19" s="7"/>
      <c r="V19" s="7"/>
      <c r="W19" s="7"/>
      <c r="X19" s="7"/>
      <c r="Y19" s="7"/>
      <c r="Z19" s="7"/>
      <c r="AA19" s="7"/>
      <c r="AB19" s="7"/>
    </row>
    <row r="20" spans="1:28" hidden="1" x14ac:dyDescent="0.2">
      <c r="G20" s="7"/>
      <c r="H20" s="7"/>
      <c r="I20" s="7"/>
      <c r="J20" s="7"/>
      <c r="K20" s="7"/>
      <c r="L20" s="7"/>
      <c r="M20" s="7"/>
      <c r="N20" s="7"/>
      <c r="O20" s="7"/>
      <c r="P20" s="7"/>
      <c r="Q20" s="7"/>
      <c r="R20" s="7"/>
      <c r="S20" s="7"/>
      <c r="T20" s="7"/>
      <c r="U20" s="7"/>
      <c r="V20" s="7"/>
      <c r="W20" s="7"/>
      <c r="X20" s="7"/>
      <c r="Y20" s="7"/>
      <c r="Z20" s="7"/>
      <c r="AA20" s="7"/>
      <c r="AB20" s="7"/>
    </row>
    <row r="21" spans="1:28" hidden="1" x14ac:dyDescent="0.2">
      <c r="G21" s="7"/>
      <c r="H21" s="7"/>
      <c r="I21" s="7"/>
      <c r="J21" s="7"/>
      <c r="K21" s="7"/>
      <c r="L21" s="7"/>
      <c r="M21" s="7"/>
      <c r="N21" s="7"/>
      <c r="O21" s="7"/>
      <c r="P21" s="7"/>
      <c r="Q21" s="7"/>
      <c r="R21" s="7"/>
      <c r="S21" s="7"/>
      <c r="T21" s="7"/>
      <c r="U21" s="7"/>
      <c r="V21" s="7"/>
      <c r="W21" s="7"/>
      <c r="X21" s="7"/>
      <c r="Y21" s="7"/>
      <c r="Z21" s="7"/>
      <c r="AA21" s="7"/>
      <c r="AB21" s="7"/>
    </row>
    <row r="22" spans="1:28" hidden="1" x14ac:dyDescent="0.2">
      <c r="G22" s="7"/>
      <c r="H22" s="7"/>
      <c r="I22" s="7"/>
      <c r="J22" s="7"/>
      <c r="K22" s="7"/>
      <c r="L22" s="7"/>
      <c r="M22" s="7"/>
      <c r="N22" s="7"/>
      <c r="O22" s="7"/>
      <c r="P22" s="7"/>
      <c r="Q22" s="7"/>
      <c r="R22" s="7"/>
      <c r="S22" s="7"/>
      <c r="T22" s="7"/>
      <c r="U22" s="7"/>
      <c r="V22" s="7"/>
      <c r="W22" s="7"/>
      <c r="X22" s="7"/>
      <c r="Y22" s="7"/>
      <c r="Z22" s="7"/>
      <c r="AA22" s="7"/>
      <c r="AB22" s="7"/>
    </row>
    <row r="23" spans="1:28" x14ac:dyDescent="0.2">
      <c r="G23" s="7"/>
      <c r="H23" s="7"/>
      <c r="I23" s="7"/>
      <c r="J23" s="7"/>
      <c r="K23" s="7"/>
      <c r="L23" s="7"/>
      <c r="M23" s="7"/>
      <c r="N23" s="7"/>
      <c r="O23" s="7"/>
      <c r="P23" s="7"/>
      <c r="Q23" s="7"/>
      <c r="R23" s="7"/>
      <c r="S23" s="7"/>
      <c r="T23" s="7"/>
      <c r="U23" s="7"/>
      <c r="V23" s="7"/>
      <c r="W23" s="7"/>
      <c r="X23" s="7"/>
      <c r="Y23" s="7"/>
      <c r="Z23" s="7"/>
      <c r="AA23" s="7"/>
      <c r="AB23" s="7"/>
    </row>
    <row r="24" spans="1:28" x14ac:dyDescent="0.2">
      <c r="G24" s="7"/>
      <c r="H24" s="7"/>
      <c r="I24" s="7"/>
      <c r="J24" s="7"/>
      <c r="K24" s="7"/>
      <c r="L24" s="7"/>
      <c r="M24" s="7"/>
      <c r="N24" s="7"/>
      <c r="O24" s="7"/>
      <c r="P24" s="7"/>
      <c r="Q24" s="7"/>
      <c r="R24" s="7"/>
      <c r="S24" s="7"/>
      <c r="T24" s="7"/>
      <c r="U24" s="7"/>
      <c r="V24" s="7"/>
      <c r="W24" s="7"/>
      <c r="X24" s="7"/>
      <c r="Y24" s="7"/>
      <c r="Z24" s="7"/>
      <c r="AA24" s="7"/>
      <c r="AB24" s="7"/>
    </row>
    <row r="25" spans="1:28" x14ac:dyDescent="0.2">
      <c r="G25" s="7"/>
      <c r="H25" s="7"/>
      <c r="I25" s="7"/>
      <c r="J25" s="7"/>
      <c r="K25" s="7"/>
      <c r="L25" s="7"/>
      <c r="M25" s="7"/>
      <c r="N25" s="7"/>
      <c r="O25" s="7"/>
      <c r="P25" s="7"/>
      <c r="Q25" s="7"/>
      <c r="R25" s="7"/>
      <c r="S25" s="7"/>
      <c r="T25" s="7"/>
      <c r="U25" s="7"/>
      <c r="V25" s="7"/>
      <c r="W25" s="7"/>
      <c r="X25" s="7"/>
      <c r="Y25" s="7"/>
      <c r="Z25" s="7"/>
      <c r="AA25" s="7"/>
      <c r="AB25" s="7"/>
    </row>
    <row r="26" spans="1:28" x14ac:dyDescent="0.2">
      <c r="G26" s="7"/>
      <c r="H26" s="7"/>
      <c r="I26" s="7"/>
      <c r="J26" s="7"/>
      <c r="K26" s="7"/>
      <c r="L26" s="7"/>
      <c r="M26" s="7"/>
      <c r="N26" s="7"/>
      <c r="O26" s="7"/>
      <c r="P26" s="7"/>
      <c r="Q26" s="7"/>
      <c r="R26" s="7"/>
      <c r="S26" s="7"/>
      <c r="T26" s="7"/>
      <c r="U26" s="7"/>
      <c r="V26" s="7"/>
      <c r="W26" s="7"/>
      <c r="X26" s="7"/>
      <c r="Y26" s="7"/>
      <c r="Z26" s="7"/>
      <c r="AA26" s="7"/>
      <c r="AB26" s="7"/>
    </row>
    <row r="27" spans="1:28" x14ac:dyDescent="0.2">
      <c r="G27" s="7"/>
      <c r="H27" s="7"/>
      <c r="I27" s="7"/>
      <c r="J27" s="7"/>
      <c r="K27" s="7"/>
      <c r="L27" s="7"/>
      <c r="M27" s="7"/>
      <c r="N27" s="7"/>
      <c r="O27" s="7"/>
      <c r="P27" s="7"/>
      <c r="Q27" s="7"/>
      <c r="R27" s="7"/>
      <c r="S27" s="7"/>
      <c r="T27" s="7"/>
      <c r="U27" s="7"/>
      <c r="V27" s="7"/>
      <c r="W27" s="7"/>
      <c r="X27" s="7"/>
      <c r="Y27" s="7"/>
      <c r="Z27" s="7"/>
      <c r="AA27" s="7"/>
      <c r="AB27" s="7"/>
    </row>
    <row r="28" spans="1:28" x14ac:dyDescent="0.2">
      <c r="G28" s="7"/>
      <c r="H28" s="7"/>
      <c r="I28" s="7"/>
      <c r="J28" s="7"/>
      <c r="K28" s="7"/>
      <c r="L28" s="7"/>
      <c r="M28" s="7"/>
      <c r="N28" s="7"/>
      <c r="O28" s="7"/>
      <c r="P28" s="7"/>
      <c r="Q28" s="7"/>
      <c r="R28" s="7"/>
      <c r="S28" s="7"/>
      <c r="T28" s="7"/>
      <c r="U28" s="7"/>
      <c r="V28" s="7"/>
      <c r="W28" s="7"/>
      <c r="X28" s="7"/>
      <c r="Y28" s="7"/>
      <c r="Z28" s="7"/>
      <c r="AA28" s="7"/>
      <c r="AB28" s="7"/>
    </row>
    <row r="29" spans="1:28" x14ac:dyDescent="0.2">
      <c r="G29" s="7"/>
      <c r="H29" s="7"/>
      <c r="I29" s="7"/>
      <c r="J29" s="7"/>
      <c r="K29" s="7"/>
      <c r="L29" s="7"/>
      <c r="M29" s="7"/>
      <c r="N29" s="7"/>
      <c r="O29" s="7"/>
      <c r="P29" s="7"/>
      <c r="Q29" s="7"/>
      <c r="R29" s="7"/>
      <c r="S29" s="7"/>
      <c r="T29" s="7"/>
      <c r="U29" s="7"/>
      <c r="V29" s="7"/>
      <c r="W29" s="7"/>
      <c r="X29" s="7"/>
      <c r="Y29" s="7"/>
      <c r="Z29" s="7"/>
      <c r="AA29" s="7"/>
      <c r="AB29" s="7"/>
    </row>
    <row r="30" spans="1:28" x14ac:dyDescent="0.2">
      <c r="G30" s="7"/>
      <c r="H30" s="7"/>
      <c r="I30" s="7"/>
      <c r="J30" s="7"/>
      <c r="K30" s="7"/>
      <c r="L30" s="7"/>
      <c r="M30" s="7"/>
      <c r="N30" s="7"/>
      <c r="O30" s="7"/>
      <c r="P30" s="7"/>
      <c r="Q30" s="7"/>
      <c r="R30" s="7"/>
      <c r="S30" s="7"/>
      <c r="T30" s="7"/>
      <c r="U30" s="7"/>
      <c r="V30" s="7"/>
      <c r="W30" s="7"/>
      <c r="X30" s="7"/>
      <c r="Y30" s="7"/>
      <c r="Z30" s="7"/>
      <c r="AA30" s="7"/>
      <c r="AB30" s="7"/>
    </row>
    <row r="31" spans="1:28" x14ac:dyDescent="0.2">
      <c r="G31" s="7"/>
      <c r="H31" s="7"/>
      <c r="I31" s="7"/>
      <c r="J31" s="7"/>
      <c r="K31" s="7"/>
      <c r="L31" s="7"/>
      <c r="M31" s="7"/>
      <c r="N31" s="7"/>
      <c r="O31" s="7"/>
      <c r="P31" s="7"/>
      <c r="Q31" s="7"/>
      <c r="R31" s="7"/>
      <c r="S31" s="7"/>
      <c r="T31" s="7"/>
      <c r="U31" s="7"/>
      <c r="V31" s="7"/>
      <c r="W31" s="7"/>
      <c r="X31" s="7"/>
      <c r="Y31" s="7"/>
      <c r="Z31" s="7"/>
      <c r="AA31" s="7"/>
      <c r="AB31" s="7"/>
    </row>
    <row r="32" spans="1:28" x14ac:dyDescent="0.2">
      <c r="G32" s="7"/>
      <c r="H32" s="7"/>
      <c r="I32" s="7"/>
      <c r="J32" s="7"/>
      <c r="K32" s="7"/>
      <c r="L32" s="7"/>
      <c r="M32" s="7"/>
      <c r="N32" s="7"/>
      <c r="O32" s="7"/>
      <c r="P32" s="7"/>
      <c r="Q32" s="7"/>
      <c r="R32" s="7"/>
      <c r="S32" s="7"/>
      <c r="T32" s="7"/>
      <c r="U32" s="7"/>
      <c r="V32" s="7"/>
      <c r="W32" s="7"/>
      <c r="X32" s="7"/>
      <c r="Y32" s="7"/>
      <c r="Z32" s="7"/>
      <c r="AA32" s="7"/>
      <c r="AB32" s="7"/>
    </row>
    <row r="33" spans="7:28" x14ac:dyDescent="0.2">
      <c r="G33" s="7"/>
      <c r="H33" s="7"/>
      <c r="I33" s="7"/>
      <c r="J33" s="7"/>
      <c r="K33" s="7"/>
      <c r="L33" s="7"/>
      <c r="M33" s="7"/>
      <c r="N33" s="7"/>
      <c r="O33" s="7"/>
      <c r="P33" s="7"/>
      <c r="Q33" s="7"/>
      <c r="R33" s="7"/>
      <c r="S33" s="7"/>
      <c r="T33" s="7"/>
      <c r="U33" s="7"/>
      <c r="V33" s="7"/>
      <c r="W33" s="7"/>
      <c r="X33" s="7"/>
      <c r="Y33" s="7"/>
      <c r="Z33" s="7"/>
      <c r="AA33" s="7"/>
      <c r="AB33" s="7"/>
    </row>
    <row r="34" spans="7:28" x14ac:dyDescent="0.2">
      <c r="G34" s="7"/>
      <c r="H34" s="7"/>
      <c r="I34" s="7"/>
      <c r="J34" s="7"/>
      <c r="K34" s="7"/>
      <c r="L34" s="7"/>
      <c r="M34" s="7"/>
      <c r="N34" s="7"/>
      <c r="O34" s="7"/>
      <c r="P34" s="7"/>
      <c r="Q34" s="7"/>
      <c r="R34" s="7"/>
      <c r="S34" s="7"/>
      <c r="T34" s="7"/>
      <c r="U34" s="7"/>
      <c r="V34" s="7"/>
      <c r="W34" s="7"/>
      <c r="X34" s="7"/>
      <c r="Y34" s="7"/>
      <c r="Z34" s="7"/>
      <c r="AA34" s="7"/>
      <c r="AB34" s="7"/>
    </row>
    <row r="35" spans="7:28" x14ac:dyDescent="0.2">
      <c r="G35" s="7"/>
      <c r="H35" s="7"/>
      <c r="I35" s="7"/>
      <c r="J35" s="7"/>
      <c r="K35" s="7"/>
      <c r="L35" s="7"/>
      <c r="M35" s="7"/>
      <c r="N35" s="7"/>
      <c r="O35" s="7"/>
      <c r="P35" s="7"/>
      <c r="Q35" s="7"/>
      <c r="R35" s="7"/>
      <c r="S35" s="7"/>
      <c r="T35" s="7"/>
      <c r="U35" s="7"/>
      <c r="V35" s="7"/>
      <c r="W35" s="7"/>
      <c r="X35" s="7"/>
      <c r="Y35" s="7"/>
      <c r="Z35" s="7"/>
      <c r="AA35" s="7"/>
      <c r="AB35" s="7"/>
    </row>
    <row r="36" spans="7:28" x14ac:dyDescent="0.2">
      <c r="G36" s="7"/>
      <c r="H36" s="7"/>
      <c r="I36" s="7"/>
      <c r="J36" s="7"/>
      <c r="K36" s="7"/>
      <c r="L36" s="7"/>
      <c r="M36" s="7"/>
      <c r="N36" s="7"/>
      <c r="O36" s="7"/>
      <c r="P36" s="7"/>
      <c r="Q36" s="7"/>
      <c r="R36" s="7"/>
      <c r="S36" s="7"/>
      <c r="T36" s="7"/>
      <c r="U36" s="7"/>
      <c r="V36" s="7"/>
      <c r="W36" s="7"/>
      <c r="X36" s="7"/>
      <c r="Y36" s="7"/>
      <c r="Z36" s="7"/>
      <c r="AA36" s="7"/>
      <c r="AB36" s="7"/>
    </row>
    <row r="37" spans="7:28" x14ac:dyDescent="0.2">
      <c r="G37" s="7"/>
      <c r="H37" s="7"/>
      <c r="I37" s="7"/>
      <c r="J37" s="7"/>
      <c r="K37" s="7"/>
      <c r="L37" s="7"/>
      <c r="M37" s="7"/>
      <c r="N37" s="7"/>
      <c r="O37" s="7"/>
      <c r="P37" s="7"/>
      <c r="Q37" s="7"/>
      <c r="R37" s="7"/>
      <c r="S37" s="7"/>
      <c r="T37" s="7"/>
      <c r="U37" s="7"/>
      <c r="V37" s="7"/>
      <c r="W37" s="7"/>
      <c r="X37" s="7"/>
      <c r="Y37" s="7"/>
      <c r="Z37" s="7"/>
      <c r="AA37" s="7"/>
      <c r="AB37" s="7"/>
    </row>
    <row r="38" spans="7:28" x14ac:dyDescent="0.2">
      <c r="G38" s="7"/>
      <c r="H38" s="7"/>
      <c r="I38" s="7"/>
      <c r="J38" s="7"/>
      <c r="K38" s="7"/>
      <c r="L38" s="7"/>
      <c r="M38" s="7"/>
      <c r="N38" s="7"/>
      <c r="O38" s="7"/>
      <c r="P38" s="7"/>
      <c r="Q38" s="7"/>
      <c r="R38" s="7"/>
      <c r="S38" s="7"/>
      <c r="T38" s="7"/>
      <c r="U38" s="7"/>
      <c r="V38" s="7"/>
      <c r="W38" s="7"/>
      <c r="X38" s="7"/>
      <c r="Y38" s="7"/>
      <c r="Z38" s="7"/>
      <c r="AA38" s="7"/>
      <c r="AB38" s="7"/>
    </row>
    <row r="39" spans="7:28" x14ac:dyDescent="0.2">
      <c r="G39" s="7"/>
      <c r="H39" s="7"/>
      <c r="I39" s="7"/>
      <c r="J39" s="7"/>
      <c r="K39" s="7"/>
      <c r="L39" s="7"/>
      <c r="M39" s="7"/>
      <c r="N39" s="7"/>
      <c r="O39" s="7"/>
      <c r="P39" s="7"/>
      <c r="Q39" s="7"/>
      <c r="R39" s="7"/>
      <c r="S39" s="7"/>
      <c r="T39" s="7"/>
      <c r="U39" s="7"/>
      <c r="V39" s="7"/>
      <c r="W39" s="7"/>
      <c r="X39" s="7"/>
      <c r="Y39" s="7"/>
      <c r="Z39" s="7"/>
      <c r="AA39" s="7"/>
      <c r="AB39" s="7"/>
    </row>
    <row r="40" spans="7:28" x14ac:dyDescent="0.2">
      <c r="G40" s="7"/>
      <c r="H40" s="7"/>
      <c r="I40" s="7"/>
      <c r="J40" s="7"/>
      <c r="K40" s="7"/>
      <c r="L40" s="7"/>
      <c r="M40" s="7"/>
      <c r="N40" s="7"/>
      <c r="O40" s="7"/>
      <c r="P40" s="7"/>
      <c r="Q40" s="7"/>
      <c r="R40" s="7"/>
      <c r="S40" s="7"/>
      <c r="T40" s="7"/>
      <c r="U40" s="7"/>
      <c r="V40" s="7"/>
      <c r="W40" s="7"/>
      <c r="X40" s="7"/>
      <c r="Y40" s="7"/>
      <c r="Z40" s="7"/>
      <c r="AA40" s="7"/>
      <c r="AB40" s="7"/>
    </row>
    <row r="41" spans="7:28" x14ac:dyDescent="0.2">
      <c r="G41" s="7"/>
      <c r="H41" s="7"/>
      <c r="I41" s="7"/>
      <c r="J41" s="7"/>
      <c r="K41" s="7"/>
      <c r="L41" s="7"/>
      <c r="M41" s="7"/>
      <c r="N41" s="7"/>
      <c r="O41" s="7"/>
      <c r="P41" s="7"/>
      <c r="Q41" s="7"/>
      <c r="R41" s="7"/>
      <c r="S41" s="7"/>
      <c r="T41" s="7"/>
      <c r="U41" s="7"/>
      <c r="V41" s="7"/>
    </row>
    <row r="42" spans="7:28" x14ac:dyDescent="0.2">
      <c r="G42" s="7"/>
      <c r="H42" s="7"/>
      <c r="I42" s="7"/>
      <c r="J42" s="7"/>
      <c r="K42" s="7"/>
      <c r="L42" s="7"/>
      <c r="M42" s="7"/>
      <c r="N42" s="7"/>
      <c r="O42" s="7"/>
      <c r="P42" s="7"/>
      <c r="Q42" s="7"/>
      <c r="R42" s="7"/>
      <c r="S42" s="7"/>
      <c r="T42" s="7"/>
      <c r="U42" s="7"/>
      <c r="V42" s="7"/>
    </row>
    <row r="43" spans="7:28" x14ac:dyDescent="0.2">
      <c r="G43" s="7"/>
      <c r="H43" s="7"/>
      <c r="I43" s="7"/>
      <c r="J43" s="7"/>
      <c r="K43" s="7"/>
      <c r="L43" s="7"/>
      <c r="M43" s="7"/>
      <c r="N43" s="7"/>
      <c r="O43" s="7"/>
      <c r="P43" s="7"/>
      <c r="Q43" s="7"/>
      <c r="R43" s="7"/>
      <c r="S43" s="7"/>
      <c r="T43" s="7"/>
      <c r="U43" s="7"/>
      <c r="V43" s="7"/>
    </row>
    <row r="44" spans="7:28" x14ac:dyDescent="0.2">
      <c r="G44" s="7"/>
      <c r="H44" s="7"/>
      <c r="I44" s="7"/>
      <c r="J44" s="7"/>
      <c r="K44" s="7"/>
      <c r="L44" s="7"/>
      <c r="M44" s="7"/>
      <c r="N44" s="7"/>
      <c r="O44" s="7"/>
      <c r="P44" s="7"/>
      <c r="Q44" s="7"/>
      <c r="R44" s="7"/>
      <c r="S44" s="7"/>
      <c r="T44" s="7"/>
      <c r="U44" s="7"/>
      <c r="V44" s="7"/>
    </row>
    <row r="45" spans="7:28" x14ac:dyDescent="0.2">
      <c r="G45" s="7"/>
      <c r="H45" s="7"/>
      <c r="I45" s="7"/>
      <c r="J45" s="7"/>
      <c r="K45" s="7"/>
      <c r="L45" s="7"/>
      <c r="M45" s="7"/>
      <c r="N45" s="7"/>
      <c r="O45" s="7"/>
      <c r="P45" s="7"/>
      <c r="Q45" s="7"/>
      <c r="R45" s="7"/>
      <c r="S45" s="7"/>
      <c r="T45" s="7"/>
      <c r="U45" s="7"/>
      <c r="V45" s="7"/>
    </row>
    <row r="46" spans="7:28" x14ac:dyDescent="0.2">
      <c r="G46" s="7"/>
      <c r="H46" s="7"/>
      <c r="I46" s="7"/>
      <c r="J46" s="7"/>
      <c r="K46" s="7"/>
      <c r="L46" s="7"/>
      <c r="M46" s="7"/>
      <c r="N46" s="7"/>
      <c r="O46" s="7"/>
      <c r="P46" s="7"/>
      <c r="Q46" s="7"/>
      <c r="R46" s="7"/>
      <c r="S46" s="7"/>
      <c r="T46" s="7"/>
      <c r="U46" s="7"/>
      <c r="V46" s="7"/>
    </row>
    <row r="47" spans="7:28" x14ac:dyDescent="0.2">
      <c r="G47" s="7"/>
      <c r="H47" s="7"/>
      <c r="I47" s="7"/>
      <c r="J47" s="7"/>
      <c r="K47" s="7"/>
      <c r="L47" s="7"/>
      <c r="M47" s="7"/>
      <c r="N47" s="7"/>
      <c r="O47" s="7"/>
      <c r="P47" s="7"/>
      <c r="Q47" s="7"/>
      <c r="R47" s="7"/>
      <c r="S47" s="7"/>
      <c r="T47" s="7"/>
      <c r="U47" s="7"/>
      <c r="V47" s="7"/>
    </row>
    <row r="48" spans="7:28" x14ac:dyDescent="0.2">
      <c r="G48" s="7"/>
      <c r="H48" s="7"/>
      <c r="I48" s="7"/>
      <c r="J48" s="7"/>
      <c r="K48" s="7"/>
      <c r="L48" s="7"/>
      <c r="M48" s="7"/>
      <c r="N48" s="7"/>
      <c r="O48" s="7"/>
      <c r="P48" s="7"/>
      <c r="Q48" s="7"/>
      <c r="R48" s="7"/>
      <c r="S48" s="7"/>
      <c r="T48" s="7"/>
      <c r="U48" s="7"/>
      <c r="V48" s="7"/>
    </row>
    <row r="49" spans="7:22" x14ac:dyDescent="0.2">
      <c r="G49" s="7"/>
      <c r="H49" s="7"/>
      <c r="I49" s="7"/>
      <c r="J49" s="7"/>
      <c r="K49" s="7"/>
      <c r="L49" s="7"/>
      <c r="M49" s="7"/>
      <c r="N49" s="7"/>
      <c r="O49" s="7"/>
      <c r="P49" s="7"/>
      <c r="Q49" s="7"/>
      <c r="R49" s="7"/>
      <c r="S49" s="7"/>
      <c r="T49" s="7"/>
      <c r="U49" s="7"/>
      <c r="V49" s="7"/>
    </row>
    <row r="50" spans="7:22" x14ac:dyDescent="0.2">
      <c r="G50" s="7"/>
      <c r="H50" s="7"/>
      <c r="I50" s="7"/>
      <c r="J50" s="7"/>
      <c r="K50" s="7"/>
      <c r="L50" s="7"/>
      <c r="M50" s="7"/>
      <c r="N50" s="7"/>
      <c r="O50" s="7"/>
      <c r="P50" s="7"/>
      <c r="Q50" s="7"/>
      <c r="R50" s="7"/>
      <c r="S50" s="7"/>
      <c r="T50" s="7"/>
      <c r="U50" s="7"/>
      <c r="V50" s="7"/>
    </row>
    <row r="51" spans="7:22" x14ac:dyDescent="0.2">
      <c r="G51" s="7"/>
      <c r="H51" s="7"/>
      <c r="I51" s="7"/>
      <c r="J51" s="7"/>
      <c r="K51" s="7"/>
      <c r="L51" s="7"/>
      <c r="M51" s="7"/>
      <c r="N51" s="7"/>
      <c r="O51" s="7"/>
      <c r="P51" s="7"/>
      <c r="Q51" s="7"/>
      <c r="R51" s="7"/>
      <c r="S51" s="7"/>
      <c r="T51" s="7"/>
      <c r="U51" s="7"/>
      <c r="V51" s="7"/>
    </row>
    <row r="52" spans="7:22" x14ac:dyDescent="0.2">
      <c r="G52" s="7"/>
      <c r="H52" s="7"/>
      <c r="I52" s="7"/>
      <c r="J52" s="7"/>
      <c r="K52" s="7"/>
      <c r="L52" s="7"/>
      <c r="M52" s="7"/>
      <c r="N52" s="7"/>
      <c r="O52" s="7"/>
      <c r="P52" s="7"/>
      <c r="Q52" s="7"/>
      <c r="R52" s="7"/>
      <c r="S52" s="7"/>
      <c r="T52" s="7"/>
      <c r="U52" s="7"/>
      <c r="V52" s="7"/>
    </row>
    <row r="53" spans="7:22" x14ac:dyDescent="0.2">
      <c r="G53" s="7"/>
      <c r="H53" s="7"/>
      <c r="I53" s="7"/>
      <c r="J53" s="7"/>
      <c r="K53" s="7"/>
      <c r="L53" s="7"/>
      <c r="M53" s="7"/>
      <c r="N53" s="7"/>
      <c r="O53" s="7"/>
      <c r="P53" s="7"/>
      <c r="Q53" s="7"/>
      <c r="R53" s="7"/>
      <c r="S53" s="7"/>
      <c r="T53" s="7"/>
      <c r="U53" s="7"/>
      <c r="V53" s="7"/>
    </row>
    <row r="54" spans="7:22" x14ac:dyDescent="0.2">
      <c r="G54" s="7"/>
      <c r="H54" s="7"/>
      <c r="I54" s="7"/>
      <c r="J54" s="7"/>
      <c r="K54" s="7"/>
      <c r="L54" s="7"/>
      <c r="M54" s="7"/>
      <c r="N54" s="7"/>
      <c r="O54" s="7"/>
      <c r="P54" s="7"/>
      <c r="Q54" s="7"/>
      <c r="R54" s="7"/>
      <c r="S54" s="7"/>
      <c r="T54" s="7"/>
      <c r="U54" s="7"/>
      <c r="V54" s="7"/>
    </row>
    <row r="55" spans="7:22" x14ac:dyDescent="0.2">
      <c r="G55" s="7"/>
      <c r="H55" s="7"/>
      <c r="I55" s="7"/>
      <c r="J55" s="7"/>
      <c r="K55" s="7"/>
      <c r="L55" s="7"/>
      <c r="M55" s="7"/>
      <c r="N55" s="7"/>
      <c r="O55" s="7"/>
      <c r="P55" s="7"/>
      <c r="Q55" s="7"/>
      <c r="R55" s="7"/>
      <c r="S55" s="7"/>
      <c r="T55" s="7"/>
      <c r="U55" s="7"/>
      <c r="V55" s="7"/>
    </row>
    <row r="56" spans="7:22" x14ac:dyDescent="0.2">
      <c r="G56" s="7"/>
      <c r="H56" s="7"/>
      <c r="I56" s="7"/>
      <c r="J56" s="7"/>
      <c r="K56" s="7"/>
      <c r="L56" s="7"/>
      <c r="M56" s="7"/>
      <c r="N56" s="7"/>
      <c r="O56" s="7"/>
      <c r="P56" s="7"/>
      <c r="Q56" s="7"/>
      <c r="R56" s="7"/>
      <c r="S56" s="7"/>
      <c r="T56" s="7"/>
      <c r="U56" s="7"/>
      <c r="V56" s="7"/>
    </row>
    <row r="57" spans="7:22" x14ac:dyDescent="0.2">
      <c r="G57" s="7"/>
      <c r="H57" s="7"/>
      <c r="I57" s="7"/>
      <c r="J57" s="7"/>
      <c r="K57" s="7"/>
      <c r="L57" s="7"/>
      <c r="M57" s="7"/>
      <c r="N57" s="7"/>
      <c r="O57" s="7"/>
      <c r="P57" s="7"/>
      <c r="Q57" s="7"/>
      <c r="R57" s="7"/>
      <c r="S57" s="7"/>
      <c r="T57" s="7"/>
      <c r="U57" s="7"/>
      <c r="V57" s="7"/>
    </row>
    <row r="58" spans="7:22" x14ac:dyDescent="0.2">
      <c r="G58" s="7"/>
      <c r="H58" s="7"/>
      <c r="I58" s="7"/>
      <c r="J58" s="7"/>
      <c r="K58" s="7"/>
      <c r="L58" s="7"/>
      <c r="M58" s="7"/>
      <c r="N58" s="7"/>
      <c r="O58" s="7"/>
      <c r="P58" s="7"/>
      <c r="Q58" s="7"/>
      <c r="R58" s="7"/>
      <c r="S58" s="7"/>
      <c r="T58" s="7"/>
      <c r="U58" s="7"/>
      <c r="V58" s="7"/>
    </row>
    <row r="59" spans="7:22" x14ac:dyDescent="0.2">
      <c r="G59" s="7"/>
      <c r="H59" s="7"/>
      <c r="I59" s="7"/>
      <c r="J59" s="7"/>
      <c r="K59" s="7"/>
      <c r="L59" s="7"/>
      <c r="M59" s="7"/>
      <c r="N59" s="7"/>
      <c r="O59" s="7"/>
      <c r="P59" s="7"/>
      <c r="Q59" s="7"/>
      <c r="R59" s="7"/>
      <c r="S59" s="7"/>
      <c r="T59" s="7"/>
      <c r="U59" s="7"/>
      <c r="V59" s="7"/>
    </row>
  </sheetData>
  <mergeCells count="1">
    <mergeCell ref="G7:N11"/>
  </mergeCells>
  <conditionalFormatting sqref="C10:E14">
    <cfRule type="cellIs" dxfId="1" priority="3" operator="lessThan">
      <formula>#REF!*0.9</formula>
    </cfRule>
    <cfRule type="cellIs" dxfId="0" priority="4" operator="greaterThan">
      <formula>#REF!*1.1</formula>
    </cfRule>
  </conditionalFormatting>
  <printOptions horizontalCentered="1"/>
  <pageMargins left="0.5" right="0" top="0.75" bottom="0.7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20"/>
  <sheetViews>
    <sheetView showGridLines="0" tabSelected="1" zoomScaleSheetLayoutView="55" workbookViewId="0">
      <pane ySplit="9" topLeftCell="A13" activePane="bottomLeft" state="frozen"/>
      <selection activeCell="B31" sqref="B31:D31"/>
      <selection pane="bottomLeft" activeCell="U23" sqref="U21:U23"/>
    </sheetView>
  </sheetViews>
  <sheetFormatPr defaultColWidth="9" defaultRowHeight="14.25" x14ac:dyDescent="0.2"/>
  <cols>
    <col min="1" max="1" width="3.625" style="8" customWidth="1"/>
    <col min="2" max="2" width="4" style="9" bestFit="1" customWidth="1"/>
    <col min="3" max="3" width="46.125" style="7" customWidth="1"/>
    <col min="4" max="4" width="4.625" style="8" bestFit="1" customWidth="1"/>
    <col min="5" max="5" width="5" style="120" bestFit="1" customWidth="1"/>
    <col min="6" max="6" width="7.625" style="121" customWidth="1"/>
    <col min="7" max="7" width="9.875" style="121" bestFit="1" customWidth="1"/>
    <col min="8" max="8" width="7.625" style="121" customWidth="1"/>
    <col min="9" max="9" width="9.625" style="121" customWidth="1"/>
    <col min="10" max="10" width="9.875" style="121" bestFit="1" customWidth="1"/>
    <col min="11" max="12" width="8.625" style="121" customWidth="1"/>
    <col min="13" max="13" width="8.625" style="7" customWidth="1"/>
    <col min="14" max="14" width="8.25" style="7" customWidth="1"/>
    <col min="15" max="15" width="10.625" style="7" customWidth="1"/>
    <col min="16" max="16" width="8.25" style="7" customWidth="1"/>
    <col min="17" max="18" width="10.625" style="7" customWidth="1"/>
    <col min="19" max="16384" width="9" style="7"/>
  </cols>
  <sheetData>
    <row r="1" spans="1:19" s="2" customFormat="1" ht="18" customHeight="1" x14ac:dyDescent="0.2">
      <c r="A1" s="4" t="s">
        <v>209</v>
      </c>
      <c r="B1" s="4"/>
      <c r="C1" s="5"/>
      <c r="D1" s="17"/>
      <c r="E1" s="18"/>
      <c r="F1" s="19"/>
      <c r="G1" s="19"/>
      <c r="H1" s="579"/>
      <c r="I1" s="19"/>
      <c r="J1" s="20"/>
      <c r="K1" s="20"/>
      <c r="L1" s="20"/>
    </row>
    <row r="2" spans="1:19" s="2" customFormat="1" ht="18" customHeight="1" x14ac:dyDescent="0.2">
      <c r="A2" s="3" t="s">
        <v>1</v>
      </c>
      <c r="B2" s="3"/>
      <c r="C2" s="5"/>
      <c r="D2" s="17"/>
      <c r="E2" s="18"/>
      <c r="F2" s="19"/>
      <c r="G2" s="21"/>
      <c r="H2" s="6"/>
      <c r="I2" s="19"/>
      <c r="J2" s="22"/>
      <c r="K2" s="22"/>
      <c r="L2" s="22"/>
    </row>
    <row r="3" spans="1:19" s="6" customFormat="1" ht="7.5" customHeight="1" x14ac:dyDescent="0.2">
      <c r="A3" s="3"/>
      <c r="B3" s="3"/>
      <c r="C3" s="5"/>
      <c r="D3" s="17"/>
      <c r="E3" s="18"/>
      <c r="F3" s="19"/>
      <c r="G3" s="19"/>
      <c r="H3" s="19"/>
      <c r="I3" s="19"/>
      <c r="J3" s="19"/>
      <c r="K3" s="19"/>
      <c r="L3" s="19"/>
    </row>
    <row r="4" spans="1:19" s="6" customFormat="1" ht="18" customHeight="1" x14ac:dyDescent="0.2">
      <c r="A4" s="4" t="s">
        <v>70</v>
      </c>
      <c r="B4" s="3"/>
      <c r="D4" s="17"/>
      <c r="E4" s="18"/>
      <c r="F4" s="19"/>
      <c r="G4" s="19"/>
      <c r="H4" s="19"/>
      <c r="I4" s="19"/>
      <c r="J4" s="15"/>
      <c r="K4" s="15"/>
      <c r="L4" s="15"/>
    </row>
    <row r="5" spans="1:19" s="6" customFormat="1" ht="17.25" customHeight="1" x14ac:dyDescent="0.2">
      <c r="A5" s="3" t="s">
        <v>3</v>
      </c>
      <c r="B5" s="3"/>
      <c r="D5" s="17"/>
      <c r="E5" s="18"/>
      <c r="F5" s="19"/>
      <c r="G5" s="19"/>
      <c r="H5" s="19"/>
      <c r="I5" s="19"/>
      <c r="J5" s="15"/>
      <c r="K5" s="15"/>
      <c r="L5" s="15"/>
    </row>
    <row r="6" spans="1:19" s="6" customFormat="1" ht="17.25" customHeight="1" thickBot="1" x14ac:dyDescent="0.25">
      <c r="A6" s="3"/>
      <c r="B6" s="3"/>
      <c r="D6" s="17"/>
      <c r="E6" s="18"/>
      <c r="F6" s="19"/>
      <c r="G6" s="19"/>
      <c r="H6" s="19"/>
      <c r="I6" s="19"/>
      <c r="J6" s="15"/>
      <c r="K6" s="15"/>
      <c r="L6" s="15"/>
    </row>
    <row r="7" spans="1:19" s="6" customFormat="1" ht="23.45" customHeight="1" thickBot="1" x14ac:dyDescent="0.25">
      <c r="A7" s="3"/>
      <c r="B7" s="3"/>
      <c r="D7" s="600" t="s">
        <v>195</v>
      </c>
      <c r="E7" s="601"/>
      <c r="F7" s="601"/>
      <c r="G7" s="601"/>
      <c r="H7" s="601"/>
      <c r="I7" s="601"/>
      <c r="J7" s="601"/>
      <c r="K7" s="600" t="s">
        <v>205</v>
      </c>
      <c r="L7" s="601"/>
      <c r="M7" s="613"/>
      <c r="N7" s="601" t="s">
        <v>209</v>
      </c>
      <c r="O7" s="601"/>
      <c r="P7" s="601"/>
      <c r="Q7" s="601"/>
      <c r="R7" s="614"/>
    </row>
    <row r="8" spans="1:19" s="2" customFormat="1" ht="23.25" customHeight="1" thickBot="1" x14ac:dyDescent="0.25">
      <c r="A8" s="615" t="s">
        <v>2</v>
      </c>
      <c r="B8" s="616"/>
      <c r="C8" s="605" t="s">
        <v>7</v>
      </c>
      <c r="D8" s="605" t="s">
        <v>8</v>
      </c>
      <c r="E8" s="607" t="s">
        <v>9</v>
      </c>
      <c r="F8" s="621" t="s">
        <v>4</v>
      </c>
      <c r="G8" s="603"/>
      <c r="H8" s="604" t="s">
        <v>5</v>
      </c>
      <c r="I8" s="603"/>
      <c r="J8" s="527" t="s">
        <v>6</v>
      </c>
      <c r="K8" s="609" t="s">
        <v>203</v>
      </c>
      <c r="L8" s="611" t="s">
        <v>204</v>
      </c>
      <c r="M8" s="607" t="s">
        <v>6</v>
      </c>
      <c r="N8" s="602" t="s">
        <v>4</v>
      </c>
      <c r="O8" s="603"/>
      <c r="P8" s="604" t="s">
        <v>5</v>
      </c>
      <c r="Q8" s="603"/>
      <c r="R8" s="23" t="s">
        <v>6</v>
      </c>
    </row>
    <row r="9" spans="1:19" s="27" customFormat="1" ht="24" customHeight="1" thickBot="1" x14ac:dyDescent="0.25">
      <c r="A9" s="617"/>
      <c r="B9" s="618"/>
      <c r="C9" s="606"/>
      <c r="D9" s="606"/>
      <c r="E9" s="608"/>
      <c r="F9" s="24" t="s">
        <v>10</v>
      </c>
      <c r="G9" s="25" t="s">
        <v>11</v>
      </c>
      <c r="H9" s="26" t="s">
        <v>10</v>
      </c>
      <c r="I9" s="25" t="s">
        <v>11</v>
      </c>
      <c r="J9" s="528" t="s">
        <v>11</v>
      </c>
      <c r="K9" s="610"/>
      <c r="L9" s="612"/>
      <c r="M9" s="608"/>
      <c r="N9" s="523" t="s">
        <v>10</v>
      </c>
      <c r="O9" s="411" t="s">
        <v>11</v>
      </c>
      <c r="P9" s="412" t="s">
        <v>10</v>
      </c>
      <c r="Q9" s="411" t="s">
        <v>11</v>
      </c>
      <c r="R9" s="413" t="s">
        <v>11</v>
      </c>
    </row>
    <row r="10" spans="1:19" s="36" customFormat="1" ht="8.25" customHeight="1" thickTop="1" x14ac:dyDescent="0.2">
      <c r="A10" s="28"/>
      <c r="B10" s="29"/>
      <c r="C10" s="30"/>
      <c r="D10" s="30"/>
      <c r="E10" s="31"/>
      <c r="F10" s="32"/>
      <c r="G10" s="33"/>
      <c r="H10" s="34"/>
      <c r="I10" s="35"/>
      <c r="J10" s="529"/>
      <c r="K10" s="486"/>
      <c r="L10" s="505"/>
      <c r="M10" s="552"/>
      <c r="N10" s="415"/>
      <c r="O10" s="414"/>
      <c r="P10" s="415"/>
      <c r="Q10" s="414"/>
      <c r="R10" s="416"/>
    </row>
    <row r="11" spans="1:19" s="1" customFormat="1" ht="36.75" customHeight="1" x14ac:dyDescent="0.2">
      <c r="A11" s="37"/>
      <c r="B11" s="38"/>
      <c r="C11" s="39" t="s">
        <v>12</v>
      </c>
      <c r="D11" s="40"/>
      <c r="E11" s="41"/>
      <c r="F11" s="42"/>
      <c r="G11" s="43"/>
      <c r="H11" s="44"/>
      <c r="I11" s="43"/>
      <c r="J11" s="530"/>
      <c r="K11" s="487"/>
      <c r="L11" s="506"/>
      <c r="M11" s="553"/>
      <c r="N11" s="392"/>
      <c r="O11" s="396"/>
      <c r="P11" s="392"/>
      <c r="Q11" s="396"/>
      <c r="R11" s="389"/>
    </row>
    <row r="12" spans="1:19" s="2" customFormat="1" ht="114.75" x14ac:dyDescent="0.2">
      <c r="A12" s="46">
        <v>1</v>
      </c>
      <c r="B12" s="47"/>
      <c r="C12" s="48" t="s">
        <v>76</v>
      </c>
      <c r="D12" s="49"/>
      <c r="E12" s="50"/>
      <c r="F12" s="51"/>
      <c r="G12" s="186"/>
      <c r="H12" s="85"/>
      <c r="I12" s="84"/>
      <c r="J12" s="531"/>
      <c r="K12" s="488"/>
      <c r="L12" s="507"/>
      <c r="M12" s="554"/>
      <c r="N12" s="393"/>
      <c r="O12" s="397"/>
      <c r="P12" s="393"/>
      <c r="Q12" s="397"/>
      <c r="R12" s="390"/>
    </row>
    <row r="13" spans="1:19" s="2" customFormat="1" ht="24" customHeight="1" x14ac:dyDescent="0.2">
      <c r="A13" s="52"/>
      <c r="B13" s="53">
        <f>A12+0.1</f>
        <v>1.1000000000000001</v>
      </c>
      <c r="C13" s="61" t="s">
        <v>57</v>
      </c>
      <c r="D13" s="54" t="s">
        <v>33</v>
      </c>
      <c r="E13" s="55">
        <v>2</v>
      </c>
      <c r="F13" s="220">
        <v>325000</v>
      </c>
      <c r="G13" s="221">
        <f>F13*E13</f>
        <v>650000</v>
      </c>
      <c r="H13" s="222">
        <v>5000</v>
      </c>
      <c r="I13" s="223">
        <f>H13*E13</f>
        <v>10000</v>
      </c>
      <c r="J13" s="532">
        <f>I13+G13</f>
        <v>660000</v>
      </c>
      <c r="K13" s="489"/>
      <c r="L13" s="508">
        <v>3</v>
      </c>
      <c r="M13" s="555">
        <f>L13+K13</f>
        <v>3</v>
      </c>
      <c r="N13" s="405">
        <f>F13</f>
        <v>325000</v>
      </c>
      <c r="O13" s="406">
        <f>N13*M13</f>
        <v>975000</v>
      </c>
      <c r="P13" s="405">
        <f>H13</f>
        <v>5000</v>
      </c>
      <c r="Q13" s="406">
        <f>P13*M13</f>
        <v>15000</v>
      </c>
      <c r="R13" s="407">
        <f>Q13+O13</f>
        <v>990000</v>
      </c>
      <c r="S13" s="589"/>
    </row>
    <row r="14" spans="1:19" s="1" customFormat="1" ht="38.25" x14ac:dyDescent="0.2">
      <c r="A14" s="56">
        <f>A12+1</f>
        <v>2</v>
      </c>
      <c r="B14" s="47"/>
      <c r="C14" s="57" t="s">
        <v>77</v>
      </c>
      <c r="D14" s="58"/>
      <c r="E14" s="59"/>
      <c r="F14" s="224"/>
      <c r="G14" s="225"/>
      <c r="H14" s="226"/>
      <c r="I14" s="227"/>
      <c r="J14" s="533"/>
      <c r="K14" s="490"/>
      <c r="L14" s="509"/>
      <c r="M14" s="553"/>
      <c r="N14" s="392"/>
      <c r="O14" s="396"/>
      <c r="P14" s="392"/>
      <c r="Q14" s="396"/>
      <c r="R14" s="389"/>
    </row>
    <row r="15" spans="1:19" s="2" customFormat="1" ht="24" customHeight="1" x14ac:dyDescent="0.2">
      <c r="A15" s="79"/>
      <c r="B15" s="53">
        <f>A14+0.1</f>
        <v>2.1</v>
      </c>
      <c r="C15" s="60" t="s">
        <v>14</v>
      </c>
      <c r="D15" s="49"/>
      <c r="E15" s="50"/>
      <c r="F15" s="51"/>
      <c r="G15" s="228"/>
      <c r="H15" s="229"/>
      <c r="I15" s="230"/>
      <c r="J15" s="534"/>
      <c r="K15" s="491"/>
      <c r="L15" s="510"/>
      <c r="M15" s="554"/>
      <c r="N15" s="393"/>
      <c r="O15" s="397"/>
      <c r="P15" s="393"/>
      <c r="Q15" s="397"/>
      <c r="R15" s="390"/>
    </row>
    <row r="16" spans="1:19" s="2" customFormat="1" ht="24" customHeight="1" x14ac:dyDescent="0.2">
      <c r="A16" s="79"/>
      <c r="B16" s="53" t="s">
        <v>15</v>
      </c>
      <c r="C16" s="61" t="s">
        <v>54</v>
      </c>
      <c r="D16" s="54" t="s">
        <v>49</v>
      </c>
      <c r="E16" s="55">
        <f>SUM(E13*4)</f>
        <v>8</v>
      </c>
      <c r="F16" s="220">
        <v>6900</v>
      </c>
      <c r="G16" s="221">
        <f>F16*E16</f>
        <v>55200</v>
      </c>
      <c r="H16" s="222">
        <v>1000</v>
      </c>
      <c r="I16" s="223">
        <f>H16*E16</f>
        <v>8000</v>
      </c>
      <c r="J16" s="532">
        <f>I16+G16</f>
        <v>63200</v>
      </c>
      <c r="K16" s="489"/>
      <c r="L16" s="508">
        <v>15</v>
      </c>
      <c r="M16" s="555">
        <f>L16+K16</f>
        <v>15</v>
      </c>
      <c r="N16" s="405">
        <f>F16</f>
        <v>6900</v>
      </c>
      <c r="O16" s="406">
        <f>N16*M16</f>
        <v>103500</v>
      </c>
      <c r="P16" s="405">
        <f>H16</f>
        <v>1000</v>
      </c>
      <c r="Q16" s="406">
        <f>P16*M16</f>
        <v>15000</v>
      </c>
      <c r="R16" s="407">
        <f>Q16+O16</f>
        <v>118500</v>
      </c>
      <c r="S16" s="589"/>
    </row>
    <row r="17" spans="1:22" s="2" customFormat="1" ht="24" customHeight="1" x14ac:dyDescent="0.2">
      <c r="A17" s="79"/>
      <c r="B17" s="53">
        <f>B15+0.1</f>
        <v>2.2000000000000002</v>
      </c>
      <c r="C17" s="60" t="s">
        <v>16</v>
      </c>
      <c r="D17" s="49"/>
      <c r="E17" s="50"/>
      <c r="F17" s="51"/>
      <c r="G17" s="228"/>
      <c r="H17" s="229"/>
      <c r="I17" s="230"/>
      <c r="J17" s="534"/>
      <c r="K17" s="491"/>
      <c r="L17" s="510"/>
      <c r="M17" s="554"/>
      <c r="N17" s="393"/>
      <c r="O17" s="397"/>
      <c r="P17" s="393"/>
      <c r="Q17" s="397"/>
      <c r="R17" s="390"/>
    </row>
    <row r="18" spans="1:22" s="2" customFormat="1" ht="24" customHeight="1" x14ac:dyDescent="0.2">
      <c r="A18" s="79"/>
      <c r="B18" s="53" t="s">
        <v>15</v>
      </c>
      <c r="C18" s="61" t="str">
        <f>C16</f>
        <v xml:space="preserve">25mm dia </v>
      </c>
      <c r="D18" s="54" t="s">
        <v>49</v>
      </c>
      <c r="E18" s="55">
        <f>E16/4</f>
        <v>2</v>
      </c>
      <c r="F18" s="220">
        <v>6500</v>
      </c>
      <c r="G18" s="221">
        <f>F18*E18</f>
        <v>13000</v>
      </c>
      <c r="H18" s="222">
        <v>1000</v>
      </c>
      <c r="I18" s="223">
        <f>H18*E18</f>
        <v>2000</v>
      </c>
      <c r="J18" s="532">
        <f>I18+G18</f>
        <v>15000</v>
      </c>
      <c r="K18" s="489"/>
      <c r="L18" s="508">
        <v>3</v>
      </c>
      <c r="M18" s="555">
        <f>L18+K18</f>
        <v>3</v>
      </c>
      <c r="N18" s="405">
        <f>F18</f>
        <v>6500</v>
      </c>
      <c r="O18" s="406">
        <f>N18*M18</f>
        <v>19500</v>
      </c>
      <c r="P18" s="405">
        <f>H18</f>
        <v>1000</v>
      </c>
      <c r="Q18" s="406">
        <f>P18*M18</f>
        <v>3000</v>
      </c>
      <c r="R18" s="407">
        <f>Q18+O18</f>
        <v>22500</v>
      </c>
      <c r="S18" s="589"/>
    </row>
    <row r="19" spans="1:22" s="2" customFormat="1" ht="24" customHeight="1" x14ac:dyDescent="0.2">
      <c r="A19" s="79"/>
      <c r="B19" s="53">
        <f>B17+0.1</f>
        <v>2.3000000000000003</v>
      </c>
      <c r="C19" s="129" t="s">
        <v>17</v>
      </c>
      <c r="D19" s="130"/>
      <c r="E19" s="90"/>
      <c r="F19" s="231"/>
      <c r="G19" s="232"/>
      <c r="H19" s="233"/>
      <c r="I19" s="234"/>
      <c r="J19" s="535"/>
      <c r="K19" s="491"/>
      <c r="L19" s="510"/>
      <c r="M19" s="554"/>
      <c r="N19" s="393"/>
      <c r="O19" s="397"/>
      <c r="P19" s="393"/>
      <c r="Q19" s="397"/>
      <c r="R19" s="390"/>
    </row>
    <row r="20" spans="1:22" s="2" customFormat="1" ht="24" customHeight="1" x14ac:dyDescent="0.2">
      <c r="A20" s="79"/>
      <c r="B20" s="53" t="s">
        <v>15</v>
      </c>
      <c r="C20" s="61" t="str">
        <f>C18</f>
        <v xml:space="preserve">25mm dia </v>
      </c>
      <c r="D20" s="54" t="s">
        <v>49</v>
      </c>
      <c r="E20" s="55">
        <f>E18</f>
        <v>2</v>
      </c>
      <c r="F20" s="220">
        <v>16500</v>
      </c>
      <c r="G20" s="221">
        <f>F20*E20</f>
        <v>33000</v>
      </c>
      <c r="H20" s="222">
        <v>1500</v>
      </c>
      <c r="I20" s="223">
        <f>H20*E20</f>
        <v>3000</v>
      </c>
      <c r="J20" s="532">
        <f>I20+G20</f>
        <v>36000</v>
      </c>
      <c r="K20" s="489"/>
      <c r="L20" s="508">
        <v>3</v>
      </c>
      <c r="M20" s="555">
        <f>L20+K20</f>
        <v>3</v>
      </c>
      <c r="N20" s="405">
        <f>F20</f>
        <v>16500</v>
      </c>
      <c r="O20" s="406">
        <f>N20*M20</f>
        <v>49500</v>
      </c>
      <c r="P20" s="405">
        <f>H20</f>
        <v>1500</v>
      </c>
      <c r="Q20" s="406">
        <f>P20*M20</f>
        <v>4500</v>
      </c>
      <c r="R20" s="407">
        <f>Q20+O20</f>
        <v>54000</v>
      </c>
      <c r="S20" s="589"/>
    </row>
    <row r="21" spans="1:22" s="2" customFormat="1" ht="24.75" customHeight="1" x14ac:dyDescent="0.2">
      <c r="A21" s="62"/>
      <c r="B21" s="53">
        <f>B19+0.1</f>
        <v>2.4000000000000004</v>
      </c>
      <c r="C21" s="63" t="s">
        <v>18</v>
      </c>
      <c r="D21" s="64" t="s">
        <v>49</v>
      </c>
      <c r="E21" s="65">
        <f>E20*2</f>
        <v>4</v>
      </c>
      <c r="F21" s="220">
        <v>7000</v>
      </c>
      <c r="G21" s="221">
        <f>F21*E21</f>
        <v>28000</v>
      </c>
      <c r="H21" s="222">
        <v>1000</v>
      </c>
      <c r="I21" s="223">
        <f>H21*E21</f>
        <v>4000</v>
      </c>
      <c r="J21" s="532">
        <f>I21+G21</f>
        <v>32000</v>
      </c>
      <c r="K21" s="489"/>
      <c r="L21" s="508">
        <v>6</v>
      </c>
      <c r="M21" s="555">
        <f>L21+K21</f>
        <v>6</v>
      </c>
      <c r="N21" s="405">
        <f>F21</f>
        <v>7000</v>
      </c>
      <c r="O21" s="406">
        <f>N21*M21</f>
        <v>42000</v>
      </c>
      <c r="P21" s="405">
        <f>H21</f>
        <v>1000</v>
      </c>
      <c r="Q21" s="406">
        <f>P21*M21</f>
        <v>6000</v>
      </c>
      <c r="R21" s="407">
        <f>Q21+O21</f>
        <v>48000</v>
      </c>
      <c r="S21" s="589"/>
    </row>
    <row r="22" spans="1:22" s="2" customFormat="1" ht="26.25" thickBot="1" x14ac:dyDescent="0.25">
      <c r="A22" s="143"/>
      <c r="B22" s="144">
        <f>B21+0.1</f>
        <v>2.5000000000000004</v>
      </c>
      <c r="C22" s="145" t="s">
        <v>19</v>
      </c>
      <c r="D22" s="146" t="s">
        <v>49</v>
      </c>
      <c r="E22" s="147">
        <f>E21</f>
        <v>4</v>
      </c>
      <c r="F22" s="235">
        <v>9000</v>
      </c>
      <c r="G22" s="236">
        <f>F22*E22</f>
        <v>36000</v>
      </c>
      <c r="H22" s="237">
        <v>1000</v>
      </c>
      <c r="I22" s="238">
        <f>H22*E22</f>
        <v>4000</v>
      </c>
      <c r="J22" s="536">
        <f>I22+G22</f>
        <v>40000</v>
      </c>
      <c r="K22" s="492"/>
      <c r="L22" s="511">
        <v>6</v>
      </c>
      <c r="M22" s="562">
        <f>L22+K22</f>
        <v>6</v>
      </c>
      <c r="N22" s="418">
        <f>F22</f>
        <v>9000</v>
      </c>
      <c r="O22" s="417">
        <f>N22*M22</f>
        <v>54000</v>
      </c>
      <c r="P22" s="418">
        <f>H22</f>
        <v>1000</v>
      </c>
      <c r="Q22" s="417">
        <f>P22*M22</f>
        <v>6000</v>
      </c>
      <c r="R22" s="419">
        <f>Q22+O22</f>
        <v>60000</v>
      </c>
      <c r="S22" s="589"/>
    </row>
    <row r="23" spans="1:22" s="2" customFormat="1" ht="21.95" customHeight="1" x14ac:dyDescent="0.2">
      <c r="A23" s="148"/>
      <c r="B23" s="149">
        <f>B22+0.1</f>
        <v>2.6000000000000005</v>
      </c>
      <c r="C23" s="150" t="s">
        <v>20</v>
      </c>
      <c r="D23" s="151"/>
      <c r="E23" s="152"/>
      <c r="F23" s="193"/>
      <c r="G23" s="187"/>
      <c r="H23" s="178"/>
      <c r="I23" s="177"/>
      <c r="J23" s="537"/>
      <c r="K23" s="493"/>
      <c r="L23" s="512"/>
      <c r="M23" s="556"/>
      <c r="N23" s="400"/>
      <c r="O23" s="399"/>
      <c r="P23" s="400"/>
      <c r="Q23" s="399"/>
      <c r="R23" s="401"/>
    </row>
    <row r="24" spans="1:22" s="2" customFormat="1" ht="24" customHeight="1" x14ac:dyDescent="0.2">
      <c r="A24" s="79"/>
      <c r="B24" s="53" t="s">
        <v>15</v>
      </c>
      <c r="C24" s="61" t="s">
        <v>54</v>
      </c>
      <c r="D24" s="54" t="s">
        <v>49</v>
      </c>
      <c r="E24" s="55">
        <f>E20</f>
        <v>2</v>
      </c>
      <c r="F24" s="220">
        <v>55000</v>
      </c>
      <c r="G24" s="221">
        <f>F24*E24</f>
        <v>110000</v>
      </c>
      <c r="H24" s="222">
        <v>1500</v>
      </c>
      <c r="I24" s="223">
        <f>H24*E24</f>
        <v>3000</v>
      </c>
      <c r="J24" s="532">
        <f>I24+G24</f>
        <v>113000</v>
      </c>
      <c r="K24" s="489"/>
      <c r="L24" s="508">
        <v>3</v>
      </c>
      <c r="M24" s="555">
        <f>L24+K24</f>
        <v>3</v>
      </c>
      <c r="N24" s="405">
        <f>F24</f>
        <v>55000</v>
      </c>
      <c r="O24" s="406">
        <f>N24*M24</f>
        <v>165000</v>
      </c>
      <c r="P24" s="405">
        <f>H24</f>
        <v>1500</v>
      </c>
      <c r="Q24" s="406">
        <f>P24*M24</f>
        <v>4500</v>
      </c>
      <c r="R24" s="407">
        <f>Q24+O24</f>
        <v>169500</v>
      </c>
      <c r="S24" s="589"/>
    </row>
    <row r="25" spans="1:22" s="2" customFormat="1" ht="25.5" x14ac:dyDescent="0.2">
      <c r="A25" s="62"/>
      <c r="B25" s="47">
        <f>B23+0.1</f>
        <v>2.7000000000000006</v>
      </c>
      <c r="C25" s="66" t="s">
        <v>21</v>
      </c>
      <c r="D25" s="64" t="s">
        <v>49</v>
      </c>
      <c r="E25" s="65">
        <f>E24</f>
        <v>2</v>
      </c>
      <c r="F25" s="220">
        <v>58000</v>
      </c>
      <c r="G25" s="221">
        <f>F25*E25</f>
        <v>116000</v>
      </c>
      <c r="H25" s="222">
        <v>1500</v>
      </c>
      <c r="I25" s="223">
        <f>H25*E25</f>
        <v>3000</v>
      </c>
      <c r="J25" s="532">
        <f>I25+G25</f>
        <v>119000</v>
      </c>
      <c r="K25" s="489"/>
      <c r="L25" s="508">
        <v>3</v>
      </c>
      <c r="M25" s="555">
        <f>L25+K25</f>
        <v>3</v>
      </c>
      <c r="N25" s="405">
        <f>F25</f>
        <v>58000</v>
      </c>
      <c r="O25" s="406">
        <f>N25*M25</f>
        <v>174000</v>
      </c>
      <c r="P25" s="405">
        <f>H25</f>
        <v>1500</v>
      </c>
      <c r="Q25" s="406">
        <f>P25*M25</f>
        <v>4500</v>
      </c>
      <c r="R25" s="407">
        <f>Q25+O25</f>
        <v>178500</v>
      </c>
      <c r="S25" s="589"/>
    </row>
    <row r="26" spans="1:22" s="2" customFormat="1" ht="25.5" x14ac:dyDescent="0.2">
      <c r="A26" s="62"/>
      <c r="B26" s="47">
        <f>B25+0.1</f>
        <v>2.8000000000000007</v>
      </c>
      <c r="C26" s="66" t="s">
        <v>22</v>
      </c>
      <c r="D26" s="64" t="s">
        <v>13</v>
      </c>
      <c r="E26" s="65">
        <f>E25</f>
        <v>2</v>
      </c>
      <c r="F26" s="220">
        <v>28000</v>
      </c>
      <c r="G26" s="221">
        <f>F26*E26</f>
        <v>56000</v>
      </c>
      <c r="H26" s="222">
        <v>3000</v>
      </c>
      <c r="I26" s="223">
        <f>H26*E26</f>
        <v>6000</v>
      </c>
      <c r="J26" s="532">
        <f>I26+G26</f>
        <v>62000</v>
      </c>
      <c r="K26" s="489"/>
      <c r="L26" s="508">
        <v>3</v>
      </c>
      <c r="M26" s="555">
        <f>L26+K26</f>
        <v>3</v>
      </c>
      <c r="N26" s="405">
        <f>F26</f>
        <v>28000</v>
      </c>
      <c r="O26" s="406">
        <f>N26*M26</f>
        <v>84000</v>
      </c>
      <c r="P26" s="405">
        <f>H26</f>
        <v>3000</v>
      </c>
      <c r="Q26" s="406">
        <f>P26*M26</f>
        <v>9000</v>
      </c>
      <c r="R26" s="407">
        <f>Q26+O26</f>
        <v>93000</v>
      </c>
      <c r="S26" s="589"/>
    </row>
    <row r="27" spans="1:22" s="123" customFormat="1" ht="114.75" x14ac:dyDescent="0.2">
      <c r="A27" s="128">
        <f>A14+1</f>
        <v>3</v>
      </c>
      <c r="B27" s="253"/>
      <c r="C27" s="183" t="s">
        <v>78</v>
      </c>
      <c r="D27" s="122"/>
      <c r="E27" s="213"/>
      <c r="F27" s="204"/>
      <c r="G27" s="196"/>
      <c r="H27" s="197"/>
      <c r="I27" s="196"/>
      <c r="J27" s="538"/>
      <c r="K27" s="494"/>
      <c r="L27" s="513"/>
      <c r="M27" s="557"/>
      <c r="N27" s="394"/>
      <c r="O27" s="398"/>
      <c r="P27" s="394"/>
      <c r="Q27" s="398"/>
      <c r="R27" s="391"/>
    </row>
    <row r="28" spans="1:22" s="123" customFormat="1" ht="24" customHeight="1" x14ac:dyDescent="0.2">
      <c r="A28" s="124"/>
      <c r="B28" s="125">
        <f>A27+0.1</f>
        <v>3.1</v>
      </c>
      <c r="C28" s="126" t="s">
        <v>52</v>
      </c>
      <c r="D28" s="139" t="s">
        <v>33</v>
      </c>
      <c r="E28" s="214">
        <v>4</v>
      </c>
      <c r="F28" s="239">
        <v>750000</v>
      </c>
      <c r="G28" s="240">
        <f>F28*E28</f>
        <v>3000000</v>
      </c>
      <c r="H28" s="241">
        <v>15000</v>
      </c>
      <c r="I28" s="240">
        <f>H28*E28</f>
        <v>60000</v>
      </c>
      <c r="J28" s="539">
        <f>I28+G28</f>
        <v>3060000</v>
      </c>
      <c r="K28" s="495"/>
      <c r="L28" s="514">
        <v>3</v>
      </c>
      <c r="M28" s="555">
        <f>L28+K28</f>
        <v>3</v>
      </c>
      <c r="N28" s="405">
        <f t="shared" ref="N28:N29" si="0">F28</f>
        <v>750000</v>
      </c>
      <c r="O28" s="406">
        <f t="shared" ref="O28:O29" si="1">N28*M28</f>
        <v>2250000</v>
      </c>
      <c r="P28" s="405">
        <f t="shared" ref="P28:P29" si="2">H28</f>
        <v>15000</v>
      </c>
      <c r="Q28" s="406">
        <f t="shared" ref="Q28:Q29" si="3">P28*M28</f>
        <v>45000</v>
      </c>
      <c r="R28" s="407">
        <f t="shared" ref="R28:R29" si="4">Q28+O28</f>
        <v>2295000</v>
      </c>
      <c r="S28" s="589"/>
      <c r="T28" s="659"/>
      <c r="V28" s="659"/>
    </row>
    <row r="29" spans="1:22" s="123" customFormat="1" ht="24" customHeight="1" x14ac:dyDescent="0.2">
      <c r="A29" s="124"/>
      <c r="B29" s="125">
        <f>B28+0.1</f>
        <v>3.2</v>
      </c>
      <c r="C29" s="126" t="s">
        <v>53</v>
      </c>
      <c r="D29" s="127" t="s">
        <v>49</v>
      </c>
      <c r="E29" s="214">
        <v>2</v>
      </c>
      <c r="F29" s="239">
        <v>950000</v>
      </c>
      <c r="G29" s="240">
        <f>F29*E29</f>
        <v>1900000</v>
      </c>
      <c r="H29" s="241">
        <v>15000</v>
      </c>
      <c r="I29" s="240">
        <f>H29*E29</f>
        <v>30000</v>
      </c>
      <c r="J29" s="539">
        <f>I29+G29</f>
        <v>1930000</v>
      </c>
      <c r="K29" s="495"/>
      <c r="L29" s="514">
        <v>3</v>
      </c>
      <c r="M29" s="555">
        <f>L29+K29</f>
        <v>3</v>
      </c>
      <c r="N29" s="405">
        <f t="shared" si="0"/>
        <v>950000</v>
      </c>
      <c r="O29" s="406">
        <f t="shared" si="1"/>
        <v>2850000</v>
      </c>
      <c r="P29" s="405">
        <f t="shared" si="2"/>
        <v>15000</v>
      </c>
      <c r="Q29" s="406">
        <f t="shared" si="3"/>
        <v>45000</v>
      </c>
      <c r="R29" s="407">
        <f t="shared" si="4"/>
        <v>2895000</v>
      </c>
      <c r="S29" s="589"/>
      <c r="T29" s="659"/>
      <c r="U29" s="659"/>
      <c r="V29" s="659"/>
    </row>
    <row r="30" spans="1:22" s="123" customFormat="1" ht="51" x14ac:dyDescent="0.2">
      <c r="A30" s="134">
        <f>A27+1</f>
        <v>4</v>
      </c>
      <c r="B30" s="135"/>
      <c r="C30" s="184" t="s">
        <v>79</v>
      </c>
      <c r="D30" s="136"/>
      <c r="E30" s="215"/>
      <c r="F30" s="205"/>
      <c r="G30" s="198"/>
      <c r="H30" s="199"/>
      <c r="I30" s="198"/>
      <c r="J30" s="540"/>
      <c r="K30" s="494"/>
      <c r="L30" s="513"/>
      <c r="M30" s="557"/>
      <c r="N30" s="394"/>
      <c r="O30" s="398"/>
      <c r="P30" s="395"/>
      <c r="Q30" s="398"/>
      <c r="R30" s="391"/>
      <c r="T30" s="659"/>
      <c r="V30" s="659"/>
    </row>
    <row r="31" spans="1:22" s="123" customFormat="1" ht="24" customHeight="1" x14ac:dyDescent="0.2">
      <c r="A31" s="124"/>
      <c r="B31" s="125">
        <f>A30+0.1</f>
        <v>4.0999999999999996</v>
      </c>
      <c r="C31" s="131" t="s">
        <v>42</v>
      </c>
      <c r="D31" s="45"/>
      <c r="E31" s="216"/>
      <c r="F31" s="206"/>
      <c r="G31" s="200"/>
      <c r="H31" s="201"/>
      <c r="I31" s="200"/>
      <c r="J31" s="541"/>
      <c r="K31" s="496"/>
      <c r="L31" s="515"/>
      <c r="M31" s="557"/>
      <c r="N31" s="394"/>
      <c r="O31" s="398"/>
      <c r="P31" s="395"/>
      <c r="Q31" s="398"/>
      <c r="R31" s="391"/>
      <c r="U31" s="659"/>
    </row>
    <row r="32" spans="1:22" s="123" customFormat="1" ht="24" customHeight="1" x14ac:dyDescent="0.2">
      <c r="A32" s="124"/>
      <c r="B32" s="125" t="s">
        <v>15</v>
      </c>
      <c r="C32" s="61" t="s">
        <v>54</v>
      </c>
      <c r="D32" s="133" t="s">
        <v>49</v>
      </c>
      <c r="E32" s="214">
        <f>SUM((E28+E29)*4)</f>
        <v>24</v>
      </c>
      <c r="F32" s="220">
        <v>7250</v>
      </c>
      <c r="G32" s="221">
        <f>F32*E32</f>
        <v>174000</v>
      </c>
      <c r="H32" s="222">
        <v>1000</v>
      </c>
      <c r="I32" s="223">
        <f>H32*E32</f>
        <v>24000</v>
      </c>
      <c r="J32" s="532">
        <f>I32+G32</f>
        <v>198000</v>
      </c>
      <c r="K32" s="489"/>
      <c r="L32" s="508">
        <v>30</v>
      </c>
      <c r="M32" s="555">
        <f>L32+K32</f>
        <v>30</v>
      </c>
      <c r="N32" s="405">
        <f>F32</f>
        <v>7250</v>
      </c>
      <c r="O32" s="406">
        <f>N32*M32</f>
        <v>217500</v>
      </c>
      <c r="P32" s="405">
        <f>H32</f>
        <v>1000</v>
      </c>
      <c r="Q32" s="406">
        <f>P32*M32</f>
        <v>30000</v>
      </c>
      <c r="R32" s="407">
        <f>Q32+O32</f>
        <v>247500</v>
      </c>
      <c r="S32" s="589"/>
    </row>
    <row r="33" spans="1:19" s="123" customFormat="1" ht="24" customHeight="1" x14ac:dyDescent="0.2">
      <c r="A33" s="124"/>
      <c r="B33" s="125">
        <f>B31+0.1</f>
        <v>4.1999999999999993</v>
      </c>
      <c r="C33" s="131" t="s">
        <v>43</v>
      </c>
      <c r="D33" s="45"/>
      <c r="E33" s="216"/>
      <c r="F33" s="242"/>
      <c r="G33" s="243"/>
      <c r="H33" s="244"/>
      <c r="I33" s="243"/>
      <c r="J33" s="542"/>
      <c r="K33" s="497"/>
      <c r="L33" s="516"/>
      <c r="M33" s="557"/>
      <c r="N33" s="394"/>
      <c r="O33" s="398"/>
      <c r="P33" s="394"/>
      <c r="Q33" s="398"/>
      <c r="R33" s="391"/>
    </row>
    <row r="34" spans="1:19" s="123" customFormat="1" ht="24" customHeight="1" thickBot="1" x14ac:dyDescent="0.25">
      <c r="A34" s="153"/>
      <c r="B34" s="154" t="s">
        <v>15</v>
      </c>
      <c r="C34" s="155" t="s">
        <v>54</v>
      </c>
      <c r="D34" s="156" t="s">
        <v>49</v>
      </c>
      <c r="E34" s="217">
        <f>E32/4</f>
        <v>6</v>
      </c>
      <c r="F34" s="235">
        <v>6900</v>
      </c>
      <c r="G34" s="236">
        <f>F34*E34</f>
        <v>41400</v>
      </c>
      <c r="H34" s="237">
        <v>1000</v>
      </c>
      <c r="I34" s="238">
        <f>H34*E34</f>
        <v>6000</v>
      </c>
      <c r="J34" s="536">
        <f>I34+G34</f>
        <v>47400</v>
      </c>
      <c r="K34" s="492"/>
      <c r="L34" s="511">
        <v>6</v>
      </c>
      <c r="M34" s="562">
        <f>L34+K34</f>
        <v>6</v>
      </c>
      <c r="N34" s="418">
        <f>F34</f>
        <v>6900</v>
      </c>
      <c r="O34" s="417">
        <f>N34*M34</f>
        <v>41400</v>
      </c>
      <c r="P34" s="418">
        <f>H34</f>
        <v>1000</v>
      </c>
      <c r="Q34" s="417">
        <f>P34*M34</f>
        <v>6000</v>
      </c>
      <c r="R34" s="419">
        <f>Q34+O34</f>
        <v>47400</v>
      </c>
      <c r="S34" s="589"/>
    </row>
    <row r="35" spans="1:19" s="123" customFormat="1" ht="24" customHeight="1" x14ac:dyDescent="0.2">
      <c r="A35" s="157"/>
      <c r="B35" s="158">
        <f>B33+0.1</f>
        <v>4.2999999999999989</v>
      </c>
      <c r="C35" s="159" t="s">
        <v>17</v>
      </c>
      <c r="D35" s="160"/>
      <c r="E35" s="218"/>
      <c r="F35" s="207"/>
      <c r="G35" s="202"/>
      <c r="H35" s="203"/>
      <c r="I35" s="202"/>
      <c r="J35" s="543"/>
      <c r="K35" s="498"/>
      <c r="L35" s="517"/>
      <c r="M35" s="558"/>
      <c r="N35" s="421"/>
      <c r="O35" s="420"/>
      <c r="P35" s="421"/>
      <c r="Q35" s="420"/>
      <c r="R35" s="422"/>
    </row>
    <row r="36" spans="1:19" s="123" customFormat="1" ht="24" customHeight="1" x14ac:dyDescent="0.2">
      <c r="A36" s="124"/>
      <c r="B36" s="125" t="s">
        <v>15</v>
      </c>
      <c r="C36" s="61" t="s">
        <v>54</v>
      </c>
      <c r="D36" s="133" t="s">
        <v>49</v>
      </c>
      <c r="E36" s="214">
        <f>E34</f>
        <v>6</v>
      </c>
      <c r="F36" s="220">
        <v>17500</v>
      </c>
      <c r="G36" s="221">
        <f>F36*E36</f>
        <v>105000</v>
      </c>
      <c r="H36" s="222">
        <v>1500</v>
      </c>
      <c r="I36" s="223">
        <f>H36*E36</f>
        <v>9000</v>
      </c>
      <c r="J36" s="532">
        <f>I36+G36</f>
        <v>114000</v>
      </c>
      <c r="K36" s="489"/>
      <c r="L36" s="508">
        <v>6</v>
      </c>
      <c r="M36" s="555">
        <f>L36+K36</f>
        <v>6</v>
      </c>
      <c r="N36" s="405">
        <f>F36</f>
        <v>17500</v>
      </c>
      <c r="O36" s="406">
        <f>N36*M36</f>
        <v>105000</v>
      </c>
      <c r="P36" s="405">
        <f>H36</f>
        <v>1500</v>
      </c>
      <c r="Q36" s="406">
        <f>P36*M36</f>
        <v>9000</v>
      </c>
      <c r="R36" s="407">
        <f>Q36+O36</f>
        <v>114000</v>
      </c>
      <c r="S36" s="589"/>
    </row>
    <row r="37" spans="1:19" s="123" customFormat="1" ht="24" customHeight="1" x14ac:dyDescent="0.2">
      <c r="A37" s="124"/>
      <c r="B37" s="125">
        <f>B35+0.1</f>
        <v>4.3999999999999986</v>
      </c>
      <c r="C37" s="131" t="s">
        <v>44</v>
      </c>
      <c r="D37" s="45"/>
      <c r="E37" s="216"/>
      <c r="F37" s="242"/>
      <c r="G37" s="243"/>
      <c r="H37" s="244"/>
      <c r="I37" s="243"/>
      <c r="J37" s="542"/>
      <c r="K37" s="497"/>
      <c r="L37" s="516"/>
      <c r="M37" s="557"/>
      <c r="N37" s="394"/>
      <c r="O37" s="398"/>
      <c r="P37" s="394"/>
      <c r="Q37" s="398"/>
      <c r="R37" s="391"/>
    </row>
    <row r="38" spans="1:19" s="123" customFormat="1" ht="24" customHeight="1" x14ac:dyDescent="0.2">
      <c r="A38" s="124"/>
      <c r="B38" s="125" t="s">
        <v>15</v>
      </c>
      <c r="C38" s="61" t="s">
        <v>54</v>
      </c>
      <c r="D38" s="133" t="s">
        <v>49</v>
      </c>
      <c r="E38" s="214">
        <f>E36*2</f>
        <v>12</v>
      </c>
      <c r="F38" s="220">
        <v>7500</v>
      </c>
      <c r="G38" s="221">
        <f>F38*E38</f>
        <v>90000</v>
      </c>
      <c r="H38" s="222">
        <v>1000</v>
      </c>
      <c r="I38" s="223">
        <f>H38*E38</f>
        <v>12000</v>
      </c>
      <c r="J38" s="532">
        <f>I38+G38</f>
        <v>102000</v>
      </c>
      <c r="K38" s="489"/>
      <c r="L38" s="508">
        <v>12</v>
      </c>
      <c r="M38" s="555">
        <f>L38+K38</f>
        <v>12</v>
      </c>
      <c r="N38" s="405">
        <f>F38</f>
        <v>7500</v>
      </c>
      <c r="O38" s="406">
        <f>N38*M38</f>
        <v>90000</v>
      </c>
      <c r="P38" s="405">
        <f>H38</f>
        <v>1000</v>
      </c>
      <c r="Q38" s="406">
        <f>P38*M38</f>
        <v>12000</v>
      </c>
      <c r="R38" s="407">
        <f>Q38+O38</f>
        <v>102000</v>
      </c>
      <c r="S38" s="589"/>
    </row>
    <row r="39" spans="1:19" s="123" customFormat="1" ht="24" customHeight="1" x14ac:dyDescent="0.2">
      <c r="A39" s="124"/>
      <c r="B39" s="125">
        <f>B37+0.1</f>
        <v>4.4999999999999982</v>
      </c>
      <c r="C39" s="131" t="s">
        <v>45</v>
      </c>
      <c r="D39" s="45"/>
      <c r="E39" s="216"/>
      <c r="F39" s="242"/>
      <c r="G39" s="243"/>
      <c r="H39" s="244"/>
      <c r="I39" s="243"/>
      <c r="J39" s="542"/>
      <c r="K39" s="497"/>
      <c r="L39" s="516"/>
      <c r="M39" s="557"/>
      <c r="N39" s="394"/>
      <c r="O39" s="398"/>
      <c r="P39" s="394"/>
      <c r="Q39" s="398"/>
      <c r="R39" s="391"/>
    </row>
    <row r="40" spans="1:19" s="123" customFormat="1" ht="24" customHeight="1" x14ac:dyDescent="0.2">
      <c r="A40" s="124"/>
      <c r="B40" s="125" t="s">
        <v>15</v>
      </c>
      <c r="C40" s="61" t="s">
        <v>54</v>
      </c>
      <c r="D40" s="133" t="s">
        <v>49</v>
      </c>
      <c r="E40" s="214">
        <f>E36</f>
        <v>6</v>
      </c>
      <c r="F40" s="220">
        <v>57000</v>
      </c>
      <c r="G40" s="221">
        <f>F40*E40</f>
        <v>342000</v>
      </c>
      <c r="H40" s="222">
        <v>1500</v>
      </c>
      <c r="I40" s="223">
        <f>H40*E40</f>
        <v>9000</v>
      </c>
      <c r="J40" s="532">
        <f>I40+G40</f>
        <v>351000</v>
      </c>
      <c r="K40" s="489"/>
      <c r="L40" s="508">
        <v>6</v>
      </c>
      <c r="M40" s="555">
        <f>L40+K40</f>
        <v>6</v>
      </c>
      <c r="N40" s="405">
        <f t="shared" ref="N40:N41" si="5">F40</f>
        <v>57000</v>
      </c>
      <c r="O40" s="406">
        <f t="shared" ref="O40:O41" si="6">N40*M40</f>
        <v>342000</v>
      </c>
      <c r="P40" s="405">
        <f t="shared" ref="P40:P41" si="7">H40</f>
        <v>1500</v>
      </c>
      <c r="Q40" s="406">
        <f t="shared" ref="Q40:Q41" si="8">P40*M40</f>
        <v>9000</v>
      </c>
      <c r="R40" s="407">
        <f t="shared" ref="R40:R41" si="9">Q40+O40</f>
        <v>351000</v>
      </c>
      <c r="S40" s="589"/>
    </row>
    <row r="41" spans="1:19" s="123" customFormat="1" ht="24" customHeight="1" x14ac:dyDescent="0.2">
      <c r="A41" s="124"/>
      <c r="B41" s="125">
        <f>B39+0.1</f>
        <v>4.5999999999999979</v>
      </c>
      <c r="C41" s="132" t="s">
        <v>46</v>
      </c>
      <c r="D41" s="133" t="s">
        <v>49</v>
      </c>
      <c r="E41" s="214">
        <f>SUM(E40:E40)</f>
        <v>6</v>
      </c>
      <c r="F41" s="220">
        <v>17000</v>
      </c>
      <c r="G41" s="221">
        <f>F41*E41</f>
        <v>102000</v>
      </c>
      <c r="H41" s="222">
        <v>1000</v>
      </c>
      <c r="I41" s="223">
        <f>H41*E41</f>
        <v>6000</v>
      </c>
      <c r="J41" s="532">
        <f>I41+G41</f>
        <v>108000</v>
      </c>
      <c r="K41" s="489"/>
      <c r="L41" s="508">
        <v>6</v>
      </c>
      <c r="M41" s="555">
        <f>L41+K41</f>
        <v>6</v>
      </c>
      <c r="N41" s="405">
        <f t="shared" si="5"/>
        <v>17000</v>
      </c>
      <c r="O41" s="406">
        <f t="shared" si="6"/>
        <v>102000</v>
      </c>
      <c r="P41" s="405">
        <f t="shared" si="7"/>
        <v>1000</v>
      </c>
      <c r="Q41" s="406">
        <f t="shared" si="8"/>
        <v>6000</v>
      </c>
      <c r="R41" s="407">
        <f t="shared" si="9"/>
        <v>108000</v>
      </c>
      <c r="S41" s="589"/>
    </row>
    <row r="42" spans="1:19" s="1" customFormat="1" ht="114.75" x14ac:dyDescent="0.2">
      <c r="A42" s="67">
        <f>A30+1</f>
        <v>5</v>
      </c>
      <c r="B42" s="68"/>
      <c r="C42" s="48" t="s">
        <v>80</v>
      </c>
      <c r="D42" s="40"/>
      <c r="E42" s="41"/>
      <c r="F42" s="194"/>
      <c r="G42" s="188"/>
      <c r="H42" s="189"/>
      <c r="I42" s="188"/>
      <c r="J42" s="544"/>
      <c r="K42" s="499"/>
      <c r="L42" s="518"/>
      <c r="M42" s="553"/>
      <c r="N42" s="392"/>
      <c r="O42" s="396"/>
      <c r="P42" s="392"/>
      <c r="Q42" s="396"/>
      <c r="R42" s="389"/>
    </row>
    <row r="43" spans="1:19" s="71" customFormat="1" ht="24" customHeight="1" x14ac:dyDescent="0.2">
      <c r="A43" s="69"/>
      <c r="B43" s="70">
        <f>A42+0.1</f>
        <v>5.0999999999999996</v>
      </c>
      <c r="C43" s="61" t="s">
        <v>54</v>
      </c>
      <c r="D43" s="54" t="s">
        <v>23</v>
      </c>
      <c r="E43" s="55">
        <v>100</v>
      </c>
      <c r="F43" s="220">
        <v>2300</v>
      </c>
      <c r="G43" s="221">
        <f>F43*E43</f>
        <v>230000</v>
      </c>
      <c r="H43" s="222">
        <v>650</v>
      </c>
      <c r="I43" s="223">
        <f>H43*E43</f>
        <v>65000</v>
      </c>
      <c r="J43" s="532">
        <f>I43+G43</f>
        <v>295000</v>
      </c>
      <c r="K43" s="489"/>
      <c r="L43" s="582">
        <v>154.4</v>
      </c>
      <c r="M43" s="581">
        <f>L43+K43</f>
        <v>154.4</v>
      </c>
      <c r="N43" s="405">
        <f t="shared" ref="N43:N45" si="10">F43</f>
        <v>2300</v>
      </c>
      <c r="O43" s="406">
        <f t="shared" ref="O43:O45" si="11">N43*M43</f>
        <v>355120</v>
      </c>
      <c r="P43" s="405">
        <f t="shared" ref="P43:P45" si="12">H43</f>
        <v>650</v>
      </c>
      <c r="Q43" s="406">
        <f t="shared" ref="Q43:Q45" si="13">P43*M43</f>
        <v>100360</v>
      </c>
      <c r="R43" s="407">
        <f t="shared" ref="R43:R45" si="14">Q43+O43</f>
        <v>455480</v>
      </c>
      <c r="S43" s="589"/>
    </row>
    <row r="44" spans="1:19" s="71" customFormat="1" ht="24" customHeight="1" x14ac:dyDescent="0.2">
      <c r="A44" s="69"/>
      <c r="B44" s="72">
        <f t="shared" ref="B44:B45" si="15">B43+0.1</f>
        <v>5.1999999999999993</v>
      </c>
      <c r="C44" s="61" t="s">
        <v>55</v>
      </c>
      <c r="D44" s="64" t="s">
        <v>23</v>
      </c>
      <c r="E44" s="65">
        <v>15</v>
      </c>
      <c r="F44" s="220">
        <v>2880</v>
      </c>
      <c r="G44" s="221">
        <f>F44*E44</f>
        <v>43200</v>
      </c>
      <c r="H44" s="222">
        <v>750</v>
      </c>
      <c r="I44" s="223">
        <f>H44*E44</f>
        <v>11250</v>
      </c>
      <c r="J44" s="532">
        <f>I44+G44</f>
        <v>54450</v>
      </c>
      <c r="K44" s="489"/>
      <c r="L44" s="582">
        <v>24.1</v>
      </c>
      <c r="M44" s="581">
        <f>L44+K44</f>
        <v>24.1</v>
      </c>
      <c r="N44" s="405">
        <f t="shared" si="10"/>
        <v>2880</v>
      </c>
      <c r="O44" s="406">
        <f t="shared" si="11"/>
        <v>69408</v>
      </c>
      <c r="P44" s="405">
        <f t="shared" si="12"/>
        <v>750</v>
      </c>
      <c r="Q44" s="406">
        <f t="shared" si="13"/>
        <v>18075</v>
      </c>
      <c r="R44" s="407">
        <f t="shared" si="14"/>
        <v>87483</v>
      </c>
      <c r="S44" s="589"/>
    </row>
    <row r="45" spans="1:19" s="71" customFormat="1" ht="24" customHeight="1" thickBot="1" x14ac:dyDescent="0.25">
      <c r="A45" s="161"/>
      <c r="B45" s="180">
        <f t="shared" si="15"/>
        <v>5.2999999999999989</v>
      </c>
      <c r="C45" s="155" t="s">
        <v>106</v>
      </c>
      <c r="D45" s="146" t="s">
        <v>23</v>
      </c>
      <c r="E45" s="147">
        <v>40</v>
      </c>
      <c r="F45" s="235">
        <v>4340</v>
      </c>
      <c r="G45" s="236">
        <f>F45*E45</f>
        <v>173600</v>
      </c>
      <c r="H45" s="237">
        <v>820</v>
      </c>
      <c r="I45" s="238">
        <f>H45*E45</f>
        <v>32800</v>
      </c>
      <c r="J45" s="536">
        <f>I45+G45</f>
        <v>206400</v>
      </c>
      <c r="K45" s="492"/>
      <c r="L45" s="583">
        <v>36.4</v>
      </c>
      <c r="M45" s="581">
        <f>L45+K45</f>
        <v>36.4</v>
      </c>
      <c r="N45" s="418">
        <f t="shared" si="10"/>
        <v>4340</v>
      </c>
      <c r="O45" s="417">
        <f t="shared" si="11"/>
        <v>157976</v>
      </c>
      <c r="P45" s="418">
        <f t="shared" si="12"/>
        <v>820</v>
      </c>
      <c r="Q45" s="417">
        <f t="shared" si="13"/>
        <v>29848</v>
      </c>
      <c r="R45" s="419">
        <f t="shared" si="14"/>
        <v>187824</v>
      </c>
      <c r="S45" s="589"/>
    </row>
    <row r="46" spans="1:19" s="1" customFormat="1" ht="90.75" x14ac:dyDescent="0.2">
      <c r="A46" s="181">
        <f>A42+1</f>
        <v>6</v>
      </c>
      <c r="B46" s="182"/>
      <c r="C46" s="164" t="s">
        <v>58</v>
      </c>
      <c r="D46" s="165"/>
      <c r="E46" s="166"/>
      <c r="F46" s="195"/>
      <c r="G46" s="190"/>
      <c r="H46" s="191"/>
      <c r="I46" s="192"/>
      <c r="J46" s="545"/>
      <c r="K46" s="500"/>
      <c r="L46" s="519"/>
      <c r="M46" s="559"/>
      <c r="N46" s="403"/>
      <c r="O46" s="402"/>
      <c r="P46" s="403"/>
      <c r="Q46" s="402"/>
      <c r="R46" s="404"/>
    </row>
    <row r="47" spans="1:19" s="2" customFormat="1" ht="24" customHeight="1" x14ac:dyDescent="0.2">
      <c r="A47" s="79"/>
      <c r="B47" s="254">
        <f>A46+0.1</f>
        <v>6.1</v>
      </c>
      <c r="C47" s="61" t="str">
        <f>C43</f>
        <v xml:space="preserve">25mm dia </v>
      </c>
      <c r="D47" s="54" t="s">
        <v>23</v>
      </c>
      <c r="E47" s="55">
        <v>15</v>
      </c>
      <c r="F47" s="220">
        <v>1150</v>
      </c>
      <c r="G47" s="221">
        <f>F47*E47</f>
        <v>17250</v>
      </c>
      <c r="H47" s="222">
        <v>200</v>
      </c>
      <c r="I47" s="223">
        <f>H47*E47</f>
        <v>3000</v>
      </c>
      <c r="J47" s="532">
        <f>I47+G47</f>
        <v>20250</v>
      </c>
      <c r="K47" s="489"/>
      <c r="L47" s="582">
        <v>51.4</v>
      </c>
      <c r="M47" s="581">
        <f>L47+K47</f>
        <v>51.4</v>
      </c>
      <c r="N47" s="405">
        <f>F47</f>
        <v>1150</v>
      </c>
      <c r="O47" s="406">
        <f>N47*M47</f>
        <v>59110</v>
      </c>
      <c r="P47" s="405">
        <f>H47</f>
        <v>200</v>
      </c>
      <c r="Q47" s="406">
        <f>P47*M47</f>
        <v>10280</v>
      </c>
      <c r="R47" s="407">
        <f>Q47+O47</f>
        <v>69390</v>
      </c>
      <c r="S47" s="589"/>
    </row>
    <row r="48" spans="1:19" s="2" customFormat="1" ht="76.5" x14ac:dyDescent="0.2">
      <c r="A48" s="73">
        <f>A46+1</f>
        <v>7</v>
      </c>
      <c r="B48" s="74"/>
      <c r="C48" s="48" t="s">
        <v>24</v>
      </c>
      <c r="D48" s="49"/>
      <c r="E48" s="50"/>
      <c r="F48" s="51"/>
      <c r="G48" s="228"/>
      <c r="H48" s="229"/>
      <c r="I48" s="230"/>
      <c r="J48" s="534"/>
      <c r="K48" s="491"/>
      <c r="L48" s="510"/>
      <c r="M48" s="554"/>
      <c r="N48" s="393"/>
      <c r="O48" s="397"/>
      <c r="P48" s="393"/>
      <c r="Q48" s="397"/>
      <c r="R48" s="390"/>
    </row>
    <row r="49" spans="1:19" s="71" customFormat="1" ht="24" customHeight="1" x14ac:dyDescent="0.2">
      <c r="A49" s="69"/>
      <c r="B49" s="75">
        <f>A48+0.1</f>
        <v>7.1</v>
      </c>
      <c r="C49" s="61" t="str">
        <f>C47</f>
        <v xml:space="preserve">25mm dia </v>
      </c>
      <c r="D49" s="54" t="s">
        <v>23</v>
      </c>
      <c r="E49" s="55">
        <v>40</v>
      </c>
      <c r="F49" s="220">
        <v>1450</v>
      </c>
      <c r="G49" s="221">
        <f>F49*E49</f>
        <v>58000</v>
      </c>
      <c r="H49" s="222">
        <v>200</v>
      </c>
      <c r="I49" s="223">
        <f>H49*E49</f>
        <v>8000</v>
      </c>
      <c r="J49" s="532">
        <f>I49+G49</f>
        <v>66000</v>
      </c>
      <c r="K49" s="489"/>
      <c r="L49" s="582">
        <v>58.72</v>
      </c>
      <c r="M49" s="581">
        <f>L49+K49</f>
        <v>58.72</v>
      </c>
      <c r="N49" s="405">
        <f t="shared" ref="N49:N50" si="16">F49</f>
        <v>1450</v>
      </c>
      <c r="O49" s="406">
        <f t="shared" ref="O49:O50" si="17">N49*M49</f>
        <v>85144</v>
      </c>
      <c r="P49" s="405">
        <f t="shared" ref="P49:P50" si="18">H49</f>
        <v>200</v>
      </c>
      <c r="Q49" s="406">
        <f t="shared" ref="Q49:Q50" si="19">P49*M49</f>
        <v>11744</v>
      </c>
      <c r="R49" s="407">
        <f t="shared" ref="R49:R50" si="20">Q49+O49</f>
        <v>96888</v>
      </c>
      <c r="S49" s="589"/>
    </row>
    <row r="50" spans="1:19" s="71" customFormat="1" ht="24" customHeight="1" x14ac:dyDescent="0.2">
      <c r="A50" s="69"/>
      <c r="B50" s="75">
        <f>B49+0.1</f>
        <v>7.1999999999999993</v>
      </c>
      <c r="C50" s="61" t="s">
        <v>55</v>
      </c>
      <c r="D50" s="54" t="s">
        <v>23</v>
      </c>
      <c r="E50" s="55">
        <v>20</v>
      </c>
      <c r="F50" s="220">
        <v>1700</v>
      </c>
      <c r="G50" s="221">
        <f>F50*E50</f>
        <v>34000</v>
      </c>
      <c r="H50" s="222">
        <v>200</v>
      </c>
      <c r="I50" s="223">
        <f>H50*E50</f>
        <v>4000</v>
      </c>
      <c r="J50" s="532">
        <f>I50+G50</f>
        <v>38000</v>
      </c>
      <c r="K50" s="489"/>
      <c r="L50" s="582">
        <v>41.7</v>
      </c>
      <c r="M50" s="581">
        <f>L50+K50</f>
        <v>41.7</v>
      </c>
      <c r="N50" s="405">
        <f t="shared" si="16"/>
        <v>1700</v>
      </c>
      <c r="O50" s="406">
        <f t="shared" si="17"/>
        <v>70890</v>
      </c>
      <c r="P50" s="405">
        <f t="shared" si="18"/>
        <v>200</v>
      </c>
      <c r="Q50" s="406">
        <f t="shared" si="19"/>
        <v>8340</v>
      </c>
      <c r="R50" s="407">
        <f t="shared" si="20"/>
        <v>79230</v>
      </c>
      <c r="S50" s="589"/>
    </row>
    <row r="51" spans="1:19" s="2" customFormat="1" ht="76.5" x14ac:dyDescent="0.2">
      <c r="A51" s="56">
        <f>A48+1</f>
        <v>8</v>
      </c>
      <c r="B51" s="76"/>
      <c r="C51" s="48" t="s">
        <v>47</v>
      </c>
      <c r="D51" s="40"/>
      <c r="E51" s="41"/>
      <c r="F51" s="194"/>
      <c r="G51" s="188"/>
      <c r="H51" s="189"/>
      <c r="I51" s="188"/>
      <c r="J51" s="531"/>
      <c r="K51" s="488"/>
      <c r="L51" s="507"/>
      <c r="M51" s="554"/>
      <c r="N51" s="393"/>
      <c r="O51" s="397"/>
      <c r="P51" s="393"/>
      <c r="Q51" s="397"/>
      <c r="R51" s="390"/>
    </row>
    <row r="52" spans="1:19" s="2" customFormat="1" ht="24" customHeight="1" x14ac:dyDescent="0.2">
      <c r="A52" s="79"/>
      <c r="B52" s="77">
        <f>A51+0.1</f>
        <v>8.1</v>
      </c>
      <c r="C52" s="61" t="s">
        <v>25</v>
      </c>
      <c r="D52" s="54" t="s">
        <v>49</v>
      </c>
      <c r="E52" s="55">
        <v>1</v>
      </c>
      <c r="F52" s="220">
        <v>268305.59999999998</v>
      </c>
      <c r="G52" s="221">
        <f t="shared" ref="G52:G85" si="21">F52*E52</f>
        <v>268305.59999999998</v>
      </c>
      <c r="H52" s="222">
        <v>2500</v>
      </c>
      <c r="I52" s="223">
        <f t="shared" ref="I52:I85" si="22">H52*E52</f>
        <v>2500</v>
      </c>
      <c r="J52" s="532">
        <f t="shared" ref="J52:J85" si="23">I52+G52</f>
        <v>270805.59999999998</v>
      </c>
      <c r="K52" s="489"/>
      <c r="L52" s="508">
        <v>1</v>
      </c>
      <c r="M52" s="555">
        <f t="shared" ref="M52:M60" si="24">L52+K52</f>
        <v>1</v>
      </c>
      <c r="N52" s="405">
        <f t="shared" ref="N52:N88" si="25">F52</f>
        <v>268305.59999999998</v>
      </c>
      <c r="O52" s="406">
        <f t="shared" ref="O52:O88" si="26">N52*M52</f>
        <v>268305.59999999998</v>
      </c>
      <c r="P52" s="405">
        <f t="shared" ref="P52:P88" si="27">H52</f>
        <v>2500</v>
      </c>
      <c r="Q52" s="406">
        <f t="shared" ref="Q52:Q88" si="28">P52*M52</f>
        <v>2500</v>
      </c>
      <c r="R52" s="407">
        <f t="shared" ref="R52:R88" si="29">Q52+O52</f>
        <v>270805.59999999998</v>
      </c>
      <c r="S52" s="589"/>
    </row>
    <row r="53" spans="1:19" s="2" customFormat="1" ht="24" customHeight="1" x14ac:dyDescent="0.2">
      <c r="A53" s="79"/>
      <c r="B53" s="77">
        <f t="shared" ref="B53:B60" si="30">B52+0.1</f>
        <v>8.1999999999999993</v>
      </c>
      <c r="C53" s="61" t="s">
        <v>26</v>
      </c>
      <c r="D53" s="54" t="s">
        <v>49</v>
      </c>
      <c r="E53" s="55">
        <v>1</v>
      </c>
      <c r="F53" s="220">
        <v>273969.59999999998</v>
      </c>
      <c r="G53" s="221">
        <f t="shared" si="21"/>
        <v>273969.59999999998</v>
      </c>
      <c r="H53" s="222">
        <v>2500</v>
      </c>
      <c r="I53" s="223">
        <f t="shared" si="22"/>
        <v>2500</v>
      </c>
      <c r="J53" s="532">
        <f t="shared" si="23"/>
        <v>276469.59999999998</v>
      </c>
      <c r="K53" s="489"/>
      <c r="L53" s="508">
        <v>1</v>
      </c>
      <c r="M53" s="555">
        <f t="shared" si="24"/>
        <v>1</v>
      </c>
      <c r="N53" s="405">
        <f t="shared" si="25"/>
        <v>273969.59999999998</v>
      </c>
      <c r="O53" s="406">
        <f t="shared" si="26"/>
        <v>273969.59999999998</v>
      </c>
      <c r="P53" s="405">
        <f t="shared" si="27"/>
        <v>2500</v>
      </c>
      <c r="Q53" s="406">
        <f t="shared" si="28"/>
        <v>2500</v>
      </c>
      <c r="R53" s="407">
        <f t="shared" si="29"/>
        <v>276469.59999999998</v>
      </c>
      <c r="S53" s="589"/>
    </row>
    <row r="54" spans="1:19" s="2" customFormat="1" ht="24" customHeight="1" x14ac:dyDescent="0.2">
      <c r="A54" s="79"/>
      <c r="B54" s="77">
        <f t="shared" si="30"/>
        <v>8.2999999999999989</v>
      </c>
      <c r="C54" s="61" t="s">
        <v>27</v>
      </c>
      <c r="D54" s="54" t="s">
        <v>49</v>
      </c>
      <c r="E54" s="55">
        <v>1</v>
      </c>
      <c r="F54" s="220">
        <v>273969.59999999998</v>
      </c>
      <c r="G54" s="221">
        <f t="shared" si="21"/>
        <v>273969.59999999998</v>
      </c>
      <c r="H54" s="222">
        <v>2500</v>
      </c>
      <c r="I54" s="223">
        <f t="shared" si="22"/>
        <v>2500</v>
      </c>
      <c r="J54" s="532">
        <f t="shared" si="23"/>
        <v>276469.59999999998</v>
      </c>
      <c r="K54" s="489"/>
      <c r="L54" s="508">
        <v>1</v>
      </c>
      <c r="M54" s="555">
        <f t="shared" si="24"/>
        <v>1</v>
      </c>
      <c r="N54" s="405">
        <f t="shared" si="25"/>
        <v>273969.59999999998</v>
      </c>
      <c r="O54" s="406">
        <f t="shared" si="26"/>
        <v>273969.59999999998</v>
      </c>
      <c r="P54" s="405">
        <f t="shared" si="27"/>
        <v>2500</v>
      </c>
      <c r="Q54" s="406">
        <f t="shared" si="28"/>
        <v>2500</v>
      </c>
      <c r="R54" s="407">
        <f t="shared" si="29"/>
        <v>276469.59999999998</v>
      </c>
      <c r="S54" s="589"/>
    </row>
    <row r="55" spans="1:19" s="2" customFormat="1" ht="24" customHeight="1" x14ac:dyDescent="0.2">
      <c r="A55" s="79"/>
      <c r="B55" s="77">
        <f t="shared" si="30"/>
        <v>8.3999999999999986</v>
      </c>
      <c r="C55" s="61" t="s">
        <v>28</v>
      </c>
      <c r="D55" s="54" t="s">
        <v>49</v>
      </c>
      <c r="E55" s="65">
        <v>1</v>
      </c>
      <c r="F55" s="220">
        <v>279633.59999999998</v>
      </c>
      <c r="G55" s="221">
        <f t="shared" si="21"/>
        <v>279633.59999999998</v>
      </c>
      <c r="H55" s="222">
        <v>2500</v>
      </c>
      <c r="I55" s="223">
        <f t="shared" si="22"/>
        <v>2500</v>
      </c>
      <c r="J55" s="532">
        <f t="shared" si="23"/>
        <v>282133.59999999998</v>
      </c>
      <c r="K55" s="489"/>
      <c r="L55" s="508">
        <v>1</v>
      </c>
      <c r="M55" s="555">
        <f t="shared" si="24"/>
        <v>1</v>
      </c>
      <c r="N55" s="405">
        <f t="shared" si="25"/>
        <v>279633.59999999998</v>
      </c>
      <c r="O55" s="406">
        <f t="shared" si="26"/>
        <v>279633.59999999998</v>
      </c>
      <c r="P55" s="405">
        <f t="shared" si="27"/>
        <v>2500</v>
      </c>
      <c r="Q55" s="406">
        <f t="shared" si="28"/>
        <v>2500</v>
      </c>
      <c r="R55" s="407">
        <f t="shared" si="29"/>
        <v>282133.59999999998</v>
      </c>
      <c r="S55" s="589"/>
    </row>
    <row r="56" spans="1:19" s="2" customFormat="1" ht="24" customHeight="1" x14ac:dyDescent="0.2">
      <c r="A56" s="79"/>
      <c r="B56" s="77">
        <f t="shared" si="30"/>
        <v>8.4999999999999982</v>
      </c>
      <c r="C56" s="61" t="s">
        <v>29</v>
      </c>
      <c r="D56" s="64" t="s">
        <v>49</v>
      </c>
      <c r="E56" s="65">
        <v>1</v>
      </c>
      <c r="F56" s="220">
        <v>279633.59999999998</v>
      </c>
      <c r="G56" s="221">
        <f t="shared" si="21"/>
        <v>279633.59999999998</v>
      </c>
      <c r="H56" s="222">
        <v>2500</v>
      </c>
      <c r="I56" s="223">
        <f t="shared" si="22"/>
        <v>2500</v>
      </c>
      <c r="J56" s="532">
        <f t="shared" si="23"/>
        <v>282133.59999999998</v>
      </c>
      <c r="K56" s="489"/>
      <c r="L56" s="508">
        <v>1</v>
      </c>
      <c r="M56" s="555">
        <f t="shared" si="24"/>
        <v>1</v>
      </c>
      <c r="N56" s="405">
        <f t="shared" si="25"/>
        <v>279633.59999999998</v>
      </c>
      <c r="O56" s="406">
        <f t="shared" si="26"/>
        <v>279633.59999999998</v>
      </c>
      <c r="P56" s="405">
        <f t="shared" si="27"/>
        <v>2500</v>
      </c>
      <c r="Q56" s="406">
        <f t="shared" si="28"/>
        <v>2500</v>
      </c>
      <c r="R56" s="407">
        <f t="shared" si="29"/>
        <v>282133.59999999998</v>
      </c>
      <c r="S56" s="589"/>
    </row>
    <row r="57" spans="1:19" s="2" customFormat="1" ht="24" customHeight="1" thickBot="1" x14ac:dyDescent="0.25">
      <c r="A57" s="173"/>
      <c r="B57" s="179">
        <f t="shared" si="30"/>
        <v>8.5999999999999979</v>
      </c>
      <c r="C57" s="155" t="s">
        <v>85</v>
      </c>
      <c r="D57" s="162" t="s">
        <v>49</v>
      </c>
      <c r="E57" s="147">
        <v>1</v>
      </c>
      <c r="F57" s="235">
        <v>279633.59999999998</v>
      </c>
      <c r="G57" s="236">
        <f t="shared" si="21"/>
        <v>279633.59999999998</v>
      </c>
      <c r="H57" s="237">
        <v>2500</v>
      </c>
      <c r="I57" s="238">
        <f t="shared" si="22"/>
        <v>2500</v>
      </c>
      <c r="J57" s="536">
        <f t="shared" si="23"/>
        <v>282133.59999999998</v>
      </c>
      <c r="K57" s="492"/>
      <c r="L57" s="511">
        <v>1</v>
      </c>
      <c r="M57" s="562">
        <f t="shared" si="24"/>
        <v>1</v>
      </c>
      <c r="N57" s="418">
        <f t="shared" si="25"/>
        <v>279633.59999999998</v>
      </c>
      <c r="O57" s="417">
        <f t="shared" si="26"/>
        <v>279633.59999999998</v>
      </c>
      <c r="P57" s="418">
        <f t="shared" si="27"/>
        <v>2500</v>
      </c>
      <c r="Q57" s="417">
        <f t="shared" si="28"/>
        <v>2500</v>
      </c>
      <c r="R57" s="419">
        <f t="shared" si="29"/>
        <v>282133.59999999998</v>
      </c>
      <c r="S57" s="589"/>
    </row>
    <row r="58" spans="1:19" s="2" customFormat="1" ht="24" customHeight="1" x14ac:dyDescent="0.2">
      <c r="A58" s="79"/>
      <c r="B58" s="77">
        <f t="shared" si="30"/>
        <v>8.6999999999999975</v>
      </c>
      <c r="C58" s="61" t="s">
        <v>86</v>
      </c>
      <c r="D58" s="54" t="s">
        <v>49</v>
      </c>
      <c r="E58" s="55">
        <v>1</v>
      </c>
      <c r="F58" s="220">
        <v>279633.59999999998</v>
      </c>
      <c r="G58" s="221">
        <f t="shared" si="21"/>
        <v>279633.59999999998</v>
      </c>
      <c r="H58" s="222">
        <v>2500</v>
      </c>
      <c r="I58" s="223">
        <f t="shared" si="22"/>
        <v>2500</v>
      </c>
      <c r="J58" s="532">
        <f t="shared" si="23"/>
        <v>282133.59999999998</v>
      </c>
      <c r="K58" s="489"/>
      <c r="L58" s="508">
        <v>1</v>
      </c>
      <c r="M58" s="555">
        <f t="shared" si="24"/>
        <v>1</v>
      </c>
      <c r="N58" s="405">
        <f t="shared" si="25"/>
        <v>279633.59999999998</v>
      </c>
      <c r="O58" s="406">
        <f t="shared" si="26"/>
        <v>279633.59999999998</v>
      </c>
      <c r="P58" s="405">
        <f t="shared" si="27"/>
        <v>2500</v>
      </c>
      <c r="Q58" s="406">
        <f t="shared" si="28"/>
        <v>2500</v>
      </c>
      <c r="R58" s="407">
        <f t="shared" si="29"/>
        <v>282133.59999999998</v>
      </c>
      <c r="S58" s="589"/>
    </row>
    <row r="59" spans="1:19" s="2" customFormat="1" ht="24" customHeight="1" x14ac:dyDescent="0.2">
      <c r="A59" s="79"/>
      <c r="B59" s="77">
        <f t="shared" si="30"/>
        <v>8.7999999999999972</v>
      </c>
      <c r="C59" s="61" t="s">
        <v>87</v>
      </c>
      <c r="D59" s="54" t="s">
        <v>49</v>
      </c>
      <c r="E59" s="65">
        <v>1</v>
      </c>
      <c r="F59" s="220">
        <v>279633.59999999998</v>
      </c>
      <c r="G59" s="221">
        <f t="shared" si="21"/>
        <v>279633.59999999998</v>
      </c>
      <c r="H59" s="222">
        <v>2500</v>
      </c>
      <c r="I59" s="223">
        <f t="shared" si="22"/>
        <v>2500</v>
      </c>
      <c r="J59" s="532">
        <f t="shared" si="23"/>
        <v>282133.59999999998</v>
      </c>
      <c r="K59" s="489"/>
      <c r="L59" s="508">
        <v>1</v>
      </c>
      <c r="M59" s="555">
        <f t="shared" si="24"/>
        <v>1</v>
      </c>
      <c r="N59" s="405">
        <f t="shared" si="25"/>
        <v>279633.59999999998</v>
      </c>
      <c r="O59" s="406">
        <f t="shared" si="26"/>
        <v>279633.59999999998</v>
      </c>
      <c r="P59" s="405">
        <f t="shared" si="27"/>
        <v>2500</v>
      </c>
      <c r="Q59" s="406">
        <f t="shared" si="28"/>
        <v>2500</v>
      </c>
      <c r="R59" s="407">
        <f t="shared" si="29"/>
        <v>282133.59999999998</v>
      </c>
      <c r="S59" s="589"/>
    </row>
    <row r="60" spans="1:19" s="2" customFormat="1" ht="24" customHeight="1" x14ac:dyDescent="0.2">
      <c r="A60" s="79"/>
      <c r="B60" s="77">
        <f t="shared" si="30"/>
        <v>8.8999999999999968</v>
      </c>
      <c r="C60" s="61" t="s">
        <v>88</v>
      </c>
      <c r="D60" s="54" t="s">
        <v>49</v>
      </c>
      <c r="E60" s="65">
        <v>1</v>
      </c>
      <c r="F60" s="220">
        <v>279633.59999999998</v>
      </c>
      <c r="G60" s="221">
        <f t="shared" si="21"/>
        <v>279633.59999999998</v>
      </c>
      <c r="H60" s="222">
        <v>2500</v>
      </c>
      <c r="I60" s="223">
        <f t="shared" si="22"/>
        <v>2500</v>
      </c>
      <c r="J60" s="532">
        <f t="shared" si="23"/>
        <v>282133.59999999998</v>
      </c>
      <c r="K60" s="489"/>
      <c r="L60" s="508">
        <v>1</v>
      </c>
      <c r="M60" s="555">
        <f t="shared" si="24"/>
        <v>1</v>
      </c>
      <c r="N60" s="405">
        <f t="shared" si="25"/>
        <v>279633.59999999998</v>
      </c>
      <c r="O60" s="406">
        <f t="shared" si="26"/>
        <v>279633.59999999998</v>
      </c>
      <c r="P60" s="405">
        <f t="shared" si="27"/>
        <v>2500</v>
      </c>
      <c r="Q60" s="406">
        <f t="shared" si="28"/>
        <v>2500</v>
      </c>
      <c r="R60" s="407">
        <f t="shared" si="29"/>
        <v>282133.59999999998</v>
      </c>
      <c r="S60" s="589"/>
    </row>
    <row r="61" spans="1:19" s="2" customFormat="1" ht="24" customHeight="1" x14ac:dyDescent="0.2">
      <c r="A61" s="79"/>
      <c r="B61" s="142">
        <f>B60-0.8</f>
        <v>8.0999999999999961</v>
      </c>
      <c r="C61" s="61" t="s">
        <v>89</v>
      </c>
      <c r="D61" s="64" t="s">
        <v>49</v>
      </c>
      <c r="E61" s="65">
        <v>1</v>
      </c>
      <c r="F61" s="220">
        <v>285297.59999999998</v>
      </c>
      <c r="G61" s="221">
        <f t="shared" si="21"/>
        <v>285297.59999999998</v>
      </c>
      <c r="H61" s="222">
        <v>2500</v>
      </c>
      <c r="I61" s="223">
        <f t="shared" si="22"/>
        <v>2500</v>
      </c>
      <c r="J61" s="532">
        <f t="shared" si="23"/>
        <v>287797.59999999998</v>
      </c>
      <c r="K61" s="489"/>
      <c r="L61" s="508">
        <v>1</v>
      </c>
      <c r="M61" s="555">
        <f t="shared" ref="M61:M85" si="31">L61+K61</f>
        <v>1</v>
      </c>
      <c r="N61" s="405">
        <f t="shared" si="25"/>
        <v>285297.59999999998</v>
      </c>
      <c r="O61" s="406">
        <f t="shared" si="26"/>
        <v>285297.59999999998</v>
      </c>
      <c r="P61" s="405">
        <f t="shared" si="27"/>
        <v>2500</v>
      </c>
      <c r="Q61" s="406">
        <f t="shared" si="28"/>
        <v>2500</v>
      </c>
      <c r="R61" s="407">
        <f t="shared" si="29"/>
        <v>287797.59999999998</v>
      </c>
      <c r="S61" s="589"/>
    </row>
    <row r="62" spans="1:19" s="2" customFormat="1" ht="24" customHeight="1" x14ac:dyDescent="0.2">
      <c r="A62" s="79"/>
      <c r="B62" s="142">
        <f t="shared" ref="B62:B85" si="32">B61+0.01</f>
        <v>8.1099999999999959</v>
      </c>
      <c r="C62" s="61" t="s">
        <v>90</v>
      </c>
      <c r="D62" s="64" t="s">
        <v>33</v>
      </c>
      <c r="E62" s="65">
        <v>2</v>
      </c>
      <c r="F62" s="220">
        <v>279633.59999999998</v>
      </c>
      <c r="G62" s="221">
        <f t="shared" si="21"/>
        <v>559267.19999999995</v>
      </c>
      <c r="H62" s="222">
        <v>2500</v>
      </c>
      <c r="I62" s="223">
        <f t="shared" si="22"/>
        <v>5000</v>
      </c>
      <c r="J62" s="532">
        <f t="shared" si="23"/>
        <v>564267.19999999995</v>
      </c>
      <c r="K62" s="489"/>
      <c r="L62" s="508">
        <f t="shared" ref="L62:L85" si="33">E62</f>
        <v>2</v>
      </c>
      <c r="M62" s="555">
        <f t="shared" si="31"/>
        <v>2</v>
      </c>
      <c r="N62" s="405">
        <f t="shared" si="25"/>
        <v>279633.59999999998</v>
      </c>
      <c r="O62" s="406">
        <f t="shared" si="26"/>
        <v>559267.19999999995</v>
      </c>
      <c r="P62" s="405">
        <f t="shared" si="27"/>
        <v>2500</v>
      </c>
      <c r="Q62" s="406">
        <f t="shared" si="28"/>
        <v>5000</v>
      </c>
      <c r="R62" s="407">
        <f t="shared" si="29"/>
        <v>564267.19999999995</v>
      </c>
      <c r="S62" s="589"/>
    </row>
    <row r="63" spans="1:19" s="2" customFormat="1" ht="24" customHeight="1" x14ac:dyDescent="0.2">
      <c r="A63" s="79"/>
      <c r="B63" s="142">
        <f t="shared" si="32"/>
        <v>8.1199999999999957</v>
      </c>
      <c r="C63" s="61" t="s">
        <v>91</v>
      </c>
      <c r="D63" s="64" t="s">
        <v>33</v>
      </c>
      <c r="E63" s="65">
        <v>3</v>
      </c>
      <c r="F63" s="220">
        <v>285297.59999999998</v>
      </c>
      <c r="G63" s="221">
        <f t="shared" si="21"/>
        <v>855892.79999999993</v>
      </c>
      <c r="H63" s="222">
        <v>2500</v>
      </c>
      <c r="I63" s="223">
        <f t="shared" si="22"/>
        <v>7500</v>
      </c>
      <c r="J63" s="532">
        <f t="shared" si="23"/>
        <v>863392.79999999993</v>
      </c>
      <c r="K63" s="489"/>
      <c r="L63" s="508">
        <f t="shared" si="33"/>
        <v>3</v>
      </c>
      <c r="M63" s="555">
        <f t="shared" si="31"/>
        <v>3</v>
      </c>
      <c r="N63" s="405">
        <f t="shared" si="25"/>
        <v>285297.59999999998</v>
      </c>
      <c r="O63" s="406">
        <f t="shared" si="26"/>
        <v>855892.79999999993</v>
      </c>
      <c r="P63" s="405">
        <f t="shared" si="27"/>
        <v>2500</v>
      </c>
      <c r="Q63" s="406">
        <f t="shared" si="28"/>
        <v>7500</v>
      </c>
      <c r="R63" s="407">
        <f t="shared" si="29"/>
        <v>863392.79999999993</v>
      </c>
      <c r="S63" s="589"/>
    </row>
    <row r="64" spans="1:19" s="2" customFormat="1" ht="24" customHeight="1" x14ac:dyDescent="0.2">
      <c r="A64" s="79"/>
      <c r="B64" s="142">
        <f t="shared" si="32"/>
        <v>8.1299999999999955</v>
      </c>
      <c r="C64" s="61" t="s">
        <v>92</v>
      </c>
      <c r="D64" s="64" t="s">
        <v>49</v>
      </c>
      <c r="E64" s="65">
        <v>1</v>
      </c>
      <c r="F64" s="220">
        <v>285297.59999999998</v>
      </c>
      <c r="G64" s="221">
        <f t="shared" si="21"/>
        <v>285297.59999999998</v>
      </c>
      <c r="H64" s="222">
        <v>2500</v>
      </c>
      <c r="I64" s="223">
        <f t="shared" si="22"/>
        <v>2500</v>
      </c>
      <c r="J64" s="532">
        <f t="shared" si="23"/>
        <v>287797.59999999998</v>
      </c>
      <c r="K64" s="489"/>
      <c r="L64" s="508">
        <f t="shared" si="33"/>
        <v>1</v>
      </c>
      <c r="M64" s="555">
        <f t="shared" si="31"/>
        <v>1</v>
      </c>
      <c r="N64" s="405">
        <f t="shared" si="25"/>
        <v>285297.59999999998</v>
      </c>
      <c r="O64" s="406">
        <f t="shared" si="26"/>
        <v>285297.59999999998</v>
      </c>
      <c r="P64" s="405">
        <f t="shared" si="27"/>
        <v>2500</v>
      </c>
      <c r="Q64" s="406">
        <f t="shared" si="28"/>
        <v>2500</v>
      </c>
      <c r="R64" s="407">
        <f t="shared" si="29"/>
        <v>287797.59999999998</v>
      </c>
      <c r="S64" s="589"/>
    </row>
    <row r="65" spans="1:19" s="2" customFormat="1" ht="24" customHeight="1" x14ac:dyDescent="0.2">
      <c r="A65" s="79"/>
      <c r="B65" s="142">
        <f t="shared" si="32"/>
        <v>8.1399999999999952</v>
      </c>
      <c r="C65" s="61" t="s">
        <v>93</v>
      </c>
      <c r="D65" s="64" t="s">
        <v>33</v>
      </c>
      <c r="E65" s="65">
        <v>4</v>
      </c>
      <c r="F65" s="220">
        <v>285297.59999999998</v>
      </c>
      <c r="G65" s="221">
        <f t="shared" si="21"/>
        <v>1141190.3999999999</v>
      </c>
      <c r="H65" s="222">
        <v>2500</v>
      </c>
      <c r="I65" s="223">
        <f t="shared" si="22"/>
        <v>10000</v>
      </c>
      <c r="J65" s="532">
        <f t="shared" si="23"/>
        <v>1151190.3999999999</v>
      </c>
      <c r="K65" s="489"/>
      <c r="L65" s="508">
        <f t="shared" si="33"/>
        <v>4</v>
      </c>
      <c r="M65" s="555">
        <f t="shared" si="31"/>
        <v>4</v>
      </c>
      <c r="N65" s="405">
        <f t="shared" si="25"/>
        <v>285297.59999999998</v>
      </c>
      <c r="O65" s="406">
        <f t="shared" si="26"/>
        <v>1141190.3999999999</v>
      </c>
      <c r="P65" s="405">
        <f t="shared" si="27"/>
        <v>2500</v>
      </c>
      <c r="Q65" s="406">
        <f t="shared" si="28"/>
        <v>10000</v>
      </c>
      <c r="R65" s="407">
        <f t="shared" si="29"/>
        <v>1151190.3999999999</v>
      </c>
      <c r="S65" s="589"/>
    </row>
    <row r="66" spans="1:19" s="2" customFormat="1" ht="24" customHeight="1" x14ac:dyDescent="0.2">
      <c r="A66" s="79"/>
      <c r="B66" s="142">
        <f t="shared" si="32"/>
        <v>8.149999999999995</v>
      </c>
      <c r="C66" s="61" t="s">
        <v>94</v>
      </c>
      <c r="D66" s="64" t="s">
        <v>49</v>
      </c>
      <c r="E66" s="65">
        <v>1</v>
      </c>
      <c r="F66" s="220">
        <v>285297.59999999998</v>
      </c>
      <c r="G66" s="221">
        <f t="shared" si="21"/>
        <v>285297.59999999998</v>
      </c>
      <c r="H66" s="222">
        <v>2500</v>
      </c>
      <c r="I66" s="223">
        <f t="shared" si="22"/>
        <v>2500</v>
      </c>
      <c r="J66" s="532">
        <f t="shared" si="23"/>
        <v>287797.59999999998</v>
      </c>
      <c r="K66" s="489"/>
      <c r="L66" s="508">
        <f t="shared" si="33"/>
        <v>1</v>
      </c>
      <c r="M66" s="555">
        <f t="shared" si="31"/>
        <v>1</v>
      </c>
      <c r="N66" s="405">
        <f t="shared" si="25"/>
        <v>285297.59999999998</v>
      </c>
      <c r="O66" s="406">
        <f t="shared" si="26"/>
        <v>285297.59999999998</v>
      </c>
      <c r="P66" s="405">
        <f t="shared" si="27"/>
        <v>2500</v>
      </c>
      <c r="Q66" s="406">
        <f t="shared" si="28"/>
        <v>2500</v>
      </c>
      <c r="R66" s="407">
        <f t="shared" si="29"/>
        <v>287797.59999999998</v>
      </c>
      <c r="S66" s="589"/>
    </row>
    <row r="67" spans="1:19" s="2" customFormat="1" ht="24" customHeight="1" x14ac:dyDescent="0.2">
      <c r="A67" s="79"/>
      <c r="B67" s="142">
        <f t="shared" si="32"/>
        <v>8.1599999999999948</v>
      </c>
      <c r="C67" s="61" t="s">
        <v>95</v>
      </c>
      <c r="D67" s="64" t="s">
        <v>49</v>
      </c>
      <c r="E67" s="65">
        <v>1</v>
      </c>
      <c r="F67" s="220">
        <v>285297.59999999998</v>
      </c>
      <c r="G67" s="221">
        <f t="shared" si="21"/>
        <v>285297.59999999998</v>
      </c>
      <c r="H67" s="222">
        <v>2500</v>
      </c>
      <c r="I67" s="223">
        <f t="shared" si="22"/>
        <v>2500</v>
      </c>
      <c r="J67" s="532">
        <f t="shared" si="23"/>
        <v>287797.59999999998</v>
      </c>
      <c r="K67" s="489"/>
      <c r="L67" s="508">
        <f t="shared" si="33"/>
        <v>1</v>
      </c>
      <c r="M67" s="555">
        <f t="shared" si="31"/>
        <v>1</v>
      </c>
      <c r="N67" s="405">
        <f t="shared" si="25"/>
        <v>285297.59999999998</v>
      </c>
      <c r="O67" s="406">
        <f t="shared" si="26"/>
        <v>285297.59999999998</v>
      </c>
      <c r="P67" s="405">
        <f t="shared" si="27"/>
        <v>2500</v>
      </c>
      <c r="Q67" s="406">
        <f t="shared" si="28"/>
        <v>2500</v>
      </c>
      <c r="R67" s="407">
        <f t="shared" si="29"/>
        <v>287797.59999999998</v>
      </c>
      <c r="S67" s="589"/>
    </row>
    <row r="68" spans="1:19" s="2" customFormat="1" ht="24" customHeight="1" x14ac:dyDescent="0.2">
      <c r="A68" s="79"/>
      <c r="B68" s="142">
        <f t="shared" si="32"/>
        <v>8.1699999999999946</v>
      </c>
      <c r="C68" s="61" t="s">
        <v>96</v>
      </c>
      <c r="D68" s="64" t="s">
        <v>49</v>
      </c>
      <c r="E68" s="65">
        <v>1</v>
      </c>
      <c r="F68" s="220">
        <v>290961.59999999998</v>
      </c>
      <c r="G68" s="221">
        <f t="shared" si="21"/>
        <v>290961.59999999998</v>
      </c>
      <c r="H68" s="222">
        <v>2500</v>
      </c>
      <c r="I68" s="223">
        <f t="shared" si="22"/>
        <v>2500</v>
      </c>
      <c r="J68" s="532">
        <f t="shared" si="23"/>
        <v>293461.59999999998</v>
      </c>
      <c r="K68" s="489"/>
      <c r="L68" s="508">
        <f t="shared" si="33"/>
        <v>1</v>
      </c>
      <c r="M68" s="555">
        <f t="shared" si="31"/>
        <v>1</v>
      </c>
      <c r="N68" s="405">
        <f t="shared" si="25"/>
        <v>290961.59999999998</v>
      </c>
      <c r="O68" s="406">
        <f t="shared" si="26"/>
        <v>290961.59999999998</v>
      </c>
      <c r="P68" s="405">
        <f t="shared" si="27"/>
        <v>2500</v>
      </c>
      <c r="Q68" s="406">
        <f t="shared" si="28"/>
        <v>2500</v>
      </c>
      <c r="R68" s="407">
        <f t="shared" si="29"/>
        <v>293461.59999999998</v>
      </c>
      <c r="S68" s="589"/>
    </row>
    <row r="69" spans="1:19" s="2" customFormat="1" ht="24" customHeight="1" x14ac:dyDescent="0.2">
      <c r="A69" s="79"/>
      <c r="B69" s="142">
        <f t="shared" si="32"/>
        <v>8.1799999999999944</v>
      </c>
      <c r="C69" s="61" t="s">
        <v>97</v>
      </c>
      <c r="D69" s="64" t="s">
        <v>33</v>
      </c>
      <c r="E69" s="65">
        <v>4</v>
      </c>
      <c r="F69" s="220">
        <v>290961.59999999998</v>
      </c>
      <c r="G69" s="221">
        <f t="shared" si="21"/>
        <v>1163846.3999999999</v>
      </c>
      <c r="H69" s="222">
        <v>2500</v>
      </c>
      <c r="I69" s="223">
        <f t="shared" si="22"/>
        <v>10000</v>
      </c>
      <c r="J69" s="532">
        <f t="shared" si="23"/>
        <v>1173846.3999999999</v>
      </c>
      <c r="K69" s="489"/>
      <c r="L69" s="508">
        <f t="shared" si="33"/>
        <v>4</v>
      </c>
      <c r="M69" s="555">
        <f t="shared" si="31"/>
        <v>4</v>
      </c>
      <c r="N69" s="405">
        <f t="shared" si="25"/>
        <v>290961.59999999998</v>
      </c>
      <c r="O69" s="406">
        <f t="shared" si="26"/>
        <v>1163846.3999999999</v>
      </c>
      <c r="P69" s="405">
        <f t="shared" si="27"/>
        <v>2500</v>
      </c>
      <c r="Q69" s="406">
        <f t="shared" si="28"/>
        <v>10000</v>
      </c>
      <c r="R69" s="407">
        <f t="shared" si="29"/>
        <v>1173846.3999999999</v>
      </c>
      <c r="S69" s="589"/>
    </row>
    <row r="70" spans="1:19" s="2" customFormat="1" ht="24" customHeight="1" x14ac:dyDescent="0.2">
      <c r="A70" s="79"/>
      <c r="B70" s="142">
        <f t="shared" si="32"/>
        <v>8.1899999999999942</v>
      </c>
      <c r="C70" s="61" t="s">
        <v>98</v>
      </c>
      <c r="D70" s="64" t="s">
        <v>49</v>
      </c>
      <c r="E70" s="65">
        <v>1</v>
      </c>
      <c r="F70" s="220">
        <v>290961.59999999998</v>
      </c>
      <c r="G70" s="221">
        <f t="shared" si="21"/>
        <v>290961.59999999998</v>
      </c>
      <c r="H70" s="222">
        <v>2500</v>
      </c>
      <c r="I70" s="223">
        <f t="shared" si="22"/>
        <v>2500</v>
      </c>
      <c r="J70" s="532">
        <f t="shared" si="23"/>
        <v>293461.59999999998</v>
      </c>
      <c r="K70" s="489"/>
      <c r="L70" s="508">
        <f t="shared" si="33"/>
        <v>1</v>
      </c>
      <c r="M70" s="555">
        <f t="shared" si="31"/>
        <v>1</v>
      </c>
      <c r="N70" s="405">
        <f t="shared" si="25"/>
        <v>290961.59999999998</v>
      </c>
      <c r="O70" s="406">
        <f t="shared" si="26"/>
        <v>290961.59999999998</v>
      </c>
      <c r="P70" s="405">
        <f t="shared" si="27"/>
        <v>2500</v>
      </c>
      <c r="Q70" s="406">
        <f t="shared" si="28"/>
        <v>2500</v>
      </c>
      <c r="R70" s="407">
        <f t="shared" si="29"/>
        <v>293461.59999999998</v>
      </c>
      <c r="S70" s="589"/>
    </row>
    <row r="71" spans="1:19" s="2" customFormat="1" ht="24" customHeight="1" x14ac:dyDescent="0.2">
      <c r="A71" s="79"/>
      <c r="B71" s="142">
        <f t="shared" si="32"/>
        <v>8.199999999999994</v>
      </c>
      <c r="C71" s="61" t="s">
        <v>99</v>
      </c>
      <c r="D71" s="54" t="s">
        <v>33</v>
      </c>
      <c r="E71" s="55">
        <v>2</v>
      </c>
      <c r="F71" s="220">
        <v>290961.59999999998</v>
      </c>
      <c r="G71" s="221">
        <f t="shared" si="21"/>
        <v>581923.19999999995</v>
      </c>
      <c r="H71" s="222">
        <v>2500</v>
      </c>
      <c r="I71" s="223">
        <f t="shared" si="22"/>
        <v>5000</v>
      </c>
      <c r="J71" s="532">
        <f t="shared" si="23"/>
        <v>586923.19999999995</v>
      </c>
      <c r="K71" s="489"/>
      <c r="L71" s="508">
        <f t="shared" si="33"/>
        <v>2</v>
      </c>
      <c r="M71" s="555">
        <f t="shared" si="31"/>
        <v>2</v>
      </c>
      <c r="N71" s="405">
        <f t="shared" si="25"/>
        <v>290961.59999999998</v>
      </c>
      <c r="O71" s="406">
        <f t="shared" si="26"/>
        <v>581923.19999999995</v>
      </c>
      <c r="P71" s="405">
        <f t="shared" si="27"/>
        <v>2500</v>
      </c>
      <c r="Q71" s="406">
        <f t="shared" si="28"/>
        <v>5000</v>
      </c>
      <c r="R71" s="407">
        <f t="shared" si="29"/>
        <v>586923.19999999995</v>
      </c>
      <c r="S71" s="589"/>
    </row>
    <row r="72" spans="1:19" s="2" customFormat="1" ht="24" customHeight="1" x14ac:dyDescent="0.2">
      <c r="A72" s="79"/>
      <c r="B72" s="142">
        <f t="shared" si="32"/>
        <v>8.2099999999999937</v>
      </c>
      <c r="C72" s="78" t="s">
        <v>100</v>
      </c>
      <c r="D72" s="64" t="s">
        <v>49</v>
      </c>
      <c r="E72" s="65">
        <v>1</v>
      </c>
      <c r="F72" s="220">
        <v>290961.59999999998</v>
      </c>
      <c r="G72" s="221">
        <f t="shared" si="21"/>
        <v>290961.59999999998</v>
      </c>
      <c r="H72" s="222">
        <v>2500</v>
      </c>
      <c r="I72" s="223">
        <f t="shared" si="22"/>
        <v>2500</v>
      </c>
      <c r="J72" s="532">
        <f t="shared" si="23"/>
        <v>293461.59999999998</v>
      </c>
      <c r="K72" s="489"/>
      <c r="L72" s="508">
        <f t="shared" si="33"/>
        <v>1</v>
      </c>
      <c r="M72" s="555">
        <f t="shared" si="31"/>
        <v>1</v>
      </c>
      <c r="N72" s="405">
        <f t="shared" si="25"/>
        <v>290961.59999999998</v>
      </c>
      <c r="O72" s="406">
        <f t="shared" si="26"/>
        <v>290961.59999999998</v>
      </c>
      <c r="P72" s="405">
        <f t="shared" si="27"/>
        <v>2500</v>
      </c>
      <c r="Q72" s="406">
        <f t="shared" si="28"/>
        <v>2500</v>
      </c>
      <c r="R72" s="407">
        <f t="shared" si="29"/>
        <v>293461.59999999998</v>
      </c>
      <c r="S72" s="589"/>
    </row>
    <row r="73" spans="1:19" s="2" customFormat="1" ht="24" customHeight="1" x14ac:dyDescent="0.2">
      <c r="A73" s="79"/>
      <c r="B73" s="142">
        <f t="shared" si="32"/>
        <v>8.2199999999999935</v>
      </c>
      <c r="C73" s="78" t="s">
        <v>107</v>
      </c>
      <c r="D73" s="64" t="s">
        <v>33</v>
      </c>
      <c r="E73" s="65">
        <v>2</v>
      </c>
      <c r="F73" s="220">
        <v>290961.59999999998</v>
      </c>
      <c r="G73" s="221">
        <f t="shared" si="21"/>
        <v>581923.19999999995</v>
      </c>
      <c r="H73" s="222">
        <v>2500</v>
      </c>
      <c r="I73" s="223">
        <f t="shared" si="22"/>
        <v>5000</v>
      </c>
      <c r="J73" s="532">
        <f t="shared" si="23"/>
        <v>586923.19999999995</v>
      </c>
      <c r="K73" s="489"/>
      <c r="L73" s="508">
        <f t="shared" si="33"/>
        <v>2</v>
      </c>
      <c r="M73" s="555">
        <f t="shared" si="31"/>
        <v>2</v>
      </c>
      <c r="N73" s="405">
        <f t="shared" si="25"/>
        <v>290961.59999999998</v>
      </c>
      <c r="O73" s="406">
        <f t="shared" si="26"/>
        <v>581923.19999999995</v>
      </c>
      <c r="P73" s="405">
        <f t="shared" si="27"/>
        <v>2500</v>
      </c>
      <c r="Q73" s="406">
        <f t="shared" si="28"/>
        <v>5000</v>
      </c>
      <c r="R73" s="407">
        <f t="shared" si="29"/>
        <v>586923.19999999995</v>
      </c>
      <c r="S73" s="589"/>
    </row>
    <row r="74" spans="1:19" s="2" customFormat="1" ht="24" customHeight="1" x14ac:dyDescent="0.2">
      <c r="A74" s="79"/>
      <c r="B74" s="142">
        <f t="shared" si="32"/>
        <v>8.2299999999999933</v>
      </c>
      <c r="C74" s="61" t="s">
        <v>108</v>
      </c>
      <c r="D74" s="54" t="s">
        <v>49</v>
      </c>
      <c r="E74" s="55">
        <v>1</v>
      </c>
      <c r="F74" s="220">
        <v>290961.59999999998</v>
      </c>
      <c r="G74" s="221">
        <f t="shared" si="21"/>
        <v>290961.59999999998</v>
      </c>
      <c r="H74" s="222">
        <v>2500</v>
      </c>
      <c r="I74" s="223">
        <f t="shared" si="22"/>
        <v>2500</v>
      </c>
      <c r="J74" s="532">
        <f t="shared" si="23"/>
        <v>293461.59999999998</v>
      </c>
      <c r="K74" s="489"/>
      <c r="L74" s="508">
        <f t="shared" si="33"/>
        <v>1</v>
      </c>
      <c r="M74" s="555">
        <f t="shared" si="31"/>
        <v>1</v>
      </c>
      <c r="N74" s="405">
        <f t="shared" si="25"/>
        <v>290961.59999999998</v>
      </c>
      <c r="O74" s="406">
        <f t="shared" si="26"/>
        <v>290961.59999999998</v>
      </c>
      <c r="P74" s="405">
        <f t="shared" si="27"/>
        <v>2500</v>
      </c>
      <c r="Q74" s="406">
        <f t="shared" si="28"/>
        <v>2500</v>
      </c>
      <c r="R74" s="407">
        <f t="shared" si="29"/>
        <v>293461.59999999998</v>
      </c>
      <c r="S74" s="589"/>
    </row>
    <row r="75" spans="1:19" s="2" customFormat="1" ht="24" customHeight="1" thickBot="1" x14ac:dyDescent="0.25">
      <c r="A75" s="173"/>
      <c r="B75" s="208">
        <f t="shared" si="32"/>
        <v>8.2399999999999931</v>
      </c>
      <c r="C75" s="155" t="s">
        <v>109</v>
      </c>
      <c r="D75" s="162" t="s">
        <v>49</v>
      </c>
      <c r="E75" s="147">
        <v>1</v>
      </c>
      <c r="F75" s="235">
        <v>290961.59999999998</v>
      </c>
      <c r="G75" s="236">
        <f t="shared" si="21"/>
        <v>290961.59999999998</v>
      </c>
      <c r="H75" s="237">
        <v>2500</v>
      </c>
      <c r="I75" s="238">
        <f t="shared" si="22"/>
        <v>2500</v>
      </c>
      <c r="J75" s="536">
        <f t="shared" si="23"/>
        <v>293461.59999999998</v>
      </c>
      <c r="K75" s="492"/>
      <c r="L75" s="508">
        <f t="shared" si="33"/>
        <v>1</v>
      </c>
      <c r="M75" s="562">
        <f t="shared" si="31"/>
        <v>1</v>
      </c>
      <c r="N75" s="418">
        <f t="shared" si="25"/>
        <v>290961.59999999998</v>
      </c>
      <c r="O75" s="417">
        <f t="shared" si="26"/>
        <v>290961.59999999998</v>
      </c>
      <c r="P75" s="418">
        <f t="shared" si="27"/>
        <v>2500</v>
      </c>
      <c r="Q75" s="417">
        <f t="shared" si="28"/>
        <v>2500</v>
      </c>
      <c r="R75" s="419">
        <f t="shared" si="29"/>
        <v>293461.59999999998</v>
      </c>
      <c r="S75" s="589"/>
    </row>
    <row r="76" spans="1:19" s="2" customFormat="1" ht="24" customHeight="1" x14ac:dyDescent="0.2">
      <c r="A76" s="79"/>
      <c r="B76" s="142">
        <f t="shared" si="32"/>
        <v>8.2499999999999929</v>
      </c>
      <c r="C76" s="61" t="s">
        <v>71</v>
      </c>
      <c r="D76" s="54" t="s">
        <v>49</v>
      </c>
      <c r="E76" s="55">
        <v>1</v>
      </c>
      <c r="F76" s="220">
        <v>59472</v>
      </c>
      <c r="G76" s="221">
        <f t="shared" si="21"/>
        <v>59472</v>
      </c>
      <c r="H76" s="222">
        <v>2000</v>
      </c>
      <c r="I76" s="223">
        <f t="shared" si="22"/>
        <v>2000</v>
      </c>
      <c r="J76" s="532">
        <f t="shared" si="23"/>
        <v>61472</v>
      </c>
      <c r="K76" s="489"/>
      <c r="L76" s="508">
        <f t="shared" si="33"/>
        <v>1</v>
      </c>
      <c r="M76" s="555">
        <f t="shared" si="31"/>
        <v>1</v>
      </c>
      <c r="N76" s="405">
        <f t="shared" si="25"/>
        <v>59472</v>
      </c>
      <c r="O76" s="406">
        <f t="shared" si="26"/>
        <v>59472</v>
      </c>
      <c r="P76" s="405">
        <f t="shared" si="27"/>
        <v>2000</v>
      </c>
      <c r="Q76" s="406">
        <f t="shared" si="28"/>
        <v>2000</v>
      </c>
      <c r="R76" s="407">
        <f t="shared" si="29"/>
        <v>61472</v>
      </c>
      <c r="S76" s="589"/>
    </row>
    <row r="77" spans="1:19" s="2" customFormat="1" ht="24" customHeight="1" x14ac:dyDescent="0.2">
      <c r="A77" s="79"/>
      <c r="B77" s="142">
        <f t="shared" si="32"/>
        <v>8.2599999999999927</v>
      </c>
      <c r="C77" s="78" t="s">
        <v>72</v>
      </c>
      <c r="D77" s="64" t="s">
        <v>49</v>
      </c>
      <c r="E77" s="65">
        <v>1</v>
      </c>
      <c r="F77" s="220">
        <v>59472</v>
      </c>
      <c r="G77" s="221">
        <f t="shared" si="21"/>
        <v>59472</v>
      </c>
      <c r="H77" s="222">
        <v>2000</v>
      </c>
      <c r="I77" s="223">
        <f t="shared" si="22"/>
        <v>2000</v>
      </c>
      <c r="J77" s="532">
        <f t="shared" si="23"/>
        <v>61472</v>
      </c>
      <c r="K77" s="489"/>
      <c r="L77" s="508">
        <f t="shared" si="33"/>
        <v>1</v>
      </c>
      <c r="M77" s="555">
        <f t="shared" si="31"/>
        <v>1</v>
      </c>
      <c r="N77" s="405">
        <f t="shared" si="25"/>
        <v>59472</v>
      </c>
      <c r="O77" s="406">
        <f t="shared" si="26"/>
        <v>59472</v>
      </c>
      <c r="P77" s="405">
        <f t="shared" si="27"/>
        <v>2000</v>
      </c>
      <c r="Q77" s="406">
        <f t="shared" si="28"/>
        <v>2000</v>
      </c>
      <c r="R77" s="407">
        <f t="shared" si="29"/>
        <v>61472</v>
      </c>
      <c r="S77" s="589"/>
    </row>
    <row r="78" spans="1:19" s="2" customFormat="1" ht="24" customHeight="1" x14ac:dyDescent="0.2">
      <c r="A78" s="79"/>
      <c r="B78" s="142">
        <f t="shared" si="32"/>
        <v>8.2699999999999925</v>
      </c>
      <c r="C78" s="78" t="s">
        <v>73</v>
      </c>
      <c r="D78" s="64" t="s">
        <v>49</v>
      </c>
      <c r="E78" s="65">
        <v>1</v>
      </c>
      <c r="F78" s="220">
        <v>59472</v>
      </c>
      <c r="G78" s="221">
        <f t="shared" si="21"/>
        <v>59472</v>
      </c>
      <c r="H78" s="222">
        <v>2000</v>
      </c>
      <c r="I78" s="223">
        <f t="shared" si="22"/>
        <v>2000</v>
      </c>
      <c r="J78" s="532">
        <f t="shared" si="23"/>
        <v>61472</v>
      </c>
      <c r="K78" s="489"/>
      <c r="L78" s="508">
        <f t="shared" si="33"/>
        <v>1</v>
      </c>
      <c r="M78" s="555">
        <f t="shared" si="31"/>
        <v>1</v>
      </c>
      <c r="N78" s="405">
        <f t="shared" si="25"/>
        <v>59472</v>
      </c>
      <c r="O78" s="406">
        <f t="shared" si="26"/>
        <v>59472</v>
      </c>
      <c r="P78" s="405">
        <f t="shared" si="27"/>
        <v>2000</v>
      </c>
      <c r="Q78" s="406">
        <f t="shared" si="28"/>
        <v>2000</v>
      </c>
      <c r="R78" s="407">
        <f t="shared" si="29"/>
        <v>61472</v>
      </c>
      <c r="S78" s="589"/>
    </row>
    <row r="79" spans="1:19" s="2" customFormat="1" ht="24" customHeight="1" x14ac:dyDescent="0.2">
      <c r="A79" s="79"/>
      <c r="B79" s="142">
        <f t="shared" si="32"/>
        <v>8.2799999999999923</v>
      </c>
      <c r="C79" s="78" t="s">
        <v>74</v>
      </c>
      <c r="D79" s="64" t="s">
        <v>49</v>
      </c>
      <c r="E79" s="65">
        <v>1</v>
      </c>
      <c r="F79" s="220">
        <v>59472</v>
      </c>
      <c r="G79" s="221">
        <f t="shared" si="21"/>
        <v>59472</v>
      </c>
      <c r="H79" s="222">
        <v>2000</v>
      </c>
      <c r="I79" s="223">
        <f t="shared" si="22"/>
        <v>2000</v>
      </c>
      <c r="J79" s="532">
        <f t="shared" si="23"/>
        <v>61472</v>
      </c>
      <c r="K79" s="489"/>
      <c r="L79" s="508">
        <f t="shared" si="33"/>
        <v>1</v>
      </c>
      <c r="M79" s="555">
        <f t="shared" si="31"/>
        <v>1</v>
      </c>
      <c r="N79" s="405">
        <f t="shared" si="25"/>
        <v>59472</v>
      </c>
      <c r="O79" s="406">
        <f t="shared" si="26"/>
        <v>59472</v>
      </c>
      <c r="P79" s="405">
        <f t="shared" si="27"/>
        <v>2000</v>
      </c>
      <c r="Q79" s="406">
        <f t="shared" si="28"/>
        <v>2000</v>
      </c>
      <c r="R79" s="407">
        <f t="shared" si="29"/>
        <v>61472</v>
      </c>
      <c r="S79" s="589"/>
    </row>
    <row r="80" spans="1:19" s="2" customFormat="1" ht="24" customHeight="1" x14ac:dyDescent="0.2">
      <c r="A80" s="79"/>
      <c r="B80" s="142">
        <f t="shared" si="32"/>
        <v>8.289999999999992</v>
      </c>
      <c r="C80" s="78" t="s">
        <v>75</v>
      </c>
      <c r="D80" s="64" t="s">
        <v>49</v>
      </c>
      <c r="E80" s="65">
        <v>1</v>
      </c>
      <c r="F80" s="220">
        <v>59472</v>
      </c>
      <c r="G80" s="221">
        <f t="shared" si="21"/>
        <v>59472</v>
      </c>
      <c r="H80" s="222">
        <v>2000</v>
      </c>
      <c r="I80" s="223">
        <f t="shared" si="22"/>
        <v>2000</v>
      </c>
      <c r="J80" s="532">
        <f t="shared" si="23"/>
        <v>61472</v>
      </c>
      <c r="K80" s="489"/>
      <c r="L80" s="508">
        <f t="shared" si="33"/>
        <v>1</v>
      </c>
      <c r="M80" s="555">
        <f t="shared" si="31"/>
        <v>1</v>
      </c>
      <c r="N80" s="405">
        <f t="shared" si="25"/>
        <v>59472</v>
      </c>
      <c r="O80" s="406">
        <f t="shared" si="26"/>
        <v>59472</v>
      </c>
      <c r="P80" s="405">
        <f t="shared" si="27"/>
        <v>2000</v>
      </c>
      <c r="Q80" s="406">
        <f t="shared" si="28"/>
        <v>2000</v>
      </c>
      <c r="R80" s="407">
        <f t="shared" si="29"/>
        <v>61472</v>
      </c>
      <c r="S80" s="589"/>
    </row>
    <row r="81" spans="1:19" s="2" customFormat="1" ht="24" customHeight="1" x14ac:dyDescent="0.2">
      <c r="A81" s="79"/>
      <c r="B81" s="142">
        <f t="shared" si="32"/>
        <v>8.2999999999999918</v>
      </c>
      <c r="C81" s="78" t="s">
        <v>101</v>
      </c>
      <c r="D81" s="64" t="s">
        <v>49</v>
      </c>
      <c r="E81" s="65">
        <v>1</v>
      </c>
      <c r="F81" s="220">
        <v>59472</v>
      </c>
      <c r="G81" s="221">
        <f t="shared" si="21"/>
        <v>59472</v>
      </c>
      <c r="H81" s="222">
        <v>2000</v>
      </c>
      <c r="I81" s="223">
        <f t="shared" si="22"/>
        <v>2000</v>
      </c>
      <c r="J81" s="532">
        <f t="shared" si="23"/>
        <v>61472</v>
      </c>
      <c r="K81" s="489"/>
      <c r="L81" s="508">
        <f t="shared" si="33"/>
        <v>1</v>
      </c>
      <c r="M81" s="555">
        <f t="shared" si="31"/>
        <v>1</v>
      </c>
      <c r="N81" s="405">
        <f t="shared" si="25"/>
        <v>59472</v>
      </c>
      <c r="O81" s="406">
        <f t="shared" si="26"/>
        <v>59472</v>
      </c>
      <c r="P81" s="405">
        <f t="shared" si="27"/>
        <v>2000</v>
      </c>
      <c r="Q81" s="406">
        <f t="shared" si="28"/>
        <v>2000</v>
      </c>
      <c r="R81" s="407">
        <f t="shared" si="29"/>
        <v>61472</v>
      </c>
      <c r="S81" s="589"/>
    </row>
    <row r="82" spans="1:19" s="2" customFormat="1" ht="24" customHeight="1" x14ac:dyDescent="0.2">
      <c r="A82" s="79"/>
      <c r="B82" s="142">
        <f t="shared" si="32"/>
        <v>8.3099999999999916</v>
      </c>
      <c r="C82" s="78" t="s">
        <v>102</v>
      </c>
      <c r="D82" s="64" t="s">
        <v>49</v>
      </c>
      <c r="E82" s="65">
        <v>1</v>
      </c>
      <c r="F82" s="220">
        <v>62304</v>
      </c>
      <c r="G82" s="221">
        <f t="shared" si="21"/>
        <v>62304</v>
      </c>
      <c r="H82" s="222">
        <v>2000</v>
      </c>
      <c r="I82" s="223">
        <f t="shared" si="22"/>
        <v>2000</v>
      </c>
      <c r="J82" s="532">
        <f t="shared" si="23"/>
        <v>64304</v>
      </c>
      <c r="K82" s="489"/>
      <c r="L82" s="508">
        <f t="shared" si="33"/>
        <v>1</v>
      </c>
      <c r="M82" s="555">
        <f t="shared" si="31"/>
        <v>1</v>
      </c>
      <c r="N82" s="405">
        <f t="shared" si="25"/>
        <v>62304</v>
      </c>
      <c r="O82" s="406">
        <f t="shared" si="26"/>
        <v>62304</v>
      </c>
      <c r="P82" s="405">
        <f t="shared" si="27"/>
        <v>2000</v>
      </c>
      <c r="Q82" s="406">
        <f t="shared" si="28"/>
        <v>2000</v>
      </c>
      <c r="R82" s="407">
        <f t="shared" si="29"/>
        <v>64304</v>
      </c>
      <c r="S82" s="589"/>
    </row>
    <row r="83" spans="1:19" s="2" customFormat="1" ht="24" customHeight="1" x14ac:dyDescent="0.2">
      <c r="A83" s="79"/>
      <c r="B83" s="142">
        <f t="shared" si="32"/>
        <v>8.3199999999999914</v>
      </c>
      <c r="C83" s="78" t="s">
        <v>103</v>
      </c>
      <c r="D83" s="64" t="s">
        <v>49</v>
      </c>
      <c r="E83" s="65">
        <v>1</v>
      </c>
      <c r="F83" s="220">
        <v>67968</v>
      </c>
      <c r="G83" s="221">
        <f t="shared" si="21"/>
        <v>67968</v>
      </c>
      <c r="H83" s="222">
        <v>2000</v>
      </c>
      <c r="I83" s="223">
        <f t="shared" si="22"/>
        <v>2000</v>
      </c>
      <c r="J83" s="532">
        <f t="shared" si="23"/>
        <v>69968</v>
      </c>
      <c r="K83" s="489"/>
      <c r="L83" s="508">
        <f t="shared" si="33"/>
        <v>1</v>
      </c>
      <c r="M83" s="555">
        <f t="shared" si="31"/>
        <v>1</v>
      </c>
      <c r="N83" s="405">
        <f t="shared" si="25"/>
        <v>67968</v>
      </c>
      <c r="O83" s="406">
        <f t="shared" si="26"/>
        <v>67968</v>
      </c>
      <c r="P83" s="405">
        <f t="shared" si="27"/>
        <v>2000</v>
      </c>
      <c r="Q83" s="406">
        <f t="shared" si="28"/>
        <v>2000</v>
      </c>
      <c r="R83" s="407">
        <f t="shared" si="29"/>
        <v>69968</v>
      </c>
      <c r="S83" s="589"/>
    </row>
    <row r="84" spans="1:19" s="2" customFormat="1" ht="24" customHeight="1" x14ac:dyDescent="0.2">
      <c r="A84" s="79"/>
      <c r="B84" s="142">
        <f t="shared" si="32"/>
        <v>8.3299999999999912</v>
      </c>
      <c r="C84" s="78" t="s">
        <v>104</v>
      </c>
      <c r="D84" s="64" t="s">
        <v>49</v>
      </c>
      <c r="E84" s="65">
        <v>1</v>
      </c>
      <c r="F84" s="220">
        <v>67968</v>
      </c>
      <c r="G84" s="221">
        <f>F84*E84</f>
        <v>67968</v>
      </c>
      <c r="H84" s="222">
        <v>2000</v>
      </c>
      <c r="I84" s="223">
        <f>H84*E84</f>
        <v>2000</v>
      </c>
      <c r="J84" s="532">
        <f>I84+G84</f>
        <v>69968</v>
      </c>
      <c r="K84" s="489"/>
      <c r="L84" s="508">
        <f t="shared" si="33"/>
        <v>1</v>
      </c>
      <c r="M84" s="555">
        <f t="shared" si="31"/>
        <v>1</v>
      </c>
      <c r="N84" s="405">
        <f t="shared" si="25"/>
        <v>67968</v>
      </c>
      <c r="O84" s="406">
        <f t="shared" si="26"/>
        <v>67968</v>
      </c>
      <c r="P84" s="405">
        <f t="shared" si="27"/>
        <v>2000</v>
      </c>
      <c r="Q84" s="406">
        <f t="shared" si="28"/>
        <v>2000</v>
      </c>
      <c r="R84" s="407">
        <f t="shared" si="29"/>
        <v>69968</v>
      </c>
      <c r="S84" s="589"/>
    </row>
    <row r="85" spans="1:19" s="2" customFormat="1" ht="24" customHeight="1" x14ac:dyDescent="0.2">
      <c r="A85" s="79"/>
      <c r="B85" s="142">
        <f t="shared" si="32"/>
        <v>8.339999999999991</v>
      </c>
      <c r="C85" s="78" t="s">
        <v>105</v>
      </c>
      <c r="D85" s="64" t="s">
        <v>49</v>
      </c>
      <c r="E85" s="65">
        <v>1</v>
      </c>
      <c r="F85" s="220">
        <v>67968</v>
      </c>
      <c r="G85" s="221">
        <f t="shared" si="21"/>
        <v>67968</v>
      </c>
      <c r="H85" s="222">
        <v>2000</v>
      </c>
      <c r="I85" s="223">
        <f t="shared" si="22"/>
        <v>2000</v>
      </c>
      <c r="J85" s="532">
        <f t="shared" si="23"/>
        <v>69968</v>
      </c>
      <c r="K85" s="489"/>
      <c r="L85" s="508">
        <f t="shared" si="33"/>
        <v>1</v>
      </c>
      <c r="M85" s="555">
        <f t="shared" si="31"/>
        <v>1</v>
      </c>
      <c r="N85" s="405">
        <f t="shared" si="25"/>
        <v>67968</v>
      </c>
      <c r="O85" s="406">
        <f t="shared" si="26"/>
        <v>67968</v>
      </c>
      <c r="P85" s="405">
        <f t="shared" si="27"/>
        <v>2000</v>
      </c>
      <c r="Q85" s="406">
        <f t="shared" si="28"/>
        <v>2000</v>
      </c>
      <c r="R85" s="407">
        <f t="shared" si="29"/>
        <v>69968</v>
      </c>
      <c r="S85" s="589"/>
    </row>
    <row r="86" spans="1:19" s="1" customFormat="1" ht="89.25" x14ac:dyDescent="0.2">
      <c r="A86" s="100">
        <f>A51+1</f>
        <v>9</v>
      </c>
      <c r="B86" s="101"/>
      <c r="C86" s="137" t="s">
        <v>81</v>
      </c>
      <c r="D86" s="138" t="s">
        <v>30</v>
      </c>
      <c r="E86" s="104">
        <v>1475</v>
      </c>
      <c r="F86" s="245">
        <v>5200</v>
      </c>
      <c r="G86" s="246">
        <f>F86*E86</f>
        <v>7670000</v>
      </c>
      <c r="H86" s="247">
        <v>650</v>
      </c>
      <c r="I86" s="248">
        <f>H86*E86</f>
        <v>958750</v>
      </c>
      <c r="J86" s="546">
        <f>I86+G86</f>
        <v>8628750</v>
      </c>
      <c r="K86" s="501">
        <v>782</v>
      </c>
      <c r="L86" s="572">
        <v>789.32</v>
      </c>
      <c r="M86" s="577">
        <f>L86+K86</f>
        <v>1571.3200000000002</v>
      </c>
      <c r="N86" s="409">
        <f t="shared" si="25"/>
        <v>5200</v>
      </c>
      <c r="O86" s="408">
        <f t="shared" si="26"/>
        <v>8170864.0000000009</v>
      </c>
      <c r="P86" s="409">
        <f t="shared" si="27"/>
        <v>650</v>
      </c>
      <c r="Q86" s="408">
        <f t="shared" si="28"/>
        <v>1021358.0000000001</v>
      </c>
      <c r="R86" s="410">
        <f t="shared" si="29"/>
        <v>9192222.0000000019</v>
      </c>
      <c r="S86" s="589"/>
    </row>
    <row r="87" spans="1:19" s="1" customFormat="1" ht="51" x14ac:dyDescent="0.2">
      <c r="A87" s="100">
        <f>A86+1</f>
        <v>10</v>
      </c>
      <c r="B87" s="101"/>
      <c r="C87" s="137" t="s">
        <v>48</v>
      </c>
      <c r="D87" s="138" t="s">
        <v>30</v>
      </c>
      <c r="E87" s="104">
        <v>1475</v>
      </c>
      <c r="F87" s="245">
        <v>4800</v>
      </c>
      <c r="G87" s="246">
        <f>F87*E87</f>
        <v>7080000</v>
      </c>
      <c r="H87" s="247">
        <v>600</v>
      </c>
      <c r="I87" s="248">
        <f>H87*E87</f>
        <v>885000</v>
      </c>
      <c r="J87" s="546">
        <f>I87+G87</f>
        <v>7965000</v>
      </c>
      <c r="K87" s="501">
        <v>782</v>
      </c>
      <c r="L87" s="572">
        <v>789.32</v>
      </c>
      <c r="M87" s="577">
        <f>L87+K87</f>
        <v>1571.3200000000002</v>
      </c>
      <c r="N87" s="409">
        <f t="shared" si="25"/>
        <v>4800</v>
      </c>
      <c r="O87" s="408">
        <f t="shared" si="26"/>
        <v>7542336.0000000009</v>
      </c>
      <c r="P87" s="409">
        <f t="shared" si="27"/>
        <v>600</v>
      </c>
      <c r="Q87" s="408">
        <f t="shared" si="28"/>
        <v>942792.00000000012</v>
      </c>
      <c r="R87" s="410">
        <f t="shared" si="29"/>
        <v>8485128.0000000019</v>
      </c>
      <c r="S87" s="589"/>
    </row>
    <row r="88" spans="1:19" s="1" customFormat="1" ht="51.75" thickBot="1" x14ac:dyDescent="0.25">
      <c r="A88" s="167">
        <f>A87+1</f>
        <v>11</v>
      </c>
      <c r="B88" s="168"/>
      <c r="C88" s="169" t="s">
        <v>50</v>
      </c>
      <c r="D88" s="170" t="s">
        <v>30</v>
      </c>
      <c r="E88" s="171">
        <v>120</v>
      </c>
      <c r="F88" s="249">
        <v>4750</v>
      </c>
      <c r="G88" s="250">
        <f>F88*E88</f>
        <v>570000</v>
      </c>
      <c r="H88" s="251">
        <v>600</v>
      </c>
      <c r="I88" s="252">
        <f>H88*E88</f>
        <v>72000</v>
      </c>
      <c r="J88" s="550">
        <f>I88+G88</f>
        <v>642000</v>
      </c>
      <c r="K88" s="504">
        <v>101</v>
      </c>
      <c r="L88" s="563">
        <f>'[6]1'!$J$28</f>
        <v>35.940040650406502</v>
      </c>
      <c r="M88" s="578">
        <f>L88+K88</f>
        <v>136.9400406504065</v>
      </c>
      <c r="N88" s="424">
        <f t="shared" si="25"/>
        <v>4750</v>
      </c>
      <c r="O88" s="423">
        <f t="shared" si="26"/>
        <v>650465.19308943092</v>
      </c>
      <c r="P88" s="424">
        <f t="shared" si="27"/>
        <v>600</v>
      </c>
      <c r="Q88" s="423">
        <f t="shared" si="28"/>
        <v>82164.024390243896</v>
      </c>
      <c r="R88" s="425">
        <f t="shared" si="29"/>
        <v>732629.21747967484</v>
      </c>
      <c r="S88" s="589"/>
    </row>
    <row r="89" spans="1:19" s="1" customFormat="1" ht="76.5" x14ac:dyDescent="0.2">
      <c r="A89" s="172">
        <f>A88+1</f>
        <v>12</v>
      </c>
      <c r="B89" s="209"/>
      <c r="C89" s="210" t="s">
        <v>31</v>
      </c>
      <c r="D89" s="165"/>
      <c r="E89" s="166"/>
      <c r="F89" s="211"/>
      <c r="G89" s="192"/>
      <c r="H89" s="191"/>
      <c r="I89" s="192"/>
      <c r="J89" s="547"/>
      <c r="K89" s="502"/>
      <c r="L89" s="521"/>
      <c r="M89" s="559"/>
      <c r="N89" s="403"/>
      <c r="O89" s="402"/>
      <c r="P89" s="403"/>
      <c r="Q89" s="402"/>
      <c r="R89" s="404"/>
    </row>
    <row r="90" spans="1:19" s="2" customFormat="1" ht="21.95" customHeight="1" x14ac:dyDescent="0.2">
      <c r="A90" s="79"/>
      <c r="B90" s="80">
        <f>A89+0.1</f>
        <v>12.1</v>
      </c>
      <c r="C90" s="81" t="s">
        <v>32</v>
      </c>
      <c r="D90" s="82"/>
      <c r="E90" s="50"/>
      <c r="F90" s="83"/>
      <c r="G90" s="84"/>
      <c r="H90" s="85"/>
      <c r="I90" s="84"/>
      <c r="J90" s="548"/>
      <c r="K90" s="503"/>
      <c r="L90" s="522"/>
      <c r="M90" s="554"/>
      <c r="N90" s="393"/>
      <c r="O90" s="397"/>
      <c r="P90" s="393"/>
      <c r="Q90" s="397"/>
      <c r="R90" s="390"/>
    </row>
    <row r="91" spans="1:19" s="2" customFormat="1" ht="21.95" customHeight="1" x14ac:dyDescent="0.2">
      <c r="A91" s="79"/>
      <c r="B91" s="80" t="s">
        <v>15</v>
      </c>
      <c r="C91" s="86" t="s">
        <v>60</v>
      </c>
      <c r="D91" s="87" t="s">
        <v>33</v>
      </c>
      <c r="E91" s="55">
        <v>13</v>
      </c>
      <c r="F91" s="220">
        <v>6075</v>
      </c>
      <c r="G91" s="221">
        <f t="shared" ref="G91" si="34">F91*E91</f>
        <v>78975</v>
      </c>
      <c r="H91" s="222">
        <v>750</v>
      </c>
      <c r="I91" s="223">
        <f t="shared" ref="I91" si="35">H91*E91</f>
        <v>9750</v>
      </c>
      <c r="J91" s="532">
        <f t="shared" ref="J91" si="36">I91+G91</f>
        <v>88725</v>
      </c>
      <c r="K91" s="501"/>
      <c r="L91" s="508">
        <v>14</v>
      </c>
      <c r="M91" s="555">
        <f t="shared" ref="M91:M97" si="37">L91+K91</f>
        <v>14</v>
      </c>
      <c r="N91" s="405">
        <f t="shared" ref="N91:N97" si="38">F91</f>
        <v>6075</v>
      </c>
      <c r="O91" s="406">
        <f t="shared" ref="O91:O97" si="39">N91*M91</f>
        <v>85050</v>
      </c>
      <c r="P91" s="405">
        <f t="shared" ref="P91:P97" si="40">H91</f>
        <v>750</v>
      </c>
      <c r="Q91" s="406">
        <f t="shared" ref="Q91:Q97" si="41">P91*M91</f>
        <v>10500</v>
      </c>
      <c r="R91" s="407">
        <f t="shared" ref="R91:R97" si="42">Q91+O91</f>
        <v>95550</v>
      </c>
      <c r="S91" s="589"/>
    </row>
    <row r="92" spans="1:19" s="2" customFormat="1" ht="21.95" customHeight="1" x14ac:dyDescent="0.2">
      <c r="A92" s="79"/>
      <c r="B92" s="80" t="s">
        <v>34</v>
      </c>
      <c r="C92" s="140" t="s">
        <v>61</v>
      </c>
      <c r="D92" s="141" t="s">
        <v>33</v>
      </c>
      <c r="E92" s="65">
        <v>39</v>
      </c>
      <c r="F92" s="220">
        <v>7290</v>
      </c>
      <c r="G92" s="221">
        <f>F92*E92</f>
        <v>284310</v>
      </c>
      <c r="H92" s="222">
        <v>750</v>
      </c>
      <c r="I92" s="223">
        <f>H92*E92</f>
        <v>29250</v>
      </c>
      <c r="J92" s="532">
        <f>I92+G92</f>
        <v>313560</v>
      </c>
      <c r="K92" s="501"/>
      <c r="L92" s="508">
        <v>41</v>
      </c>
      <c r="M92" s="555">
        <f t="shared" si="37"/>
        <v>41</v>
      </c>
      <c r="N92" s="405">
        <f t="shared" si="38"/>
        <v>7290</v>
      </c>
      <c r="O92" s="406">
        <f t="shared" si="39"/>
        <v>298890</v>
      </c>
      <c r="P92" s="405">
        <f t="shared" si="40"/>
        <v>750</v>
      </c>
      <c r="Q92" s="406">
        <f t="shared" si="41"/>
        <v>30750</v>
      </c>
      <c r="R92" s="407">
        <f t="shared" si="42"/>
        <v>329640</v>
      </c>
      <c r="S92" s="589"/>
    </row>
    <row r="93" spans="1:19" s="2" customFormat="1" ht="21.95" customHeight="1" x14ac:dyDescent="0.2">
      <c r="A93" s="79"/>
      <c r="B93" s="80" t="s">
        <v>64</v>
      </c>
      <c r="C93" s="86" t="s">
        <v>62</v>
      </c>
      <c r="D93" s="87" t="s">
        <v>33</v>
      </c>
      <c r="E93" s="55">
        <v>7</v>
      </c>
      <c r="F93" s="220">
        <v>8500</v>
      </c>
      <c r="G93" s="221">
        <f t="shared" ref="G93:G97" si="43">F93*E93</f>
        <v>59500</v>
      </c>
      <c r="H93" s="222">
        <v>1000</v>
      </c>
      <c r="I93" s="223">
        <f t="shared" ref="I93:I97" si="44">H93*E93</f>
        <v>7000</v>
      </c>
      <c r="J93" s="532">
        <f t="shared" ref="J93:J97" si="45">I93+G93</f>
        <v>66500</v>
      </c>
      <c r="K93" s="501"/>
      <c r="L93" s="508">
        <v>14</v>
      </c>
      <c r="M93" s="555">
        <f t="shared" si="37"/>
        <v>14</v>
      </c>
      <c r="N93" s="405">
        <f t="shared" si="38"/>
        <v>8500</v>
      </c>
      <c r="O93" s="406">
        <f t="shared" si="39"/>
        <v>119000</v>
      </c>
      <c r="P93" s="405">
        <f t="shared" si="40"/>
        <v>1000</v>
      </c>
      <c r="Q93" s="406">
        <f t="shared" si="41"/>
        <v>14000</v>
      </c>
      <c r="R93" s="407">
        <f t="shared" si="42"/>
        <v>133000</v>
      </c>
      <c r="S93" s="589"/>
    </row>
    <row r="94" spans="1:19" s="2" customFormat="1" ht="21.95" customHeight="1" x14ac:dyDescent="0.2">
      <c r="A94" s="79"/>
      <c r="B94" s="80" t="s">
        <v>65</v>
      </c>
      <c r="C94" s="86" t="s">
        <v>63</v>
      </c>
      <c r="D94" s="87" t="s">
        <v>33</v>
      </c>
      <c r="E94" s="55">
        <v>24</v>
      </c>
      <c r="F94" s="220">
        <v>9250</v>
      </c>
      <c r="G94" s="221">
        <f t="shared" si="43"/>
        <v>222000</v>
      </c>
      <c r="H94" s="222">
        <v>1000</v>
      </c>
      <c r="I94" s="223">
        <f t="shared" si="44"/>
        <v>24000</v>
      </c>
      <c r="J94" s="532">
        <f t="shared" si="45"/>
        <v>246000</v>
      </c>
      <c r="K94" s="501"/>
      <c r="L94" s="508">
        <v>26</v>
      </c>
      <c r="M94" s="555">
        <f t="shared" si="37"/>
        <v>26</v>
      </c>
      <c r="N94" s="405">
        <f t="shared" si="38"/>
        <v>9250</v>
      </c>
      <c r="O94" s="406">
        <f t="shared" si="39"/>
        <v>240500</v>
      </c>
      <c r="P94" s="405">
        <f t="shared" si="40"/>
        <v>1000</v>
      </c>
      <c r="Q94" s="406">
        <f t="shared" si="41"/>
        <v>26000</v>
      </c>
      <c r="R94" s="407">
        <f t="shared" si="42"/>
        <v>266500</v>
      </c>
      <c r="S94" s="589"/>
    </row>
    <row r="95" spans="1:19" s="2" customFormat="1" ht="21.95" customHeight="1" x14ac:dyDescent="0.2">
      <c r="A95" s="79"/>
      <c r="B95" s="80" t="s">
        <v>110</v>
      </c>
      <c r="C95" s="86" t="s">
        <v>111</v>
      </c>
      <c r="D95" s="87" t="s">
        <v>49</v>
      </c>
      <c r="E95" s="55">
        <v>1</v>
      </c>
      <c r="F95" s="220">
        <v>105000</v>
      </c>
      <c r="G95" s="221">
        <f t="shared" si="43"/>
        <v>105000</v>
      </c>
      <c r="H95" s="222">
        <v>1000</v>
      </c>
      <c r="I95" s="223">
        <f t="shared" si="44"/>
        <v>1000</v>
      </c>
      <c r="J95" s="532">
        <f t="shared" si="45"/>
        <v>106000</v>
      </c>
      <c r="K95" s="501"/>
      <c r="L95" s="508">
        <v>1</v>
      </c>
      <c r="M95" s="555">
        <f t="shared" si="37"/>
        <v>1</v>
      </c>
      <c r="N95" s="405">
        <f t="shared" si="38"/>
        <v>105000</v>
      </c>
      <c r="O95" s="406">
        <f t="shared" si="39"/>
        <v>105000</v>
      </c>
      <c r="P95" s="405">
        <f t="shared" si="40"/>
        <v>1000</v>
      </c>
      <c r="Q95" s="406">
        <f t="shared" si="41"/>
        <v>1000</v>
      </c>
      <c r="R95" s="407">
        <f t="shared" si="42"/>
        <v>106000</v>
      </c>
      <c r="S95" s="589"/>
    </row>
    <row r="96" spans="1:19" s="2" customFormat="1" ht="21.95" customHeight="1" x14ac:dyDescent="0.2">
      <c r="A96" s="79"/>
      <c r="B96" s="80">
        <f>B90+0.1</f>
        <v>12.2</v>
      </c>
      <c r="C96" s="140" t="s">
        <v>59</v>
      </c>
      <c r="D96" s="141" t="s">
        <v>30</v>
      </c>
      <c r="E96" s="65">
        <v>2</v>
      </c>
      <c r="F96" s="220">
        <v>39500</v>
      </c>
      <c r="G96" s="221">
        <f t="shared" si="43"/>
        <v>79000</v>
      </c>
      <c r="H96" s="222">
        <v>6000</v>
      </c>
      <c r="I96" s="223">
        <f t="shared" si="44"/>
        <v>12000</v>
      </c>
      <c r="J96" s="532">
        <f t="shared" si="45"/>
        <v>91000</v>
      </c>
      <c r="K96" s="501"/>
      <c r="L96" s="588">
        <v>26.7</v>
      </c>
      <c r="M96" s="587">
        <f t="shared" si="37"/>
        <v>26.7</v>
      </c>
      <c r="N96" s="405">
        <f t="shared" si="38"/>
        <v>39500</v>
      </c>
      <c r="O96" s="406">
        <f t="shared" si="39"/>
        <v>1054650</v>
      </c>
      <c r="P96" s="405">
        <f t="shared" si="40"/>
        <v>6000</v>
      </c>
      <c r="Q96" s="406">
        <f t="shared" si="41"/>
        <v>160200</v>
      </c>
      <c r="R96" s="407">
        <f t="shared" si="42"/>
        <v>1214850</v>
      </c>
      <c r="S96" s="589"/>
    </row>
    <row r="97" spans="1:19" s="2" customFormat="1" ht="21.95" customHeight="1" x14ac:dyDescent="0.2">
      <c r="A97" s="79"/>
      <c r="B97" s="80">
        <f>B96+0.1</f>
        <v>12.299999999999999</v>
      </c>
      <c r="C97" s="86" t="s">
        <v>35</v>
      </c>
      <c r="D97" s="87" t="s">
        <v>30</v>
      </c>
      <c r="E97" s="55">
        <v>2</v>
      </c>
      <c r="F97" s="220">
        <v>18000</v>
      </c>
      <c r="G97" s="221">
        <f t="shared" si="43"/>
        <v>36000</v>
      </c>
      <c r="H97" s="222">
        <v>4000</v>
      </c>
      <c r="I97" s="223">
        <f t="shared" si="44"/>
        <v>8000</v>
      </c>
      <c r="J97" s="532">
        <f t="shared" si="45"/>
        <v>44000</v>
      </c>
      <c r="K97" s="501"/>
      <c r="L97" s="582">
        <v>4.46</v>
      </c>
      <c r="M97" s="581">
        <f t="shared" si="37"/>
        <v>4.46</v>
      </c>
      <c r="N97" s="405">
        <f t="shared" si="38"/>
        <v>18000</v>
      </c>
      <c r="O97" s="406">
        <f t="shared" si="39"/>
        <v>80280</v>
      </c>
      <c r="P97" s="405">
        <f t="shared" si="40"/>
        <v>4000</v>
      </c>
      <c r="Q97" s="406">
        <f t="shared" si="41"/>
        <v>17840</v>
      </c>
      <c r="R97" s="407">
        <f t="shared" si="42"/>
        <v>98120</v>
      </c>
      <c r="S97" s="589"/>
    </row>
    <row r="98" spans="1:19" s="2" customFormat="1" ht="21.95" customHeight="1" x14ac:dyDescent="0.2">
      <c r="A98" s="79"/>
      <c r="B98" s="80">
        <f>B97+0.1</f>
        <v>12.399999999999999</v>
      </c>
      <c r="C98" s="88" t="s">
        <v>36</v>
      </c>
      <c r="D98" s="89"/>
      <c r="E98" s="90"/>
      <c r="F98" s="91"/>
      <c r="G98" s="92"/>
      <c r="H98" s="93"/>
      <c r="I98" s="92"/>
      <c r="J98" s="549"/>
      <c r="K98" s="503"/>
      <c r="L98" s="522"/>
      <c r="M98" s="554"/>
      <c r="N98" s="393"/>
      <c r="O98" s="397"/>
      <c r="P98" s="393"/>
      <c r="Q98" s="397"/>
      <c r="R98" s="390"/>
    </row>
    <row r="99" spans="1:19" s="2" customFormat="1" ht="21.95" customHeight="1" x14ac:dyDescent="0.2">
      <c r="A99" s="79"/>
      <c r="B99" s="80" t="s">
        <v>15</v>
      </c>
      <c r="C99" s="86" t="s">
        <v>66</v>
      </c>
      <c r="D99" s="87" t="s">
        <v>23</v>
      </c>
      <c r="E99" s="55">
        <v>7</v>
      </c>
      <c r="F99" s="220">
        <v>4450</v>
      </c>
      <c r="G99" s="221">
        <f t="shared" ref="G99:G100" si="46">F99*E99</f>
        <v>31150</v>
      </c>
      <c r="H99" s="222">
        <v>750</v>
      </c>
      <c r="I99" s="223">
        <f t="shared" ref="I99:I100" si="47">H99*E99</f>
        <v>5250</v>
      </c>
      <c r="J99" s="532">
        <f t="shared" ref="J99:J100" si="48">I99+G99</f>
        <v>36400</v>
      </c>
      <c r="K99" s="501"/>
      <c r="L99" s="520"/>
      <c r="M99" s="555">
        <f>L99+K99</f>
        <v>0</v>
      </c>
      <c r="N99" s="405">
        <f t="shared" ref="N99:N102" si="49">F99</f>
        <v>4450</v>
      </c>
      <c r="O99" s="406">
        <f t="shared" ref="O99:O102" si="50">N99*M99</f>
        <v>0</v>
      </c>
      <c r="P99" s="405">
        <f t="shared" ref="P99:P102" si="51">H99</f>
        <v>750</v>
      </c>
      <c r="Q99" s="406">
        <f t="shared" ref="Q99:Q102" si="52">P99*M99</f>
        <v>0</v>
      </c>
      <c r="R99" s="407">
        <f t="shared" ref="R99:R102" si="53">Q99+O99</f>
        <v>0</v>
      </c>
      <c r="S99" s="589"/>
    </row>
    <row r="100" spans="1:19" s="2" customFormat="1" ht="21.95" customHeight="1" x14ac:dyDescent="0.2">
      <c r="A100" s="79"/>
      <c r="B100" s="80" t="s">
        <v>34</v>
      </c>
      <c r="C100" s="86" t="s">
        <v>67</v>
      </c>
      <c r="D100" s="87" t="s">
        <v>23</v>
      </c>
      <c r="E100" s="55">
        <v>120</v>
      </c>
      <c r="F100" s="220">
        <v>5250</v>
      </c>
      <c r="G100" s="221">
        <f t="shared" si="46"/>
        <v>630000</v>
      </c>
      <c r="H100" s="222">
        <v>750</v>
      </c>
      <c r="I100" s="223">
        <f t="shared" si="47"/>
        <v>90000</v>
      </c>
      <c r="J100" s="532">
        <f t="shared" si="48"/>
        <v>720000</v>
      </c>
      <c r="K100" s="501"/>
      <c r="L100" s="588">
        <v>117.4</v>
      </c>
      <c r="M100" s="587">
        <f>L100+K100</f>
        <v>117.4</v>
      </c>
      <c r="N100" s="405">
        <f t="shared" si="49"/>
        <v>5250</v>
      </c>
      <c r="O100" s="406">
        <f t="shared" si="50"/>
        <v>616350</v>
      </c>
      <c r="P100" s="405">
        <f t="shared" si="51"/>
        <v>750</v>
      </c>
      <c r="Q100" s="406">
        <f t="shared" si="52"/>
        <v>88050</v>
      </c>
      <c r="R100" s="407">
        <f t="shared" si="53"/>
        <v>704400</v>
      </c>
      <c r="S100" s="589"/>
    </row>
    <row r="101" spans="1:19" s="2" customFormat="1" ht="21.95" customHeight="1" x14ac:dyDescent="0.2">
      <c r="A101" s="79"/>
      <c r="B101" s="80">
        <f>B98+0.1</f>
        <v>12.499999999999998</v>
      </c>
      <c r="C101" s="88" t="s">
        <v>68</v>
      </c>
      <c r="D101" s="89"/>
      <c r="E101" s="90"/>
      <c r="F101" s="91"/>
      <c r="G101" s="92"/>
      <c r="H101" s="93"/>
      <c r="I101" s="92"/>
      <c r="J101" s="549"/>
      <c r="K101" s="503"/>
      <c r="L101" s="522"/>
      <c r="M101" s="554"/>
      <c r="N101" s="525">
        <f t="shared" si="49"/>
        <v>0</v>
      </c>
      <c r="O101" s="524">
        <f t="shared" si="50"/>
        <v>0</v>
      </c>
      <c r="P101" s="525">
        <f t="shared" si="51"/>
        <v>0</v>
      </c>
      <c r="Q101" s="524">
        <f t="shared" si="52"/>
        <v>0</v>
      </c>
      <c r="R101" s="526">
        <f t="shared" si="53"/>
        <v>0</v>
      </c>
      <c r="S101" s="589"/>
    </row>
    <row r="102" spans="1:19" s="2" customFormat="1" ht="21.95" customHeight="1" x14ac:dyDescent="0.2">
      <c r="A102" s="79"/>
      <c r="B102" s="80" t="s">
        <v>15</v>
      </c>
      <c r="C102" s="86" t="s">
        <v>69</v>
      </c>
      <c r="D102" s="87" t="s">
        <v>23</v>
      </c>
      <c r="E102" s="55">
        <v>10</v>
      </c>
      <c r="F102" s="245">
        <v>6945</v>
      </c>
      <c r="G102" s="246">
        <f t="shared" ref="G102" si="54">F102*E102</f>
        <v>69450</v>
      </c>
      <c r="H102" s="247">
        <v>750</v>
      </c>
      <c r="I102" s="248">
        <f t="shared" ref="I102" si="55">H102*E102</f>
        <v>7500</v>
      </c>
      <c r="J102" s="546">
        <f t="shared" ref="J102" si="56">I102+G102</f>
        <v>76950</v>
      </c>
      <c r="K102" s="501"/>
      <c r="L102" s="520"/>
      <c r="M102" s="555">
        <f>L102+K102</f>
        <v>0</v>
      </c>
      <c r="N102" s="405">
        <f t="shared" si="49"/>
        <v>6945</v>
      </c>
      <c r="O102" s="406">
        <f t="shared" si="50"/>
        <v>0</v>
      </c>
      <c r="P102" s="405">
        <f t="shared" si="51"/>
        <v>750</v>
      </c>
      <c r="Q102" s="406">
        <f t="shared" si="52"/>
        <v>0</v>
      </c>
      <c r="R102" s="407">
        <f t="shared" si="53"/>
        <v>0</v>
      </c>
      <c r="S102" s="589"/>
    </row>
    <row r="103" spans="1:19" s="1" customFormat="1" ht="51" x14ac:dyDescent="0.2">
      <c r="A103" s="73">
        <f>A89+1</f>
        <v>13</v>
      </c>
      <c r="B103" s="94"/>
      <c r="C103" s="95" t="s">
        <v>37</v>
      </c>
      <c r="D103" s="40"/>
      <c r="E103" s="41"/>
      <c r="F103" s="96"/>
      <c r="G103" s="97"/>
      <c r="H103" s="98"/>
      <c r="I103" s="97"/>
      <c r="J103" s="530"/>
      <c r="K103" s="487"/>
      <c r="L103" s="506"/>
      <c r="M103" s="553"/>
      <c r="N103" s="392"/>
      <c r="O103" s="396"/>
      <c r="P103" s="392"/>
      <c r="Q103" s="396"/>
      <c r="R103" s="389"/>
    </row>
    <row r="104" spans="1:19" s="2" customFormat="1" ht="21.95" customHeight="1" thickBot="1" x14ac:dyDescent="0.25">
      <c r="A104" s="173"/>
      <c r="B104" s="174">
        <f>A103+0.1</f>
        <v>13.1</v>
      </c>
      <c r="C104" s="175" t="s">
        <v>56</v>
      </c>
      <c r="D104" s="176" t="s">
        <v>23</v>
      </c>
      <c r="E104" s="163">
        <v>150</v>
      </c>
      <c r="F104" s="249">
        <v>1850</v>
      </c>
      <c r="G104" s="250">
        <f t="shared" ref="G104" si="57">F104*E104</f>
        <v>277500</v>
      </c>
      <c r="H104" s="251">
        <v>400</v>
      </c>
      <c r="I104" s="252">
        <f t="shared" ref="I104" si="58">H104*E104</f>
        <v>60000</v>
      </c>
      <c r="J104" s="550">
        <f t="shared" ref="J104" si="59">I104+G104</f>
        <v>337500</v>
      </c>
      <c r="K104" s="504"/>
      <c r="L104" s="583">
        <v>161.4</v>
      </c>
      <c r="M104" s="564">
        <f>L104+K104</f>
        <v>161.4</v>
      </c>
      <c r="N104" s="418">
        <f>F104</f>
        <v>1850</v>
      </c>
      <c r="O104" s="417">
        <f>N104*M104</f>
        <v>298590</v>
      </c>
      <c r="P104" s="418">
        <f>H104</f>
        <v>400</v>
      </c>
      <c r="Q104" s="417">
        <f>P104*M104</f>
        <v>64560</v>
      </c>
      <c r="R104" s="419">
        <f>Q104+O104</f>
        <v>363150</v>
      </c>
      <c r="S104" s="589"/>
    </row>
    <row r="105" spans="1:19" s="1" customFormat="1" ht="62.25" customHeight="1" x14ac:dyDescent="0.2">
      <c r="A105" s="212">
        <f>A103+1</f>
        <v>14</v>
      </c>
      <c r="B105" s="209"/>
      <c r="C105" s="210" t="s">
        <v>38</v>
      </c>
      <c r="D105" s="165"/>
      <c r="E105" s="166"/>
      <c r="F105" s="211"/>
      <c r="G105" s="192"/>
      <c r="H105" s="191"/>
      <c r="I105" s="192"/>
      <c r="J105" s="547"/>
      <c r="K105" s="502"/>
      <c r="L105" s="521"/>
      <c r="M105" s="559"/>
      <c r="N105" s="403"/>
      <c r="O105" s="402"/>
      <c r="P105" s="403"/>
      <c r="Q105" s="402"/>
      <c r="R105" s="404"/>
    </row>
    <row r="106" spans="1:19" s="2" customFormat="1" ht="30.75" customHeight="1" x14ac:dyDescent="0.2">
      <c r="A106" s="79"/>
      <c r="B106" s="80">
        <f>A105+0.1</f>
        <v>14.1</v>
      </c>
      <c r="C106" s="86" t="s">
        <v>56</v>
      </c>
      <c r="D106" s="106" t="s">
        <v>33</v>
      </c>
      <c r="E106" s="107">
        <v>125</v>
      </c>
      <c r="F106" s="245">
        <v>3000</v>
      </c>
      <c r="G106" s="246">
        <f t="shared" ref="G106:G107" si="60">F106*E106</f>
        <v>375000</v>
      </c>
      <c r="H106" s="247">
        <v>750</v>
      </c>
      <c r="I106" s="248">
        <f t="shared" ref="I106:I107" si="61">H106*E106</f>
        <v>93750</v>
      </c>
      <c r="J106" s="546">
        <f t="shared" ref="J106:J107" si="62">I106+G106</f>
        <v>468750</v>
      </c>
      <c r="K106" s="501"/>
      <c r="L106" s="520">
        <v>116</v>
      </c>
      <c r="M106" s="560">
        <f>L106+K106</f>
        <v>116</v>
      </c>
      <c r="N106" s="409">
        <f>F106</f>
        <v>3000</v>
      </c>
      <c r="O106" s="408">
        <f>N106*M106</f>
        <v>348000</v>
      </c>
      <c r="P106" s="409">
        <f>H106</f>
        <v>750</v>
      </c>
      <c r="Q106" s="408">
        <f>P106*M106</f>
        <v>87000</v>
      </c>
      <c r="R106" s="410">
        <f>Q106+O106</f>
        <v>435000</v>
      </c>
      <c r="S106" s="589"/>
    </row>
    <row r="107" spans="1:19" s="1" customFormat="1" ht="63.75" customHeight="1" x14ac:dyDescent="0.2">
      <c r="A107" s="100">
        <f>A105+1</f>
        <v>15</v>
      </c>
      <c r="B107" s="101"/>
      <c r="C107" s="102" t="s">
        <v>51</v>
      </c>
      <c r="D107" s="103" t="s">
        <v>30</v>
      </c>
      <c r="E107" s="104">
        <v>1</v>
      </c>
      <c r="F107" s="245">
        <v>35000</v>
      </c>
      <c r="G107" s="246">
        <f t="shared" si="60"/>
        <v>35000</v>
      </c>
      <c r="H107" s="247">
        <v>4500</v>
      </c>
      <c r="I107" s="248">
        <f t="shared" si="61"/>
        <v>4500</v>
      </c>
      <c r="J107" s="546">
        <f t="shared" si="62"/>
        <v>39500</v>
      </c>
      <c r="K107" s="501"/>
      <c r="L107" s="520"/>
      <c r="M107" s="555">
        <f>L107+K107</f>
        <v>0</v>
      </c>
      <c r="N107" s="409">
        <f>F107</f>
        <v>35000</v>
      </c>
      <c r="O107" s="408">
        <f>N107*M107</f>
        <v>0</v>
      </c>
      <c r="P107" s="409">
        <f>H107</f>
        <v>4500</v>
      </c>
      <c r="Q107" s="408">
        <f>P107*M107</f>
        <v>0</v>
      </c>
      <c r="R107" s="410">
        <f>Q107+O107</f>
        <v>0</v>
      </c>
      <c r="S107" s="589"/>
    </row>
    <row r="108" spans="1:19" s="1" customFormat="1" ht="49.5" customHeight="1" x14ac:dyDescent="0.2">
      <c r="A108" s="73">
        <v>16</v>
      </c>
      <c r="B108" s="94"/>
      <c r="C108" s="99" t="s">
        <v>84</v>
      </c>
      <c r="D108" s="58"/>
      <c r="E108" s="59"/>
      <c r="F108" s="96"/>
      <c r="G108" s="97"/>
      <c r="H108" s="98"/>
      <c r="I108" s="97"/>
      <c r="J108" s="530"/>
      <c r="K108" s="487"/>
      <c r="L108" s="506"/>
      <c r="M108" s="553"/>
      <c r="N108" s="392"/>
      <c r="O108" s="396"/>
      <c r="P108" s="392"/>
      <c r="Q108" s="396"/>
      <c r="R108" s="389"/>
    </row>
    <row r="109" spans="1:19" s="2" customFormat="1" ht="30.75" customHeight="1" x14ac:dyDescent="0.2">
      <c r="A109" s="79"/>
      <c r="B109" s="80">
        <f>A108+0.1</f>
        <v>16.100000000000001</v>
      </c>
      <c r="C109" s="86" t="s">
        <v>82</v>
      </c>
      <c r="D109" s="87" t="s">
        <v>49</v>
      </c>
      <c r="E109" s="55">
        <v>1</v>
      </c>
      <c r="F109" s="245">
        <v>7000</v>
      </c>
      <c r="G109" s="246">
        <f t="shared" ref="G109:G113" si="63">F109*E109</f>
        <v>7000</v>
      </c>
      <c r="H109" s="247">
        <v>1000</v>
      </c>
      <c r="I109" s="248">
        <f t="shared" ref="I109:I113" si="64">H109*E109</f>
        <v>1000</v>
      </c>
      <c r="J109" s="546">
        <f t="shared" ref="J109:J113" si="65">I109+G109</f>
        <v>8000</v>
      </c>
      <c r="K109" s="501"/>
      <c r="L109" s="520"/>
      <c r="M109" s="561"/>
      <c r="N109" s="409">
        <f>F109</f>
        <v>7000</v>
      </c>
      <c r="O109" s="408">
        <f>N109*M109</f>
        <v>0</v>
      </c>
      <c r="P109" s="409">
        <f>H109</f>
        <v>1000</v>
      </c>
      <c r="Q109" s="408">
        <f>P109*M109</f>
        <v>0</v>
      </c>
      <c r="R109" s="410">
        <f>Q109+O109</f>
        <v>0</v>
      </c>
      <c r="S109" s="589"/>
    </row>
    <row r="110" spans="1:19" s="1" customFormat="1" ht="69.75" customHeight="1" thickBot="1" x14ac:dyDescent="0.25">
      <c r="A110" s="167">
        <f>A108+1</f>
        <v>17</v>
      </c>
      <c r="B110" s="168"/>
      <c r="C110" s="255" t="s">
        <v>83</v>
      </c>
      <c r="D110" s="256" t="s">
        <v>30</v>
      </c>
      <c r="E110" s="171">
        <v>1</v>
      </c>
      <c r="F110" s="249">
        <v>32000</v>
      </c>
      <c r="G110" s="250">
        <f t="shared" si="63"/>
        <v>32000</v>
      </c>
      <c r="H110" s="251">
        <v>4500</v>
      </c>
      <c r="I110" s="252">
        <f t="shared" si="64"/>
        <v>4500</v>
      </c>
      <c r="J110" s="550">
        <f t="shared" si="65"/>
        <v>36500</v>
      </c>
      <c r="K110" s="504"/>
      <c r="L110" s="563">
        <v>0.55000000000000004</v>
      </c>
      <c r="M110" s="578">
        <f>L110+K110</f>
        <v>0.55000000000000004</v>
      </c>
      <c r="N110" s="424">
        <f>F110</f>
        <v>32000</v>
      </c>
      <c r="O110" s="423">
        <f>N110*M110</f>
        <v>17600</v>
      </c>
      <c r="P110" s="424">
        <f>H110</f>
        <v>4500</v>
      </c>
      <c r="Q110" s="423">
        <f>P110*M110</f>
        <v>2475</v>
      </c>
      <c r="R110" s="425">
        <f>Q110+O110</f>
        <v>20075</v>
      </c>
      <c r="S110" s="589"/>
    </row>
    <row r="111" spans="1:19" s="1" customFormat="1" ht="87" customHeight="1" x14ac:dyDescent="0.2">
      <c r="A111" s="100">
        <f>A110+1</f>
        <v>18</v>
      </c>
      <c r="B111" s="101"/>
      <c r="C111" s="185" t="s">
        <v>39</v>
      </c>
      <c r="D111" s="106" t="s">
        <v>13</v>
      </c>
      <c r="E111" s="107">
        <v>1</v>
      </c>
      <c r="F111" s="245">
        <v>65000</v>
      </c>
      <c r="G111" s="246">
        <f t="shared" si="63"/>
        <v>65000</v>
      </c>
      <c r="H111" s="247">
        <v>35000</v>
      </c>
      <c r="I111" s="248">
        <f t="shared" si="64"/>
        <v>35000</v>
      </c>
      <c r="J111" s="546">
        <f t="shared" si="65"/>
        <v>100000</v>
      </c>
      <c r="K111" s="571">
        <v>0.25</v>
      </c>
      <c r="L111" s="572">
        <v>0.75</v>
      </c>
      <c r="M111" s="560">
        <f>L111+K111</f>
        <v>1</v>
      </c>
      <c r="N111" s="409">
        <f>F111</f>
        <v>65000</v>
      </c>
      <c r="O111" s="408">
        <f>N111*M111</f>
        <v>65000</v>
      </c>
      <c r="P111" s="409">
        <f>H111</f>
        <v>35000</v>
      </c>
      <c r="Q111" s="408">
        <f>P111*M111</f>
        <v>35000</v>
      </c>
      <c r="R111" s="410">
        <f>Q111+O111</f>
        <v>100000</v>
      </c>
      <c r="S111" s="589"/>
    </row>
    <row r="112" spans="1:19" s="2" customFormat="1" ht="98.25" customHeight="1" x14ac:dyDescent="0.2">
      <c r="A112" s="100">
        <f t="shared" ref="A112:A113" si="66">A111+1</f>
        <v>19</v>
      </c>
      <c r="B112" s="94"/>
      <c r="C112" s="105" t="s">
        <v>40</v>
      </c>
      <c r="D112" s="106" t="s">
        <v>13</v>
      </c>
      <c r="E112" s="107">
        <v>1</v>
      </c>
      <c r="F112" s="245">
        <v>0</v>
      </c>
      <c r="G112" s="246">
        <f t="shared" si="63"/>
        <v>0</v>
      </c>
      <c r="H112" s="247">
        <v>80000</v>
      </c>
      <c r="I112" s="248">
        <f t="shared" si="64"/>
        <v>80000</v>
      </c>
      <c r="J112" s="546">
        <f t="shared" si="65"/>
        <v>80000</v>
      </c>
      <c r="K112" s="501"/>
      <c r="L112" s="520">
        <v>1</v>
      </c>
      <c r="M112" s="560">
        <f>L112+K112</f>
        <v>1</v>
      </c>
      <c r="N112" s="409">
        <f>F112</f>
        <v>0</v>
      </c>
      <c r="O112" s="408">
        <f>N112*M112</f>
        <v>0</v>
      </c>
      <c r="P112" s="409">
        <f>H112</f>
        <v>80000</v>
      </c>
      <c r="Q112" s="408">
        <f>P112*M112</f>
        <v>80000</v>
      </c>
      <c r="R112" s="410">
        <f>Q112+O112</f>
        <v>80000</v>
      </c>
      <c r="S112" s="589"/>
    </row>
    <row r="113" spans="1:19" s="2" customFormat="1" ht="94.5" customHeight="1" thickBot="1" x14ac:dyDescent="0.25">
      <c r="A113" s="100">
        <f t="shared" si="66"/>
        <v>20</v>
      </c>
      <c r="B113" s="94"/>
      <c r="C113" s="468" t="s">
        <v>41</v>
      </c>
      <c r="D113" s="469" t="s">
        <v>13</v>
      </c>
      <c r="E113" s="59">
        <v>1</v>
      </c>
      <c r="F113" s="470">
        <v>15000</v>
      </c>
      <c r="G113" s="471">
        <f t="shared" si="63"/>
        <v>15000</v>
      </c>
      <c r="H113" s="472">
        <v>20000</v>
      </c>
      <c r="I113" s="473">
        <f t="shared" si="64"/>
        <v>20000</v>
      </c>
      <c r="J113" s="551">
        <f t="shared" si="65"/>
        <v>35000</v>
      </c>
      <c r="K113" s="573">
        <v>0.5</v>
      </c>
      <c r="L113" s="580">
        <v>0.5</v>
      </c>
      <c r="M113" s="590">
        <f>L113+K113</f>
        <v>1</v>
      </c>
      <c r="N113" s="475">
        <f>F113</f>
        <v>15000</v>
      </c>
      <c r="O113" s="474">
        <f>N113*M113</f>
        <v>15000</v>
      </c>
      <c r="P113" s="475">
        <f>H113</f>
        <v>20000</v>
      </c>
      <c r="Q113" s="474">
        <f>P113*M113</f>
        <v>20000</v>
      </c>
      <c r="R113" s="476">
        <f>Q113+O113</f>
        <v>35000</v>
      </c>
      <c r="S113" s="589"/>
    </row>
    <row r="114" spans="1:19" s="2" customFormat="1" ht="30.75" customHeight="1" thickTop="1" thickBot="1" x14ac:dyDescent="0.25">
      <c r="A114" s="11"/>
      <c r="B114" s="108"/>
      <c r="C114" s="12" t="s">
        <v>0</v>
      </c>
      <c r="D114" s="109"/>
      <c r="E114" s="110"/>
      <c r="F114" s="478"/>
      <c r="G114" s="480">
        <f>SUM(G11:G113)</f>
        <v>35726663</v>
      </c>
      <c r="H114" s="481"/>
      <c r="I114" s="480">
        <f>SUM(I11:I113)</f>
        <v>2838800</v>
      </c>
      <c r="J114" s="477">
        <f>SUM(J11:J113)</f>
        <v>38565463</v>
      </c>
      <c r="K114" s="480"/>
      <c r="L114" s="480"/>
      <c r="M114" s="479"/>
      <c r="N114" s="479"/>
      <c r="O114" s="480">
        <f>SUM(O11:O113)</f>
        <v>38766751.193089433</v>
      </c>
      <c r="P114" s="479"/>
      <c r="Q114" s="480">
        <f>SUM(Q11:Q113)</f>
        <v>3199336.0243902439</v>
      </c>
      <c r="R114" s="477">
        <f>SUM(R11:R113)</f>
        <v>41966087.217479676</v>
      </c>
    </row>
    <row r="115" spans="1:19" s="2" customFormat="1" ht="8.25" customHeight="1" x14ac:dyDescent="0.2">
      <c r="A115" s="111"/>
      <c r="B115" s="112"/>
      <c r="C115" s="113"/>
      <c r="D115" s="114"/>
      <c r="E115" s="115"/>
      <c r="F115" s="116"/>
      <c r="G115" s="116"/>
      <c r="H115" s="116"/>
      <c r="I115" s="116"/>
      <c r="J115" s="116"/>
      <c r="K115" s="485"/>
      <c r="L115" s="485"/>
    </row>
    <row r="116" spans="1:19" s="1" customFormat="1" ht="12.75" x14ac:dyDescent="0.2">
      <c r="A116" s="16"/>
      <c r="B116" s="10"/>
      <c r="D116" s="117"/>
      <c r="E116" s="118"/>
      <c r="F116" s="119"/>
      <c r="G116" s="119"/>
      <c r="H116" s="119"/>
      <c r="I116" s="119"/>
      <c r="J116" s="119"/>
      <c r="K116" s="119"/>
      <c r="L116" s="119"/>
    </row>
    <row r="117" spans="1:19" s="13" customFormat="1" ht="15" customHeight="1" x14ac:dyDescent="0.2">
      <c r="A117" s="14"/>
      <c r="B117" s="620"/>
      <c r="C117" s="622"/>
      <c r="D117" s="622"/>
      <c r="E117" s="622"/>
      <c r="F117" s="622"/>
      <c r="G117" s="622"/>
      <c r="H117" s="622"/>
      <c r="I117" s="622"/>
      <c r="J117" s="622"/>
      <c r="K117" s="484"/>
      <c r="L117" s="484"/>
    </row>
    <row r="118" spans="1:19" s="13" customFormat="1" ht="24.95" customHeight="1" x14ac:dyDescent="0.2">
      <c r="A118" s="14"/>
      <c r="B118" s="620"/>
      <c r="C118" s="620"/>
      <c r="D118" s="620"/>
      <c r="E118" s="620"/>
      <c r="F118" s="620"/>
      <c r="G118" s="620"/>
      <c r="H118" s="620"/>
      <c r="I118" s="620"/>
      <c r="J118" s="620"/>
      <c r="K118" s="483"/>
      <c r="L118" s="483"/>
    </row>
    <row r="119" spans="1:19" s="13" customFormat="1" ht="30" customHeight="1" x14ac:dyDescent="0.2">
      <c r="A119" s="14"/>
      <c r="B119" s="620"/>
      <c r="C119" s="620"/>
      <c r="D119" s="620"/>
      <c r="E119" s="620"/>
      <c r="F119" s="620"/>
      <c r="G119" s="620"/>
      <c r="H119" s="620"/>
      <c r="I119" s="620"/>
      <c r="J119" s="620"/>
      <c r="K119" s="483"/>
      <c r="L119" s="483"/>
    </row>
    <row r="120" spans="1:19" s="13" customFormat="1" ht="24.95" customHeight="1" x14ac:dyDescent="0.2">
      <c r="A120" s="219"/>
      <c r="B120" s="619" t="s">
        <v>202</v>
      </c>
      <c r="C120" s="619"/>
      <c r="D120" s="619"/>
      <c r="E120" s="619"/>
      <c r="F120" s="619"/>
      <c r="G120" s="619"/>
      <c r="H120" s="619"/>
      <c r="I120" s="619"/>
      <c r="J120" s="619"/>
      <c r="K120" s="482"/>
      <c r="L120" s="482"/>
    </row>
  </sheetData>
  <mergeCells count="18">
    <mergeCell ref="A8:B9"/>
    <mergeCell ref="C8:C9"/>
    <mergeCell ref="M8:M9"/>
    <mergeCell ref="B120:J120"/>
    <mergeCell ref="B119:J119"/>
    <mergeCell ref="F8:G8"/>
    <mergeCell ref="H8:I8"/>
    <mergeCell ref="B117:J117"/>
    <mergeCell ref="B118:J118"/>
    <mergeCell ref="D7:J7"/>
    <mergeCell ref="N8:O8"/>
    <mergeCell ref="P8:Q8"/>
    <mergeCell ref="D8:D9"/>
    <mergeCell ref="E8:E9"/>
    <mergeCell ref="K8:K9"/>
    <mergeCell ref="L8:L9"/>
    <mergeCell ref="K7:M7"/>
    <mergeCell ref="N7:R7"/>
  </mergeCells>
  <printOptions horizontalCentered="1"/>
  <pageMargins left="0.45" right="0.25" top="0.63" bottom="0.5" header="0.32" footer="0.25"/>
  <pageSetup paperSize="9" scale="70" orientation="landscape" r:id="rId1"/>
  <headerFooter scaleWithDoc="0" alignWithMargins="0">
    <oddFooter>&amp;L&amp;8SEM Engineers&amp;C&amp;8PIONEER SERVICES&amp;R&amp;8Page &amp;P of  &amp;N</oddFooter>
  </headerFooter>
  <rowBreaks count="8" manualBreakCount="8">
    <brk id="22" max="16383" man="1"/>
    <brk id="34" max="16383" man="1"/>
    <brk id="45" max="16383" man="1"/>
    <brk id="57" max="16383" man="1"/>
    <brk id="75" max="16383" man="1"/>
    <brk id="88" max="16383" man="1"/>
    <brk id="104" max="16383" man="1"/>
    <brk id="11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6"/>
  <sheetViews>
    <sheetView showGridLines="0" view="pageBreakPreview" zoomScaleNormal="70" zoomScaleSheetLayoutView="100" workbookViewId="0">
      <selection activeCell="C33" sqref="C33"/>
    </sheetView>
  </sheetViews>
  <sheetFormatPr defaultColWidth="8.875" defaultRowHeight="14.25" x14ac:dyDescent="0.2"/>
  <cols>
    <col min="1" max="1" width="3.625" style="387" customWidth="1"/>
    <col min="2" max="2" width="2.5" style="387" bestFit="1" customWidth="1"/>
    <col min="3" max="3" width="41.25" style="267" customWidth="1"/>
    <col min="4" max="5" width="4.125" style="387" customWidth="1"/>
    <col min="6" max="6" width="7.625" style="387" customWidth="1"/>
    <col min="7" max="7" width="10.125" style="387" customWidth="1"/>
    <col min="8" max="8" width="7.625" style="387" customWidth="1"/>
    <col min="9" max="9" width="9.125" style="387" customWidth="1"/>
    <col min="10" max="10" width="10.625" style="387" customWidth="1"/>
    <col min="11" max="11" width="7.625" style="267" customWidth="1"/>
    <col min="12" max="13" width="6.625" style="267" customWidth="1"/>
    <col min="14" max="14" width="8.625" style="267" customWidth="1"/>
    <col min="15" max="15" width="10.125" style="267" bestFit="1" customWidth="1"/>
    <col min="16" max="16" width="7.625" style="267" bestFit="1" customWidth="1"/>
    <col min="17" max="17" width="9.625" style="267" customWidth="1"/>
    <col min="18" max="18" width="10.625" style="267" customWidth="1"/>
    <col min="19" max="258" width="8.875" style="267"/>
    <col min="259" max="259" width="4.375" style="267" customWidth="1"/>
    <col min="260" max="260" width="3.625" style="267" customWidth="1"/>
    <col min="261" max="261" width="42" style="267" customWidth="1"/>
    <col min="262" max="263" width="7.625" style="267" customWidth="1"/>
    <col min="264" max="264" width="10.625" style="267" customWidth="1"/>
    <col min="265" max="265" width="12.625" style="267" customWidth="1"/>
    <col min="266" max="266" width="10.625" style="267" customWidth="1"/>
    <col min="267" max="267" width="12.625" style="267" customWidth="1"/>
    <col min="268" max="268" width="14.625" style="267" customWidth="1"/>
    <col min="269" max="514" width="8.875" style="267"/>
    <col min="515" max="515" width="4.375" style="267" customWidth="1"/>
    <col min="516" max="516" width="3.625" style="267" customWidth="1"/>
    <col min="517" max="517" width="42" style="267" customWidth="1"/>
    <col min="518" max="519" width="7.625" style="267" customWidth="1"/>
    <col min="520" max="520" width="10.625" style="267" customWidth="1"/>
    <col min="521" max="521" width="12.625" style="267" customWidth="1"/>
    <col min="522" max="522" width="10.625" style="267" customWidth="1"/>
    <col min="523" max="523" width="12.625" style="267" customWidth="1"/>
    <col min="524" max="524" width="14.625" style="267" customWidth="1"/>
    <col min="525" max="770" width="8.875" style="267"/>
    <col min="771" max="771" width="4.375" style="267" customWidth="1"/>
    <col min="772" max="772" width="3.625" style="267" customWidth="1"/>
    <col min="773" max="773" width="42" style="267" customWidth="1"/>
    <col min="774" max="775" width="7.625" style="267" customWidth="1"/>
    <col min="776" max="776" width="10.625" style="267" customWidth="1"/>
    <col min="777" max="777" width="12.625" style="267" customWidth="1"/>
    <col min="778" max="778" width="10.625" style="267" customWidth="1"/>
    <col min="779" max="779" width="12.625" style="267" customWidth="1"/>
    <col min="780" max="780" width="14.625" style="267" customWidth="1"/>
    <col min="781" max="1026" width="8.875" style="267"/>
    <col min="1027" max="1027" width="4.375" style="267" customWidth="1"/>
    <col min="1028" max="1028" width="3.625" style="267" customWidth="1"/>
    <col min="1029" max="1029" width="42" style="267" customWidth="1"/>
    <col min="1030" max="1031" width="7.625" style="267" customWidth="1"/>
    <col min="1032" max="1032" width="10.625" style="267" customWidth="1"/>
    <col min="1033" max="1033" width="12.625" style="267" customWidth="1"/>
    <col min="1034" max="1034" width="10.625" style="267" customWidth="1"/>
    <col min="1035" max="1035" width="12.625" style="267" customWidth="1"/>
    <col min="1036" max="1036" width="14.625" style="267" customWidth="1"/>
    <col min="1037" max="1282" width="8.875" style="267"/>
    <col min="1283" max="1283" width="4.375" style="267" customWidth="1"/>
    <col min="1284" max="1284" width="3.625" style="267" customWidth="1"/>
    <col min="1285" max="1285" width="42" style="267" customWidth="1"/>
    <col min="1286" max="1287" width="7.625" style="267" customWidth="1"/>
    <col min="1288" max="1288" width="10.625" style="267" customWidth="1"/>
    <col min="1289" max="1289" width="12.625" style="267" customWidth="1"/>
    <col min="1290" max="1290" width="10.625" style="267" customWidth="1"/>
    <col min="1291" max="1291" width="12.625" style="267" customWidth="1"/>
    <col min="1292" max="1292" width="14.625" style="267" customWidth="1"/>
    <col min="1293" max="1538" width="8.875" style="267"/>
    <col min="1539" max="1539" width="4.375" style="267" customWidth="1"/>
    <col min="1540" max="1540" width="3.625" style="267" customWidth="1"/>
    <col min="1541" max="1541" width="42" style="267" customWidth="1"/>
    <col min="1542" max="1543" width="7.625" style="267" customWidth="1"/>
    <col min="1544" max="1544" width="10.625" style="267" customWidth="1"/>
    <col min="1545" max="1545" width="12.625" style="267" customWidth="1"/>
    <col min="1546" max="1546" width="10.625" style="267" customWidth="1"/>
    <col min="1547" max="1547" width="12.625" style="267" customWidth="1"/>
    <col min="1548" max="1548" width="14.625" style="267" customWidth="1"/>
    <col min="1549" max="1794" width="8.875" style="267"/>
    <col min="1795" max="1795" width="4.375" style="267" customWidth="1"/>
    <col min="1796" max="1796" width="3.625" style="267" customWidth="1"/>
    <col min="1797" max="1797" width="42" style="267" customWidth="1"/>
    <col min="1798" max="1799" width="7.625" style="267" customWidth="1"/>
    <col min="1800" max="1800" width="10.625" style="267" customWidth="1"/>
    <col min="1801" max="1801" width="12.625" style="267" customWidth="1"/>
    <col min="1802" max="1802" width="10.625" style="267" customWidth="1"/>
    <col min="1803" max="1803" width="12.625" style="267" customWidth="1"/>
    <col min="1804" max="1804" width="14.625" style="267" customWidth="1"/>
    <col min="1805" max="2050" width="8.875" style="267"/>
    <col min="2051" max="2051" width="4.375" style="267" customWidth="1"/>
    <col min="2052" max="2052" width="3.625" style="267" customWidth="1"/>
    <col min="2053" max="2053" width="42" style="267" customWidth="1"/>
    <col min="2054" max="2055" width="7.625" style="267" customWidth="1"/>
    <col min="2056" max="2056" width="10.625" style="267" customWidth="1"/>
    <col min="2057" max="2057" width="12.625" style="267" customWidth="1"/>
    <col min="2058" max="2058" width="10.625" style="267" customWidth="1"/>
    <col min="2059" max="2059" width="12.625" style="267" customWidth="1"/>
    <col min="2060" max="2060" width="14.625" style="267" customWidth="1"/>
    <col min="2061" max="2306" width="8.875" style="267"/>
    <col min="2307" max="2307" width="4.375" style="267" customWidth="1"/>
    <col min="2308" max="2308" width="3.625" style="267" customWidth="1"/>
    <col min="2309" max="2309" width="42" style="267" customWidth="1"/>
    <col min="2310" max="2311" width="7.625" style="267" customWidth="1"/>
    <col min="2312" max="2312" width="10.625" style="267" customWidth="1"/>
    <col min="2313" max="2313" width="12.625" style="267" customWidth="1"/>
    <col min="2314" max="2314" width="10.625" style="267" customWidth="1"/>
    <col min="2315" max="2315" width="12.625" style="267" customWidth="1"/>
    <col min="2316" max="2316" width="14.625" style="267" customWidth="1"/>
    <col min="2317" max="2562" width="8.875" style="267"/>
    <col min="2563" max="2563" width="4.375" style="267" customWidth="1"/>
    <col min="2564" max="2564" width="3.625" style="267" customWidth="1"/>
    <col min="2565" max="2565" width="42" style="267" customWidth="1"/>
    <col min="2566" max="2567" width="7.625" style="267" customWidth="1"/>
    <col min="2568" max="2568" width="10.625" style="267" customWidth="1"/>
    <col min="2569" max="2569" width="12.625" style="267" customWidth="1"/>
    <col min="2570" max="2570" width="10.625" style="267" customWidth="1"/>
    <col min="2571" max="2571" width="12.625" style="267" customWidth="1"/>
    <col min="2572" max="2572" width="14.625" style="267" customWidth="1"/>
    <col min="2573" max="2818" width="8.875" style="267"/>
    <col min="2819" max="2819" width="4.375" style="267" customWidth="1"/>
    <col min="2820" max="2820" width="3.625" style="267" customWidth="1"/>
    <col min="2821" max="2821" width="42" style="267" customWidth="1"/>
    <col min="2822" max="2823" width="7.625" style="267" customWidth="1"/>
    <col min="2824" max="2824" width="10.625" style="267" customWidth="1"/>
    <col min="2825" max="2825" width="12.625" style="267" customWidth="1"/>
    <col min="2826" max="2826" width="10.625" style="267" customWidth="1"/>
    <col min="2827" max="2827" width="12.625" style="267" customWidth="1"/>
    <col min="2828" max="2828" width="14.625" style="267" customWidth="1"/>
    <col min="2829" max="3074" width="8.875" style="267"/>
    <col min="3075" max="3075" width="4.375" style="267" customWidth="1"/>
    <col min="3076" max="3076" width="3.625" style="267" customWidth="1"/>
    <col min="3077" max="3077" width="42" style="267" customWidth="1"/>
    <col min="3078" max="3079" width="7.625" style="267" customWidth="1"/>
    <col min="3080" max="3080" width="10.625" style="267" customWidth="1"/>
    <col min="3081" max="3081" width="12.625" style="267" customWidth="1"/>
    <col min="3082" max="3082" width="10.625" style="267" customWidth="1"/>
    <col min="3083" max="3083" width="12.625" style="267" customWidth="1"/>
    <col min="3084" max="3084" width="14.625" style="267" customWidth="1"/>
    <col min="3085" max="3330" width="8.875" style="267"/>
    <col min="3331" max="3331" width="4.375" style="267" customWidth="1"/>
    <col min="3332" max="3332" width="3.625" style="267" customWidth="1"/>
    <col min="3333" max="3333" width="42" style="267" customWidth="1"/>
    <col min="3334" max="3335" width="7.625" style="267" customWidth="1"/>
    <col min="3336" max="3336" width="10.625" style="267" customWidth="1"/>
    <col min="3337" max="3337" width="12.625" style="267" customWidth="1"/>
    <col min="3338" max="3338" width="10.625" style="267" customWidth="1"/>
    <col min="3339" max="3339" width="12.625" style="267" customWidth="1"/>
    <col min="3340" max="3340" width="14.625" style="267" customWidth="1"/>
    <col min="3341" max="3586" width="8.875" style="267"/>
    <col min="3587" max="3587" width="4.375" style="267" customWidth="1"/>
    <col min="3588" max="3588" width="3.625" style="267" customWidth="1"/>
    <col min="3589" max="3589" width="42" style="267" customWidth="1"/>
    <col min="3590" max="3591" width="7.625" style="267" customWidth="1"/>
    <col min="3592" max="3592" width="10.625" style="267" customWidth="1"/>
    <col min="3593" max="3593" width="12.625" style="267" customWidth="1"/>
    <col min="3594" max="3594" width="10.625" style="267" customWidth="1"/>
    <col min="3595" max="3595" width="12.625" style="267" customWidth="1"/>
    <col min="3596" max="3596" width="14.625" style="267" customWidth="1"/>
    <col min="3597" max="3842" width="8.875" style="267"/>
    <col min="3843" max="3843" width="4.375" style="267" customWidth="1"/>
    <col min="3844" max="3844" width="3.625" style="267" customWidth="1"/>
    <col min="3845" max="3845" width="42" style="267" customWidth="1"/>
    <col min="3846" max="3847" width="7.625" style="267" customWidth="1"/>
    <col min="3848" max="3848" width="10.625" style="267" customWidth="1"/>
    <col min="3849" max="3849" width="12.625" style="267" customWidth="1"/>
    <col min="3850" max="3850" width="10.625" style="267" customWidth="1"/>
    <col min="3851" max="3851" width="12.625" style="267" customWidth="1"/>
    <col min="3852" max="3852" width="14.625" style="267" customWidth="1"/>
    <col min="3853" max="4098" width="8.875" style="267"/>
    <col min="4099" max="4099" width="4.375" style="267" customWidth="1"/>
    <col min="4100" max="4100" width="3.625" style="267" customWidth="1"/>
    <col min="4101" max="4101" width="42" style="267" customWidth="1"/>
    <col min="4102" max="4103" width="7.625" style="267" customWidth="1"/>
    <col min="4104" max="4104" width="10.625" style="267" customWidth="1"/>
    <col min="4105" max="4105" width="12.625" style="267" customWidth="1"/>
    <col min="4106" max="4106" width="10.625" style="267" customWidth="1"/>
    <col min="4107" max="4107" width="12.625" style="267" customWidth="1"/>
    <col min="4108" max="4108" width="14.625" style="267" customWidth="1"/>
    <col min="4109" max="4354" width="8.875" style="267"/>
    <col min="4355" max="4355" width="4.375" style="267" customWidth="1"/>
    <col min="4356" max="4356" width="3.625" style="267" customWidth="1"/>
    <col min="4357" max="4357" width="42" style="267" customWidth="1"/>
    <col min="4358" max="4359" width="7.625" style="267" customWidth="1"/>
    <col min="4360" max="4360" width="10.625" style="267" customWidth="1"/>
    <col min="4361" max="4361" width="12.625" style="267" customWidth="1"/>
    <col min="4362" max="4362" width="10.625" style="267" customWidth="1"/>
    <col min="4363" max="4363" width="12.625" style="267" customWidth="1"/>
    <col min="4364" max="4364" width="14.625" style="267" customWidth="1"/>
    <col min="4365" max="4610" width="8.875" style="267"/>
    <col min="4611" max="4611" width="4.375" style="267" customWidth="1"/>
    <col min="4612" max="4612" width="3.625" style="267" customWidth="1"/>
    <col min="4613" max="4613" width="42" style="267" customWidth="1"/>
    <col min="4614" max="4615" width="7.625" style="267" customWidth="1"/>
    <col min="4616" max="4616" width="10.625" style="267" customWidth="1"/>
    <col min="4617" max="4617" width="12.625" style="267" customWidth="1"/>
    <col min="4618" max="4618" width="10.625" style="267" customWidth="1"/>
    <col min="4619" max="4619" width="12.625" style="267" customWidth="1"/>
    <col min="4620" max="4620" width="14.625" style="267" customWidth="1"/>
    <col min="4621" max="4866" width="8.875" style="267"/>
    <col min="4867" max="4867" width="4.375" style="267" customWidth="1"/>
    <col min="4868" max="4868" width="3.625" style="267" customWidth="1"/>
    <col min="4869" max="4869" width="42" style="267" customWidth="1"/>
    <col min="4870" max="4871" width="7.625" style="267" customWidth="1"/>
    <col min="4872" max="4872" width="10.625" style="267" customWidth="1"/>
    <col min="4873" max="4873" width="12.625" style="267" customWidth="1"/>
    <col min="4874" max="4874" width="10.625" style="267" customWidth="1"/>
    <col min="4875" max="4875" width="12.625" style="267" customWidth="1"/>
    <col min="4876" max="4876" width="14.625" style="267" customWidth="1"/>
    <col min="4877" max="5122" width="8.875" style="267"/>
    <col min="5123" max="5123" width="4.375" style="267" customWidth="1"/>
    <col min="5124" max="5124" width="3.625" style="267" customWidth="1"/>
    <col min="5125" max="5125" width="42" style="267" customWidth="1"/>
    <col min="5126" max="5127" width="7.625" style="267" customWidth="1"/>
    <col min="5128" max="5128" width="10.625" style="267" customWidth="1"/>
    <col min="5129" max="5129" width="12.625" style="267" customWidth="1"/>
    <col min="5130" max="5130" width="10.625" style="267" customWidth="1"/>
    <col min="5131" max="5131" width="12.625" style="267" customWidth="1"/>
    <col min="5132" max="5132" width="14.625" style="267" customWidth="1"/>
    <col min="5133" max="5378" width="8.875" style="267"/>
    <col min="5379" max="5379" width="4.375" style="267" customWidth="1"/>
    <col min="5380" max="5380" width="3.625" style="267" customWidth="1"/>
    <col min="5381" max="5381" width="42" style="267" customWidth="1"/>
    <col min="5382" max="5383" width="7.625" style="267" customWidth="1"/>
    <col min="5384" max="5384" width="10.625" style="267" customWidth="1"/>
    <col min="5385" max="5385" width="12.625" style="267" customWidth="1"/>
    <col min="5386" max="5386" width="10.625" style="267" customWidth="1"/>
    <col min="5387" max="5387" width="12.625" style="267" customWidth="1"/>
    <col min="5388" max="5388" width="14.625" style="267" customWidth="1"/>
    <col min="5389" max="5634" width="8.875" style="267"/>
    <col min="5635" max="5635" width="4.375" style="267" customWidth="1"/>
    <col min="5636" max="5636" width="3.625" style="267" customWidth="1"/>
    <col min="5637" max="5637" width="42" style="267" customWidth="1"/>
    <col min="5638" max="5639" width="7.625" style="267" customWidth="1"/>
    <col min="5640" max="5640" width="10.625" style="267" customWidth="1"/>
    <col min="5641" max="5641" width="12.625" style="267" customWidth="1"/>
    <col min="5642" max="5642" width="10.625" style="267" customWidth="1"/>
    <col min="5643" max="5643" width="12.625" style="267" customWidth="1"/>
    <col min="5644" max="5644" width="14.625" style="267" customWidth="1"/>
    <col min="5645" max="5890" width="8.875" style="267"/>
    <col min="5891" max="5891" width="4.375" style="267" customWidth="1"/>
    <col min="5892" max="5892" width="3.625" style="267" customWidth="1"/>
    <col min="5893" max="5893" width="42" style="267" customWidth="1"/>
    <col min="5894" max="5895" width="7.625" style="267" customWidth="1"/>
    <col min="5896" max="5896" width="10.625" style="267" customWidth="1"/>
    <col min="5897" max="5897" width="12.625" style="267" customWidth="1"/>
    <col min="5898" max="5898" width="10.625" style="267" customWidth="1"/>
    <col min="5899" max="5899" width="12.625" style="267" customWidth="1"/>
    <col min="5900" max="5900" width="14.625" style="267" customWidth="1"/>
    <col min="5901" max="6146" width="8.875" style="267"/>
    <col min="6147" max="6147" width="4.375" style="267" customWidth="1"/>
    <col min="6148" max="6148" width="3.625" style="267" customWidth="1"/>
    <col min="6149" max="6149" width="42" style="267" customWidth="1"/>
    <col min="6150" max="6151" width="7.625" style="267" customWidth="1"/>
    <col min="6152" max="6152" width="10.625" style="267" customWidth="1"/>
    <col min="6153" max="6153" width="12.625" style="267" customWidth="1"/>
    <col min="6154" max="6154" width="10.625" style="267" customWidth="1"/>
    <col min="6155" max="6155" width="12.625" style="267" customWidth="1"/>
    <col min="6156" max="6156" width="14.625" style="267" customWidth="1"/>
    <col min="6157" max="6402" width="8.875" style="267"/>
    <col min="6403" max="6403" width="4.375" style="267" customWidth="1"/>
    <col min="6404" max="6404" width="3.625" style="267" customWidth="1"/>
    <col min="6405" max="6405" width="42" style="267" customWidth="1"/>
    <col min="6406" max="6407" width="7.625" style="267" customWidth="1"/>
    <col min="6408" max="6408" width="10.625" style="267" customWidth="1"/>
    <col min="6409" max="6409" width="12.625" style="267" customWidth="1"/>
    <col min="6410" max="6410" width="10.625" style="267" customWidth="1"/>
    <col min="6411" max="6411" width="12.625" style="267" customWidth="1"/>
    <col min="6412" max="6412" width="14.625" style="267" customWidth="1"/>
    <col min="6413" max="6658" width="8.875" style="267"/>
    <col min="6659" max="6659" width="4.375" style="267" customWidth="1"/>
    <col min="6660" max="6660" width="3.625" style="267" customWidth="1"/>
    <col min="6661" max="6661" width="42" style="267" customWidth="1"/>
    <col min="6662" max="6663" width="7.625" style="267" customWidth="1"/>
    <col min="6664" max="6664" width="10.625" style="267" customWidth="1"/>
    <col min="6665" max="6665" width="12.625" style="267" customWidth="1"/>
    <col min="6666" max="6666" width="10.625" style="267" customWidth="1"/>
    <col min="6667" max="6667" width="12.625" style="267" customWidth="1"/>
    <col min="6668" max="6668" width="14.625" style="267" customWidth="1"/>
    <col min="6669" max="6914" width="8.875" style="267"/>
    <col min="6915" max="6915" width="4.375" style="267" customWidth="1"/>
    <col min="6916" max="6916" width="3.625" style="267" customWidth="1"/>
    <col min="6917" max="6917" width="42" style="267" customWidth="1"/>
    <col min="6918" max="6919" width="7.625" style="267" customWidth="1"/>
    <col min="6920" max="6920" width="10.625" style="267" customWidth="1"/>
    <col min="6921" max="6921" width="12.625" style="267" customWidth="1"/>
    <col min="6922" max="6922" width="10.625" style="267" customWidth="1"/>
    <col min="6923" max="6923" width="12.625" style="267" customWidth="1"/>
    <col min="6924" max="6924" width="14.625" style="267" customWidth="1"/>
    <col min="6925" max="7170" width="8.875" style="267"/>
    <col min="7171" max="7171" width="4.375" style="267" customWidth="1"/>
    <col min="7172" max="7172" width="3.625" style="267" customWidth="1"/>
    <col min="7173" max="7173" width="42" style="267" customWidth="1"/>
    <col min="7174" max="7175" width="7.625" style="267" customWidth="1"/>
    <col min="7176" max="7176" width="10.625" style="267" customWidth="1"/>
    <col min="7177" max="7177" width="12.625" style="267" customWidth="1"/>
    <col min="7178" max="7178" width="10.625" style="267" customWidth="1"/>
    <col min="7179" max="7179" width="12.625" style="267" customWidth="1"/>
    <col min="7180" max="7180" width="14.625" style="267" customWidth="1"/>
    <col min="7181" max="7426" width="8.875" style="267"/>
    <col min="7427" max="7427" width="4.375" style="267" customWidth="1"/>
    <col min="7428" max="7428" width="3.625" style="267" customWidth="1"/>
    <col min="7429" max="7429" width="42" style="267" customWidth="1"/>
    <col min="7430" max="7431" width="7.625" style="267" customWidth="1"/>
    <col min="7432" max="7432" width="10.625" style="267" customWidth="1"/>
    <col min="7433" max="7433" width="12.625" style="267" customWidth="1"/>
    <col min="7434" max="7434" width="10.625" style="267" customWidth="1"/>
    <col min="7435" max="7435" width="12.625" style="267" customWidth="1"/>
    <col min="7436" max="7436" width="14.625" style="267" customWidth="1"/>
    <col min="7437" max="7682" width="8.875" style="267"/>
    <col min="7683" max="7683" width="4.375" style="267" customWidth="1"/>
    <col min="7684" max="7684" width="3.625" style="267" customWidth="1"/>
    <col min="7685" max="7685" width="42" style="267" customWidth="1"/>
    <col min="7686" max="7687" width="7.625" style="267" customWidth="1"/>
    <col min="7688" max="7688" width="10.625" style="267" customWidth="1"/>
    <col min="7689" max="7689" width="12.625" style="267" customWidth="1"/>
    <col min="7690" max="7690" width="10.625" style="267" customWidth="1"/>
    <col min="7691" max="7691" width="12.625" style="267" customWidth="1"/>
    <col min="7692" max="7692" width="14.625" style="267" customWidth="1"/>
    <col min="7693" max="7938" width="8.875" style="267"/>
    <col min="7939" max="7939" width="4.375" style="267" customWidth="1"/>
    <col min="7940" max="7940" width="3.625" style="267" customWidth="1"/>
    <col min="7941" max="7941" width="42" style="267" customWidth="1"/>
    <col min="7942" max="7943" width="7.625" style="267" customWidth="1"/>
    <col min="7944" max="7944" width="10.625" style="267" customWidth="1"/>
    <col min="7945" max="7945" width="12.625" style="267" customWidth="1"/>
    <col min="7946" max="7946" width="10.625" style="267" customWidth="1"/>
    <col min="7947" max="7947" width="12.625" style="267" customWidth="1"/>
    <col min="7948" max="7948" width="14.625" style="267" customWidth="1"/>
    <col min="7949" max="8194" width="8.875" style="267"/>
    <col min="8195" max="8195" width="4.375" style="267" customWidth="1"/>
    <col min="8196" max="8196" width="3.625" style="267" customWidth="1"/>
    <col min="8197" max="8197" width="42" style="267" customWidth="1"/>
    <col min="8198" max="8199" width="7.625" style="267" customWidth="1"/>
    <col min="8200" max="8200" width="10.625" style="267" customWidth="1"/>
    <col min="8201" max="8201" width="12.625" style="267" customWidth="1"/>
    <col min="8202" max="8202" width="10.625" style="267" customWidth="1"/>
    <col min="8203" max="8203" width="12.625" style="267" customWidth="1"/>
    <col min="8204" max="8204" width="14.625" style="267" customWidth="1"/>
    <col min="8205" max="8450" width="8.875" style="267"/>
    <col min="8451" max="8451" width="4.375" style="267" customWidth="1"/>
    <col min="8452" max="8452" width="3.625" style="267" customWidth="1"/>
    <col min="8453" max="8453" width="42" style="267" customWidth="1"/>
    <col min="8454" max="8455" width="7.625" style="267" customWidth="1"/>
    <col min="8456" max="8456" width="10.625" style="267" customWidth="1"/>
    <col min="8457" max="8457" width="12.625" style="267" customWidth="1"/>
    <col min="8458" max="8458" width="10.625" style="267" customWidth="1"/>
    <col min="8459" max="8459" width="12.625" style="267" customWidth="1"/>
    <col min="8460" max="8460" width="14.625" style="267" customWidth="1"/>
    <col min="8461" max="8706" width="8.875" style="267"/>
    <col min="8707" max="8707" width="4.375" style="267" customWidth="1"/>
    <col min="8708" max="8708" width="3.625" style="267" customWidth="1"/>
    <col min="8709" max="8709" width="42" style="267" customWidth="1"/>
    <col min="8710" max="8711" width="7.625" style="267" customWidth="1"/>
    <col min="8712" max="8712" width="10.625" style="267" customWidth="1"/>
    <col min="8713" max="8713" width="12.625" style="267" customWidth="1"/>
    <col min="8714" max="8714" width="10.625" style="267" customWidth="1"/>
    <col min="8715" max="8715" width="12.625" style="267" customWidth="1"/>
    <col min="8716" max="8716" width="14.625" style="267" customWidth="1"/>
    <col min="8717" max="8962" width="8.875" style="267"/>
    <col min="8963" max="8963" width="4.375" style="267" customWidth="1"/>
    <col min="8964" max="8964" width="3.625" style="267" customWidth="1"/>
    <col min="8965" max="8965" width="42" style="267" customWidth="1"/>
    <col min="8966" max="8967" width="7.625" style="267" customWidth="1"/>
    <col min="8968" max="8968" width="10.625" style="267" customWidth="1"/>
    <col min="8969" max="8969" width="12.625" style="267" customWidth="1"/>
    <col min="8970" max="8970" width="10.625" style="267" customWidth="1"/>
    <col min="8971" max="8971" width="12.625" style="267" customWidth="1"/>
    <col min="8972" max="8972" width="14.625" style="267" customWidth="1"/>
    <col min="8973" max="9218" width="8.875" style="267"/>
    <col min="9219" max="9219" width="4.375" style="267" customWidth="1"/>
    <col min="9220" max="9220" width="3.625" style="267" customWidth="1"/>
    <col min="9221" max="9221" width="42" style="267" customWidth="1"/>
    <col min="9222" max="9223" width="7.625" style="267" customWidth="1"/>
    <col min="9224" max="9224" width="10.625" style="267" customWidth="1"/>
    <col min="9225" max="9225" width="12.625" style="267" customWidth="1"/>
    <col min="9226" max="9226" width="10.625" style="267" customWidth="1"/>
    <col min="9227" max="9227" width="12.625" style="267" customWidth="1"/>
    <col min="9228" max="9228" width="14.625" style="267" customWidth="1"/>
    <col min="9229" max="9474" width="8.875" style="267"/>
    <col min="9475" max="9475" width="4.375" style="267" customWidth="1"/>
    <col min="9476" max="9476" width="3.625" style="267" customWidth="1"/>
    <col min="9477" max="9477" width="42" style="267" customWidth="1"/>
    <col min="9478" max="9479" width="7.625" style="267" customWidth="1"/>
    <col min="9480" max="9480" width="10.625" style="267" customWidth="1"/>
    <col min="9481" max="9481" width="12.625" style="267" customWidth="1"/>
    <col min="9482" max="9482" width="10.625" style="267" customWidth="1"/>
    <col min="9483" max="9483" width="12.625" style="267" customWidth="1"/>
    <col min="9484" max="9484" width="14.625" style="267" customWidth="1"/>
    <col min="9485" max="9730" width="8.875" style="267"/>
    <col min="9731" max="9731" width="4.375" style="267" customWidth="1"/>
    <col min="9732" max="9732" width="3.625" style="267" customWidth="1"/>
    <col min="9733" max="9733" width="42" style="267" customWidth="1"/>
    <col min="9734" max="9735" width="7.625" style="267" customWidth="1"/>
    <col min="9736" max="9736" width="10.625" style="267" customWidth="1"/>
    <col min="9737" max="9737" width="12.625" style="267" customWidth="1"/>
    <col min="9738" max="9738" width="10.625" style="267" customWidth="1"/>
    <col min="9739" max="9739" width="12.625" style="267" customWidth="1"/>
    <col min="9740" max="9740" width="14.625" style="267" customWidth="1"/>
    <col min="9741" max="9986" width="8.875" style="267"/>
    <col min="9987" max="9987" width="4.375" style="267" customWidth="1"/>
    <col min="9988" max="9988" width="3.625" style="267" customWidth="1"/>
    <col min="9989" max="9989" width="42" style="267" customWidth="1"/>
    <col min="9990" max="9991" width="7.625" style="267" customWidth="1"/>
    <col min="9992" max="9992" width="10.625" style="267" customWidth="1"/>
    <col min="9993" max="9993" width="12.625" style="267" customWidth="1"/>
    <col min="9994" max="9994" width="10.625" style="267" customWidth="1"/>
    <col min="9995" max="9995" width="12.625" style="267" customWidth="1"/>
    <col min="9996" max="9996" width="14.625" style="267" customWidth="1"/>
    <col min="9997" max="10242" width="8.875" style="267"/>
    <col min="10243" max="10243" width="4.375" style="267" customWidth="1"/>
    <col min="10244" max="10244" width="3.625" style="267" customWidth="1"/>
    <col min="10245" max="10245" width="42" style="267" customWidth="1"/>
    <col min="10246" max="10247" width="7.625" style="267" customWidth="1"/>
    <col min="10248" max="10248" width="10.625" style="267" customWidth="1"/>
    <col min="10249" max="10249" width="12.625" style="267" customWidth="1"/>
    <col min="10250" max="10250" width="10.625" style="267" customWidth="1"/>
    <col min="10251" max="10251" width="12.625" style="267" customWidth="1"/>
    <col min="10252" max="10252" width="14.625" style="267" customWidth="1"/>
    <col min="10253" max="10498" width="8.875" style="267"/>
    <col min="10499" max="10499" width="4.375" style="267" customWidth="1"/>
    <col min="10500" max="10500" width="3.625" style="267" customWidth="1"/>
    <col min="10501" max="10501" width="42" style="267" customWidth="1"/>
    <col min="10502" max="10503" width="7.625" style="267" customWidth="1"/>
    <col min="10504" max="10504" width="10.625" style="267" customWidth="1"/>
    <col min="10505" max="10505" width="12.625" style="267" customWidth="1"/>
    <col min="10506" max="10506" width="10.625" style="267" customWidth="1"/>
    <col min="10507" max="10507" width="12.625" style="267" customWidth="1"/>
    <col min="10508" max="10508" width="14.625" style="267" customWidth="1"/>
    <col min="10509" max="10754" width="8.875" style="267"/>
    <col min="10755" max="10755" width="4.375" style="267" customWidth="1"/>
    <col min="10756" max="10756" width="3.625" style="267" customWidth="1"/>
    <col min="10757" max="10757" width="42" style="267" customWidth="1"/>
    <col min="10758" max="10759" width="7.625" style="267" customWidth="1"/>
    <col min="10760" max="10760" width="10.625" style="267" customWidth="1"/>
    <col min="10761" max="10761" width="12.625" style="267" customWidth="1"/>
    <col min="10762" max="10762" width="10.625" style="267" customWidth="1"/>
    <col min="10763" max="10763" width="12.625" style="267" customWidth="1"/>
    <col min="10764" max="10764" width="14.625" style="267" customWidth="1"/>
    <col min="10765" max="11010" width="8.875" style="267"/>
    <col min="11011" max="11011" width="4.375" style="267" customWidth="1"/>
    <col min="11012" max="11012" width="3.625" style="267" customWidth="1"/>
    <col min="11013" max="11013" width="42" style="267" customWidth="1"/>
    <col min="11014" max="11015" width="7.625" style="267" customWidth="1"/>
    <col min="11016" max="11016" width="10.625" style="267" customWidth="1"/>
    <col min="11017" max="11017" width="12.625" style="267" customWidth="1"/>
    <col min="11018" max="11018" width="10.625" style="267" customWidth="1"/>
    <col min="11019" max="11019" width="12.625" style="267" customWidth="1"/>
    <col min="11020" max="11020" width="14.625" style="267" customWidth="1"/>
    <col min="11021" max="11266" width="8.875" style="267"/>
    <col min="11267" max="11267" width="4.375" style="267" customWidth="1"/>
    <col min="11268" max="11268" width="3.625" style="267" customWidth="1"/>
    <col min="11269" max="11269" width="42" style="267" customWidth="1"/>
    <col min="11270" max="11271" width="7.625" style="267" customWidth="1"/>
    <col min="11272" max="11272" width="10.625" style="267" customWidth="1"/>
    <col min="11273" max="11273" width="12.625" style="267" customWidth="1"/>
    <col min="11274" max="11274" width="10.625" style="267" customWidth="1"/>
    <col min="11275" max="11275" width="12.625" style="267" customWidth="1"/>
    <col min="11276" max="11276" width="14.625" style="267" customWidth="1"/>
    <col min="11277" max="11522" width="8.875" style="267"/>
    <col min="11523" max="11523" width="4.375" style="267" customWidth="1"/>
    <col min="11524" max="11524" width="3.625" style="267" customWidth="1"/>
    <col min="11525" max="11525" width="42" style="267" customWidth="1"/>
    <col min="11526" max="11527" width="7.625" style="267" customWidth="1"/>
    <col min="11528" max="11528" width="10.625" style="267" customWidth="1"/>
    <col min="11529" max="11529" width="12.625" style="267" customWidth="1"/>
    <col min="11530" max="11530" width="10.625" style="267" customWidth="1"/>
    <col min="11531" max="11531" width="12.625" style="267" customWidth="1"/>
    <col min="11532" max="11532" width="14.625" style="267" customWidth="1"/>
    <col min="11533" max="11778" width="8.875" style="267"/>
    <col min="11779" max="11779" width="4.375" style="267" customWidth="1"/>
    <col min="11780" max="11780" width="3.625" style="267" customWidth="1"/>
    <col min="11781" max="11781" width="42" style="267" customWidth="1"/>
    <col min="11782" max="11783" width="7.625" style="267" customWidth="1"/>
    <col min="11784" max="11784" width="10.625" style="267" customWidth="1"/>
    <col min="11785" max="11785" width="12.625" style="267" customWidth="1"/>
    <col min="11786" max="11786" width="10.625" style="267" customWidth="1"/>
    <col min="11787" max="11787" width="12.625" style="267" customWidth="1"/>
    <col min="11788" max="11788" width="14.625" style="267" customWidth="1"/>
    <col min="11789" max="12034" width="8.875" style="267"/>
    <col min="12035" max="12035" width="4.375" style="267" customWidth="1"/>
    <col min="12036" max="12036" width="3.625" style="267" customWidth="1"/>
    <col min="12037" max="12037" width="42" style="267" customWidth="1"/>
    <col min="12038" max="12039" width="7.625" style="267" customWidth="1"/>
    <col min="12040" max="12040" width="10.625" style="267" customWidth="1"/>
    <col min="12041" max="12041" width="12.625" style="267" customWidth="1"/>
    <col min="12042" max="12042" width="10.625" style="267" customWidth="1"/>
    <col min="12043" max="12043" width="12.625" style="267" customWidth="1"/>
    <col min="12044" max="12044" width="14.625" style="267" customWidth="1"/>
    <col min="12045" max="12290" width="8.875" style="267"/>
    <col min="12291" max="12291" width="4.375" style="267" customWidth="1"/>
    <col min="12292" max="12292" width="3.625" style="267" customWidth="1"/>
    <col min="12293" max="12293" width="42" style="267" customWidth="1"/>
    <col min="12294" max="12295" width="7.625" style="267" customWidth="1"/>
    <col min="12296" max="12296" width="10.625" style="267" customWidth="1"/>
    <col min="12297" max="12297" width="12.625" style="267" customWidth="1"/>
    <col min="12298" max="12298" width="10.625" style="267" customWidth="1"/>
    <col min="12299" max="12299" width="12.625" style="267" customWidth="1"/>
    <col min="12300" max="12300" width="14.625" style="267" customWidth="1"/>
    <col min="12301" max="12546" width="8.875" style="267"/>
    <col min="12547" max="12547" width="4.375" style="267" customWidth="1"/>
    <col min="12548" max="12548" width="3.625" style="267" customWidth="1"/>
    <col min="12549" max="12549" width="42" style="267" customWidth="1"/>
    <col min="12550" max="12551" width="7.625" style="267" customWidth="1"/>
    <col min="12552" max="12552" width="10.625" style="267" customWidth="1"/>
    <col min="12553" max="12553" width="12.625" style="267" customWidth="1"/>
    <col min="12554" max="12554" width="10.625" style="267" customWidth="1"/>
    <col min="12555" max="12555" width="12.625" style="267" customWidth="1"/>
    <col min="12556" max="12556" width="14.625" style="267" customWidth="1"/>
    <col min="12557" max="12802" width="8.875" style="267"/>
    <col min="12803" max="12803" width="4.375" style="267" customWidth="1"/>
    <col min="12804" max="12804" width="3.625" style="267" customWidth="1"/>
    <col min="12805" max="12805" width="42" style="267" customWidth="1"/>
    <col min="12806" max="12807" width="7.625" style="267" customWidth="1"/>
    <col min="12808" max="12808" width="10.625" style="267" customWidth="1"/>
    <col min="12809" max="12809" width="12.625" style="267" customWidth="1"/>
    <col min="12810" max="12810" width="10.625" style="267" customWidth="1"/>
    <col min="12811" max="12811" width="12.625" style="267" customWidth="1"/>
    <col min="12812" max="12812" width="14.625" style="267" customWidth="1"/>
    <col min="12813" max="13058" width="8.875" style="267"/>
    <col min="13059" max="13059" width="4.375" style="267" customWidth="1"/>
    <col min="13060" max="13060" width="3.625" style="267" customWidth="1"/>
    <col min="13061" max="13061" width="42" style="267" customWidth="1"/>
    <col min="13062" max="13063" width="7.625" style="267" customWidth="1"/>
    <col min="13064" max="13064" width="10.625" style="267" customWidth="1"/>
    <col min="13065" max="13065" width="12.625" style="267" customWidth="1"/>
    <col min="13066" max="13066" width="10.625" style="267" customWidth="1"/>
    <col min="13067" max="13067" width="12.625" style="267" customWidth="1"/>
    <col min="13068" max="13068" width="14.625" style="267" customWidth="1"/>
    <col min="13069" max="13314" width="8.875" style="267"/>
    <col min="13315" max="13315" width="4.375" style="267" customWidth="1"/>
    <col min="13316" max="13316" width="3.625" style="267" customWidth="1"/>
    <col min="13317" max="13317" width="42" style="267" customWidth="1"/>
    <col min="13318" max="13319" width="7.625" style="267" customWidth="1"/>
    <col min="13320" max="13320" width="10.625" style="267" customWidth="1"/>
    <col min="13321" max="13321" width="12.625" style="267" customWidth="1"/>
    <col min="13322" max="13322" width="10.625" style="267" customWidth="1"/>
    <col min="13323" max="13323" width="12.625" style="267" customWidth="1"/>
    <col min="13324" max="13324" width="14.625" style="267" customWidth="1"/>
    <col min="13325" max="13570" width="8.875" style="267"/>
    <col min="13571" max="13571" width="4.375" style="267" customWidth="1"/>
    <col min="13572" max="13572" width="3.625" style="267" customWidth="1"/>
    <col min="13573" max="13573" width="42" style="267" customWidth="1"/>
    <col min="13574" max="13575" width="7.625" style="267" customWidth="1"/>
    <col min="13576" max="13576" width="10.625" style="267" customWidth="1"/>
    <col min="13577" max="13577" width="12.625" style="267" customWidth="1"/>
    <col min="13578" max="13578" width="10.625" style="267" customWidth="1"/>
    <col min="13579" max="13579" width="12.625" style="267" customWidth="1"/>
    <col min="13580" max="13580" width="14.625" style="267" customWidth="1"/>
    <col min="13581" max="13826" width="8.875" style="267"/>
    <col min="13827" max="13827" width="4.375" style="267" customWidth="1"/>
    <col min="13828" max="13828" width="3.625" style="267" customWidth="1"/>
    <col min="13829" max="13829" width="42" style="267" customWidth="1"/>
    <col min="13830" max="13831" width="7.625" style="267" customWidth="1"/>
    <col min="13832" max="13832" width="10.625" style="267" customWidth="1"/>
    <col min="13833" max="13833" width="12.625" style="267" customWidth="1"/>
    <col min="13834" max="13834" width="10.625" style="267" customWidth="1"/>
    <col min="13835" max="13835" width="12.625" style="267" customWidth="1"/>
    <col min="13836" max="13836" width="14.625" style="267" customWidth="1"/>
    <col min="13837" max="14082" width="8.875" style="267"/>
    <col min="14083" max="14083" width="4.375" style="267" customWidth="1"/>
    <col min="14084" max="14084" width="3.625" style="267" customWidth="1"/>
    <col min="14085" max="14085" width="42" style="267" customWidth="1"/>
    <col min="14086" max="14087" width="7.625" style="267" customWidth="1"/>
    <col min="14088" max="14088" width="10.625" style="267" customWidth="1"/>
    <col min="14089" max="14089" width="12.625" style="267" customWidth="1"/>
    <col min="14090" max="14090" width="10.625" style="267" customWidth="1"/>
    <col min="14091" max="14091" width="12.625" style="267" customWidth="1"/>
    <col min="14092" max="14092" width="14.625" style="267" customWidth="1"/>
    <col min="14093" max="14338" width="8.875" style="267"/>
    <col min="14339" max="14339" width="4.375" style="267" customWidth="1"/>
    <col min="14340" max="14340" width="3.625" style="267" customWidth="1"/>
    <col min="14341" max="14341" width="42" style="267" customWidth="1"/>
    <col min="14342" max="14343" width="7.625" style="267" customWidth="1"/>
    <col min="14344" max="14344" width="10.625" style="267" customWidth="1"/>
    <col min="14345" max="14345" width="12.625" style="267" customWidth="1"/>
    <col min="14346" max="14346" width="10.625" style="267" customWidth="1"/>
    <col min="14347" max="14347" width="12.625" style="267" customWidth="1"/>
    <col min="14348" max="14348" width="14.625" style="267" customWidth="1"/>
    <col min="14349" max="14594" width="8.875" style="267"/>
    <col min="14595" max="14595" width="4.375" style="267" customWidth="1"/>
    <col min="14596" max="14596" width="3.625" style="267" customWidth="1"/>
    <col min="14597" max="14597" width="42" style="267" customWidth="1"/>
    <col min="14598" max="14599" width="7.625" style="267" customWidth="1"/>
    <col min="14600" max="14600" width="10.625" style="267" customWidth="1"/>
    <col min="14601" max="14601" width="12.625" style="267" customWidth="1"/>
    <col min="14602" max="14602" width="10.625" style="267" customWidth="1"/>
    <col min="14603" max="14603" width="12.625" style="267" customWidth="1"/>
    <col min="14604" max="14604" width="14.625" style="267" customWidth="1"/>
    <col min="14605" max="14850" width="8.875" style="267"/>
    <col min="14851" max="14851" width="4.375" style="267" customWidth="1"/>
    <col min="14852" max="14852" width="3.625" style="267" customWidth="1"/>
    <col min="14853" max="14853" width="42" style="267" customWidth="1"/>
    <col min="14854" max="14855" width="7.625" style="267" customWidth="1"/>
    <col min="14856" max="14856" width="10.625" style="267" customWidth="1"/>
    <col min="14857" max="14857" width="12.625" style="267" customWidth="1"/>
    <col min="14858" max="14858" width="10.625" style="267" customWidth="1"/>
    <col min="14859" max="14859" width="12.625" style="267" customWidth="1"/>
    <col min="14860" max="14860" width="14.625" style="267" customWidth="1"/>
    <col min="14861" max="15106" width="8.875" style="267"/>
    <col min="15107" max="15107" width="4.375" style="267" customWidth="1"/>
    <col min="15108" max="15108" width="3.625" style="267" customWidth="1"/>
    <col min="15109" max="15109" width="42" style="267" customWidth="1"/>
    <col min="15110" max="15111" width="7.625" style="267" customWidth="1"/>
    <col min="15112" max="15112" width="10.625" style="267" customWidth="1"/>
    <col min="15113" max="15113" width="12.625" style="267" customWidth="1"/>
    <col min="15114" max="15114" width="10.625" style="267" customWidth="1"/>
    <col min="15115" max="15115" width="12.625" style="267" customWidth="1"/>
    <col min="15116" max="15116" width="14.625" style="267" customWidth="1"/>
    <col min="15117" max="15362" width="8.875" style="267"/>
    <col min="15363" max="15363" width="4.375" style="267" customWidth="1"/>
    <col min="15364" max="15364" width="3.625" style="267" customWidth="1"/>
    <col min="15365" max="15365" width="42" style="267" customWidth="1"/>
    <col min="15366" max="15367" width="7.625" style="267" customWidth="1"/>
    <col min="15368" max="15368" width="10.625" style="267" customWidth="1"/>
    <col min="15369" max="15369" width="12.625" style="267" customWidth="1"/>
    <col min="15370" max="15370" width="10.625" style="267" customWidth="1"/>
    <col min="15371" max="15371" width="12.625" style="267" customWidth="1"/>
    <col min="15372" max="15372" width="14.625" style="267" customWidth="1"/>
    <col min="15373" max="15618" width="8.875" style="267"/>
    <col min="15619" max="15619" width="4.375" style="267" customWidth="1"/>
    <col min="15620" max="15620" width="3.625" style="267" customWidth="1"/>
    <col min="15621" max="15621" width="42" style="267" customWidth="1"/>
    <col min="15622" max="15623" width="7.625" style="267" customWidth="1"/>
    <col min="15624" max="15624" width="10.625" style="267" customWidth="1"/>
    <col min="15625" max="15625" width="12.625" style="267" customWidth="1"/>
    <col min="15626" max="15626" width="10.625" style="267" customWidth="1"/>
    <col min="15627" max="15627" width="12.625" style="267" customWidth="1"/>
    <col min="15628" max="15628" width="14.625" style="267" customWidth="1"/>
    <col min="15629" max="15874" width="8.875" style="267"/>
    <col min="15875" max="15875" width="4.375" style="267" customWidth="1"/>
    <col min="15876" max="15876" width="3.625" style="267" customWidth="1"/>
    <col min="15877" max="15877" width="42" style="267" customWidth="1"/>
    <col min="15878" max="15879" width="7.625" style="267" customWidth="1"/>
    <col min="15880" max="15880" width="10.625" style="267" customWidth="1"/>
    <col min="15881" max="15881" width="12.625" style="267" customWidth="1"/>
    <col min="15882" max="15882" width="10.625" style="267" customWidth="1"/>
    <col min="15883" max="15883" width="12.625" style="267" customWidth="1"/>
    <col min="15884" max="15884" width="14.625" style="267" customWidth="1"/>
    <col min="15885" max="16130" width="8.875" style="267"/>
    <col min="16131" max="16131" width="4.375" style="267" customWidth="1"/>
    <col min="16132" max="16132" width="3.625" style="267" customWidth="1"/>
    <col min="16133" max="16133" width="42" style="267" customWidth="1"/>
    <col min="16134" max="16135" width="7.625" style="267" customWidth="1"/>
    <col min="16136" max="16136" width="10.625" style="267" customWidth="1"/>
    <col min="16137" max="16137" width="12.625" style="267" customWidth="1"/>
    <col min="16138" max="16138" width="10.625" style="267" customWidth="1"/>
    <col min="16139" max="16139" width="12.625" style="267" customWidth="1"/>
    <col min="16140" max="16140" width="14.625" style="267" customWidth="1"/>
    <col min="16141" max="16384" width="8.875" style="267"/>
  </cols>
  <sheetData>
    <row r="1" spans="1:18" s="261" customFormat="1" ht="16.5" customHeight="1" x14ac:dyDescent="0.3">
      <c r="A1" s="257" t="s">
        <v>206</v>
      </c>
      <c r="B1" s="257"/>
      <c r="C1" s="258"/>
      <c r="D1" s="259"/>
      <c r="E1" s="260"/>
      <c r="F1" s="260"/>
      <c r="G1" s="260"/>
      <c r="H1" s="260"/>
      <c r="I1" s="260"/>
      <c r="J1" s="260"/>
    </row>
    <row r="2" spans="1:18" s="261" customFormat="1" ht="12.75" customHeight="1" x14ac:dyDescent="0.2">
      <c r="A2" s="262" t="s">
        <v>112</v>
      </c>
      <c r="B2" s="262"/>
      <c r="C2" s="263"/>
      <c r="D2" s="264"/>
      <c r="E2" s="260"/>
      <c r="F2" s="260"/>
      <c r="G2" s="260"/>
      <c r="H2" s="260"/>
      <c r="I2" s="260"/>
      <c r="J2" s="260"/>
    </row>
    <row r="3" spans="1:18" s="261" customFormat="1" ht="6.75" customHeight="1" x14ac:dyDescent="0.25">
      <c r="A3" s="263"/>
      <c r="B3" s="263"/>
      <c r="C3" s="263"/>
      <c r="D3" s="265"/>
      <c r="E3" s="260"/>
      <c r="F3" s="260"/>
      <c r="G3" s="260"/>
      <c r="H3" s="260"/>
      <c r="I3" s="260"/>
      <c r="J3" s="260"/>
    </row>
    <row r="4" spans="1:18" ht="15.75" x14ac:dyDescent="0.25">
      <c r="A4" s="257" t="s">
        <v>113</v>
      </c>
      <c r="B4" s="257"/>
      <c r="C4" s="7"/>
      <c r="D4" s="8"/>
      <c r="E4" s="260"/>
      <c r="F4" s="260"/>
      <c r="G4" s="260"/>
      <c r="H4" s="260"/>
      <c r="I4" s="8"/>
      <c r="J4" s="266"/>
    </row>
    <row r="5" spans="1:18" ht="16.5" thickBot="1" x14ac:dyDescent="0.3">
      <c r="A5" s="268" t="s">
        <v>114</v>
      </c>
      <c r="B5" s="269"/>
      <c r="C5" s="7"/>
      <c r="D5" s="8"/>
      <c r="E5" s="260"/>
      <c r="F5" s="8"/>
      <c r="G5" s="270"/>
      <c r="H5" s="270"/>
      <c r="I5" s="270"/>
      <c r="J5" s="271"/>
    </row>
    <row r="6" spans="1:18" ht="20.100000000000001" customHeight="1" thickBot="1" x14ac:dyDescent="0.25">
      <c r="A6" s="268"/>
      <c r="B6" s="268"/>
      <c r="C6" s="263"/>
      <c r="D6" s="628" t="s">
        <v>195</v>
      </c>
      <c r="E6" s="629"/>
      <c r="F6" s="629"/>
      <c r="G6" s="629"/>
      <c r="H6" s="629"/>
      <c r="I6" s="629"/>
      <c r="J6" s="630"/>
      <c r="K6" s="628" t="s">
        <v>9</v>
      </c>
      <c r="L6" s="629"/>
      <c r="M6" s="630"/>
      <c r="N6" s="629" t="s">
        <v>209</v>
      </c>
      <c r="O6" s="629"/>
      <c r="P6" s="629"/>
      <c r="Q6" s="629"/>
      <c r="R6" s="630"/>
    </row>
    <row r="7" spans="1:18" ht="15" customHeight="1" x14ac:dyDescent="0.2">
      <c r="A7" s="615" t="s">
        <v>115</v>
      </c>
      <c r="B7" s="637"/>
      <c r="C7" s="605" t="s">
        <v>116</v>
      </c>
      <c r="D7" s="639" t="s">
        <v>117</v>
      </c>
      <c r="E7" s="640" t="s">
        <v>121</v>
      </c>
      <c r="F7" s="627" t="s">
        <v>118</v>
      </c>
      <c r="G7" s="626"/>
      <c r="H7" s="627" t="s">
        <v>119</v>
      </c>
      <c r="I7" s="625"/>
      <c r="J7" s="426" t="s">
        <v>120</v>
      </c>
      <c r="K7" s="623" t="s">
        <v>207</v>
      </c>
      <c r="L7" s="631" t="s">
        <v>208</v>
      </c>
      <c r="M7" s="633" t="s">
        <v>189</v>
      </c>
      <c r="N7" s="625" t="s">
        <v>118</v>
      </c>
      <c r="O7" s="626"/>
      <c r="P7" s="627" t="s">
        <v>119</v>
      </c>
      <c r="Q7" s="625"/>
      <c r="R7" s="426" t="s">
        <v>120</v>
      </c>
    </row>
    <row r="8" spans="1:18" s="275" customFormat="1" ht="15" customHeight="1" thickBot="1" x14ac:dyDescent="0.25">
      <c r="A8" s="617"/>
      <c r="B8" s="638"/>
      <c r="C8" s="606"/>
      <c r="D8" s="606"/>
      <c r="E8" s="641"/>
      <c r="F8" s="272" t="s">
        <v>122</v>
      </c>
      <c r="G8" s="273" t="s">
        <v>123</v>
      </c>
      <c r="H8" s="272" t="s">
        <v>122</v>
      </c>
      <c r="I8" s="273" t="s">
        <v>123</v>
      </c>
      <c r="J8" s="274" t="s">
        <v>124</v>
      </c>
      <c r="K8" s="624"/>
      <c r="L8" s="632"/>
      <c r="M8" s="634"/>
      <c r="N8" s="272" t="s">
        <v>122</v>
      </c>
      <c r="O8" s="273" t="s">
        <v>123</v>
      </c>
      <c r="P8" s="272" t="s">
        <v>122</v>
      </c>
      <c r="Q8" s="273" t="s">
        <v>123</v>
      </c>
      <c r="R8" s="274" t="s">
        <v>124</v>
      </c>
    </row>
    <row r="9" spans="1:18" ht="18" customHeight="1" thickTop="1" x14ac:dyDescent="0.2">
      <c r="A9" s="635"/>
      <c r="B9" s="636"/>
      <c r="C9" s="276" t="s">
        <v>125</v>
      </c>
      <c r="D9" s="277"/>
      <c r="E9" s="278"/>
      <c r="F9" s="278"/>
      <c r="G9" s="278"/>
      <c r="H9" s="278"/>
      <c r="I9" s="278"/>
      <c r="J9" s="279"/>
      <c r="K9" s="432"/>
      <c r="L9" s="566"/>
      <c r="M9" s="566"/>
      <c r="N9" s="433"/>
      <c r="O9" s="433"/>
      <c r="P9" s="433"/>
      <c r="Q9" s="433"/>
      <c r="R9" s="444"/>
    </row>
    <row r="10" spans="1:18" ht="28.5" customHeight="1" x14ac:dyDescent="0.2">
      <c r="A10" s="46">
        <v>1</v>
      </c>
      <c r="B10" s="280"/>
      <c r="C10" s="281" t="s">
        <v>126</v>
      </c>
      <c r="D10" s="282"/>
      <c r="E10" s="40"/>
      <c r="F10" s="283"/>
      <c r="G10" s="284"/>
      <c r="H10" s="283"/>
      <c r="I10" s="284"/>
      <c r="J10" s="285"/>
      <c r="K10" s="432"/>
      <c r="L10" s="566"/>
      <c r="M10" s="566"/>
      <c r="N10" s="434"/>
      <c r="O10" s="434"/>
      <c r="P10" s="434"/>
      <c r="Q10" s="434"/>
      <c r="R10" s="445"/>
    </row>
    <row r="11" spans="1:18" ht="51" x14ac:dyDescent="0.2">
      <c r="A11" s="56"/>
      <c r="B11" s="286"/>
      <c r="C11" s="287" t="s">
        <v>127</v>
      </c>
      <c r="D11" s="282"/>
      <c r="E11" s="288"/>
      <c r="F11" s="283"/>
      <c r="G11" s="283"/>
      <c r="H11" s="283"/>
      <c r="I11" s="283"/>
      <c r="J11" s="285"/>
      <c r="K11" s="432"/>
      <c r="L11" s="566"/>
      <c r="M11" s="566"/>
      <c r="N11" s="434"/>
      <c r="O11" s="434"/>
      <c r="P11" s="434"/>
      <c r="Q11" s="434"/>
      <c r="R11" s="445"/>
    </row>
    <row r="12" spans="1:18" ht="18" customHeight="1" x14ac:dyDescent="0.2">
      <c r="A12" s="290"/>
      <c r="B12" s="286" t="s">
        <v>128</v>
      </c>
      <c r="C12" s="291" t="s">
        <v>129</v>
      </c>
      <c r="D12" s="292" t="s">
        <v>130</v>
      </c>
      <c r="E12" s="293">
        <v>19</v>
      </c>
      <c r="F12" s="294">
        <v>145250</v>
      </c>
      <c r="G12" s="294">
        <f>F12*E12</f>
        <v>2759750</v>
      </c>
      <c r="H12" s="294">
        <v>4000</v>
      </c>
      <c r="I12" s="294">
        <f>H12*E12</f>
        <v>76000</v>
      </c>
      <c r="J12" s="295">
        <f>I12+G12</f>
        <v>2835750</v>
      </c>
      <c r="K12" s="435"/>
      <c r="L12" s="567">
        <v>19</v>
      </c>
      <c r="M12" s="567">
        <f>L12+K12</f>
        <v>19</v>
      </c>
      <c r="N12" s="446">
        <f>F12</f>
        <v>145250</v>
      </c>
      <c r="O12" s="446">
        <f>N12*M12</f>
        <v>2759750</v>
      </c>
      <c r="P12" s="446">
        <f>H12</f>
        <v>4000</v>
      </c>
      <c r="Q12" s="446">
        <f>P12*M12</f>
        <v>76000</v>
      </c>
      <c r="R12" s="586">
        <f>Q12+O12</f>
        <v>2835750</v>
      </c>
    </row>
    <row r="13" spans="1:18" ht="18" customHeight="1" x14ac:dyDescent="0.2">
      <c r="A13" s="290"/>
      <c r="B13" s="286" t="s">
        <v>131</v>
      </c>
      <c r="C13" s="291" t="s">
        <v>129</v>
      </c>
      <c r="D13" s="292" t="s">
        <v>130</v>
      </c>
      <c r="E13" s="293">
        <v>63</v>
      </c>
      <c r="F13" s="294">
        <v>90243</v>
      </c>
      <c r="G13" s="294">
        <f>F13*E13</f>
        <v>5685309</v>
      </c>
      <c r="H13" s="294">
        <v>2500</v>
      </c>
      <c r="I13" s="294">
        <f>H13*E13</f>
        <v>157500</v>
      </c>
      <c r="J13" s="295">
        <f>I13+G13</f>
        <v>5842809</v>
      </c>
      <c r="K13" s="436"/>
      <c r="L13" s="568">
        <v>63</v>
      </c>
      <c r="M13" s="567">
        <f>L13+K13</f>
        <v>63</v>
      </c>
      <c r="N13" s="446">
        <f>F13</f>
        <v>90243</v>
      </c>
      <c r="O13" s="446">
        <f>N13*M13</f>
        <v>5685309</v>
      </c>
      <c r="P13" s="446">
        <f>H13</f>
        <v>2500</v>
      </c>
      <c r="Q13" s="446">
        <f t="shared" ref="Q13:Q14" si="0">P13*M13</f>
        <v>157500</v>
      </c>
      <c r="R13" s="586">
        <f>Q13+O13</f>
        <v>5842809</v>
      </c>
    </row>
    <row r="14" spans="1:18" ht="38.25" x14ac:dyDescent="0.2">
      <c r="A14" s="290"/>
      <c r="B14" s="286" t="s">
        <v>132</v>
      </c>
      <c r="C14" s="296" t="s">
        <v>133</v>
      </c>
      <c r="D14" s="297" t="s">
        <v>33</v>
      </c>
      <c r="E14" s="298">
        <v>2</v>
      </c>
      <c r="F14" s="294">
        <v>188429</v>
      </c>
      <c r="G14" s="294">
        <f>F14*E14</f>
        <v>376858</v>
      </c>
      <c r="H14" s="294">
        <v>5000</v>
      </c>
      <c r="I14" s="294">
        <f>H14*E14</f>
        <v>10000</v>
      </c>
      <c r="J14" s="295">
        <f>I14+G14</f>
        <v>386858</v>
      </c>
      <c r="K14" s="436"/>
      <c r="L14" s="568">
        <v>2</v>
      </c>
      <c r="M14" s="567">
        <f>L14+K14</f>
        <v>2</v>
      </c>
      <c r="N14" s="446">
        <f>F14</f>
        <v>188429</v>
      </c>
      <c r="O14" s="446">
        <f>N14*M14</f>
        <v>376858</v>
      </c>
      <c r="P14" s="446">
        <f>H14</f>
        <v>5000</v>
      </c>
      <c r="Q14" s="446">
        <f t="shared" si="0"/>
        <v>10000</v>
      </c>
      <c r="R14" s="586">
        <f>Q14+O14</f>
        <v>386858</v>
      </c>
    </row>
    <row r="15" spans="1:18" ht="114.75" x14ac:dyDescent="0.2">
      <c r="A15" s="56">
        <f>A10+1</f>
        <v>2</v>
      </c>
      <c r="B15" s="286"/>
      <c r="C15" s="291" t="s">
        <v>134</v>
      </c>
      <c r="D15" s="299"/>
      <c r="E15" s="300"/>
      <c r="F15" s="301"/>
      <c r="G15" s="302"/>
      <c r="H15" s="301"/>
      <c r="I15" s="302"/>
      <c r="J15" s="303"/>
      <c r="K15" s="432"/>
      <c r="L15" s="566"/>
      <c r="M15" s="566"/>
      <c r="N15" s="434"/>
      <c r="O15" s="434"/>
      <c r="P15" s="434"/>
      <c r="Q15" s="434"/>
      <c r="R15" s="445"/>
    </row>
    <row r="16" spans="1:18" ht="15" customHeight="1" x14ac:dyDescent="0.2">
      <c r="A16" s="46"/>
      <c r="B16" s="304" t="s">
        <v>15</v>
      </c>
      <c r="C16" s="305" t="s">
        <v>135</v>
      </c>
      <c r="D16" s="292" t="s">
        <v>23</v>
      </c>
      <c r="E16" s="293">
        <v>6</v>
      </c>
      <c r="F16" s="294">
        <v>1700</v>
      </c>
      <c r="G16" s="294">
        <f>F16*E16</f>
        <v>10200</v>
      </c>
      <c r="H16" s="294">
        <v>400</v>
      </c>
      <c r="I16" s="294">
        <f>H16*E16</f>
        <v>2400</v>
      </c>
      <c r="J16" s="295">
        <f>I16+G16</f>
        <v>12600</v>
      </c>
      <c r="K16" s="435"/>
      <c r="L16" s="567">
        <v>0</v>
      </c>
      <c r="M16" s="567">
        <f t="shared" ref="M16:M18" si="1">L16+K16</f>
        <v>0</v>
      </c>
      <c r="N16" s="446">
        <f>F16</f>
        <v>1700</v>
      </c>
      <c r="O16" s="446">
        <f t="shared" ref="O16:O18" si="2">N16*M16</f>
        <v>0</v>
      </c>
      <c r="P16" s="446">
        <f t="shared" ref="P16:P18" si="3">H16</f>
        <v>400</v>
      </c>
      <c r="Q16" s="446">
        <f t="shared" ref="Q16:Q18" si="4">P16*M16</f>
        <v>0</v>
      </c>
      <c r="R16" s="586">
        <f t="shared" ref="R16:R18" si="5">Q16+O16</f>
        <v>0</v>
      </c>
    </row>
    <row r="17" spans="1:18" ht="15" customHeight="1" x14ac:dyDescent="0.2">
      <c r="A17" s="46"/>
      <c r="B17" s="304" t="s">
        <v>34</v>
      </c>
      <c r="C17" s="305" t="s">
        <v>136</v>
      </c>
      <c r="D17" s="292" t="s">
        <v>23</v>
      </c>
      <c r="E17" s="293">
        <v>4</v>
      </c>
      <c r="F17" s="294">
        <v>2490</v>
      </c>
      <c r="G17" s="294">
        <f>F17*E17</f>
        <v>9960</v>
      </c>
      <c r="H17" s="294">
        <v>600</v>
      </c>
      <c r="I17" s="294">
        <f>H17*E17</f>
        <v>2400</v>
      </c>
      <c r="J17" s="295">
        <f>I17+G17</f>
        <v>12360</v>
      </c>
      <c r="K17" s="436"/>
      <c r="L17" s="568">
        <v>12</v>
      </c>
      <c r="M17" s="567">
        <f t="shared" si="1"/>
        <v>12</v>
      </c>
      <c r="N17" s="446">
        <f>F17</f>
        <v>2490</v>
      </c>
      <c r="O17" s="446">
        <f t="shared" si="2"/>
        <v>29880</v>
      </c>
      <c r="P17" s="446">
        <f t="shared" si="3"/>
        <v>600</v>
      </c>
      <c r="Q17" s="446">
        <f t="shared" si="4"/>
        <v>7200</v>
      </c>
      <c r="R17" s="586">
        <f t="shared" si="5"/>
        <v>37080</v>
      </c>
    </row>
    <row r="18" spans="1:18" ht="15" customHeight="1" thickBot="1" x14ac:dyDescent="0.25">
      <c r="A18" s="306"/>
      <c r="B18" s="307" t="s">
        <v>64</v>
      </c>
      <c r="C18" s="308" t="s">
        <v>137</v>
      </c>
      <c r="D18" s="309" t="s">
        <v>23</v>
      </c>
      <c r="E18" s="310">
        <v>6</v>
      </c>
      <c r="F18" s="294">
        <v>3211</v>
      </c>
      <c r="G18" s="294">
        <f>F18*E18</f>
        <v>19266</v>
      </c>
      <c r="H18" s="294">
        <v>700</v>
      </c>
      <c r="I18" s="294">
        <f>H18*E18</f>
        <v>4200</v>
      </c>
      <c r="J18" s="295">
        <f>I18+G18</f>
        <v>23466</v>
      </c>
      <c r="K18" s="436"/>
      <c r="L18" s="568">
        <v>0</v>
      </c>
      <c r="M18" s="567">
        <f t="shared" si="1"/>
        <v>0</v>
      </c>
      <c r="N18" s="446">
        <f>F18</f>
        <v>3211</v>
      </c>
      <c r="O18" s="446">
        <f t="shared" si="2"/>
        <v>0</v>
      </c>
      <c r="P18" s="446">
        <f t="shared" si="3"/>
        <v>700</v>
      </c>
      <c r="Q18" s="446">
        <f t="shared" si="4"/>
        <v>0</v>
      </c>
      <c r="R18" s="586">
        <f t="shared" si="5"/>
        <v>0</v>
      </c>
    </row>
    <row r="19" spans="1:18" ht="15" customHeight="1" x14ac:dyDescent="0.2">
      <c r="A19" s="56">
        <f>A15+1</f>
        <v>3</v>
      </c>
      <c r="B19" s="280"/>
      <c r="C19" s="281" t="s">
        <v>138</v>
      </c>
      <c r="D19" s="282"/>
      <c r="E19" s="40"/>
      <c r="F19" s="283"/>
      <c r="G19" s="284"/>
      <c r="H19" s="283"/>
      <c r="I19" s="284"/>
      <c r="J19" s="285"/>
      <c r="K19" s="432"/>
      <c r="L19" s="566"/>
      <c r="M19" s="566"/>
      <c r="N19" s="434"/>
      <c r="O19" s="434"/>
      <c r="P19" s="434"/>
      <c r="Q19" s="434"/>
      <c r="R19" s="445"/>
    </row>
    <row r="20" spans="1:18" ht="51" x14ac:dyDescent="0.2">
      <c r="A20" s="56"/>
      <c r="B20" s="286"/>
      <c r="C20" s="287" t="s">
        <v>139</v>
      </c>
      <c r="D20" s="282"/>
      <c r="E20" s="288"/>
      <c r="F20" s="283"/>
      <c r="G20" s="283"/>
      <c r="H20" s="283"/>
      <c r="I20" s="283"/>
      <c r="J20" s="285"/>
      <c r="K20" s="432"/>
      <c r="L20" s="566"/>
      <c r="M20" s="566"/>
      <c r="N20" s="434"/>
      <c r="O20" s="434"/>
      <c r="P20" s="434"/>
      <c r="Q20" s="434"/>
      <c r="R20" s="445"/>
    </row>
    <row r="21" spans="1:18" ht="16.5" customHeight="1" x14ac:dyDescent="0.2">
      <c r="A21" s="290"/>
      <c r="B21" s="286"/>
      <c r="C21" s="291" t="s">
        <v>140</v>
      </c>
      <c r="D21" s="282"/>
      <c r="E21" s="288"/>
      <c r="F21" s="283"/>
      <c r="G21" s="283"/>
      <c r="H21" s="283"/>
      <c r="I21" s="283"/>
      <c r="J21" s="285"/>
      <c r="K21" s="432"/>
      <c r="L21" s="566"/>
      <c r="M21" s="566"/>
      <c r="N21" s="434"/>
      <c r="O21" s="434"/>
      <c r="P21" s="434"/>
      <c r="Q21" s="434"/>
      <c r="R21" s="445"/>
    </row>
    <row r="22" spans="1:18" ht="18" customHeight="1" x14ac:dyDescent="0.2">
      <c r="A22" s="290"/>
      <c r="B22" s="304" t="s">
        <v>15</v>
      </c>
      <c r="C22" s="305" t="s">
        <v>141</v>
      </c>
      <c r="D22" s="292" t="s">
        <v>33</v>
      </c>
      <c r="E22" s="293">
        <v>1</v>
      </c>
      <c r="F22" s="294">
        <v>7000</v>
      </c>
      <c r="G22" s="294">
        <f>F22*E22</f>
        <v>7000</v>
      </c>
      <c r="H22" s="294">
        <v>1500</v>
      </c>
      <c r="I22" s="294">
        <f>H22*E22</f>
        <v>1500</v>
      </c>
      <c r="J22" s="295">
        <f>I22+G22</f>
        <v>8500</v>
      </c>
      <c r="K22" s="432"/>
      <c r="L22" s="566">
        <v>0</v>
      </c>
      <c r="M22" s="567">
        <f t="shared" ref="M22:M23" si="6">L22+K22</f>
        <v>0</v>
      </c>
      <c r="N22" s="446">
        <f>F22</f>
        <v>7000</v>
      </c>
      <c r="O22" s="446">
        <f>N22*M22</f>
        <v>0</v>
      </c>
      <c r="P22" s="446">
        <f>H22</f>
        <v>1500</v>
      </c>
      <c r="Q22" s="446">
        <f t="shared" ref="Q22:Q23" si="7">P22*M22</f>
        <v>0</v>
      </c>
      <c r="R22" s="586">
        <f t="shared" ref="R22:R23" si="8">Q22+O22</f>
        <v>0</v>
      </c>
    </row>
    <row r="23" spans="1:18" ht="18" customHeight="1" x14ac:dyDescent="0.2">
      <c r="A23" s="290"/>
      <c r="B23" s="304" t="s">
        <v>34</v>
      </c>
      <c r="C23" s="305" t="s">
        <v>142</v>
      </c>
      <c r="D23" s="292" t="s">
        <v>33</v>
      </c>
      <c r="E23" s="293">
        <v>2</v>
      </c>
      <c r="F23" s="294">
        <v>9500</v>
      </c>
      <c r="G23" s="294">
        <f>F23*E23</f>
        <v>19000</v>
      </c>
      <c r="H23" s="294">
        <v>1500</v>
      </c>
      <c r="I23" s="294">
        <f>H23*E23</f>
        <v>3000</v>
      </c>
      <c r="J23" s="295">
        <f>I23+G23</f>
        <v>22000</v>
      </c>
      <c r="K23" s="436"/>
      <c r="L23" s="568">
        <v>2</v>
      </c>
      <c r="M23" s="567">
        <f t="shared" si="6"/>
        <v>2</v>
      </c>
      <c r="N23" s="446">
        <f>F23</f>
        <v>9500</v>
      </c>
      <c r="O23" s="446">
        <f>N23*M23</f>
        <v>19000</v>
      </c>
      <c r="P23" s="446">
        <f>H23</f>
        <v>1500</v>
      </c>
      <c r="Q23" s="446">
        <f t="shared" si="7"/>
        <v>3000</v>
      </c>
      <c r="R23" s="586">
        <f t="shared" si="8"/>
        <v>22000</v>
      </c>
    </row>
    <row r="24" spans="1:18" ht="15" customHeight="1" x14ac:dyDescent="0.2">
      <c r="A24" s="56">
        <f>A19+1</f>
        <v>4</v>
      </c>
      <c r="B24" s="280"/>
      <c r="C24" s="281" t="s">
        <v>143</v>
      </c>
      <c r="D24" s="282"/>
      <c r="E24" s="40"/>
      <c r="F24" s="283"/>
      <c r="G24" s="284"/>
      <c r="H24" s="283"/>
      <c r="I24" s="284"/>
      <c r="J24" s="285"/>
      <c r="K24" s="432"/>
      <c r="L24" s="566"/>
      <c r="M24" s="566"/>
      <c r="N24" s="434"/>
      <c r="O24" s="434"/>
      <c r="P24" s="434"/>
      <c r="Q24" s="434"/>
      <c r="R24" s="445"/>
    </row>
    <row r="25" spans="1:18" ht="63.75" x14ac:dyDescent="0.2">
      <c r="A25" s="56"/>
      <c r="B25" s="286"/>
      <c r="C25" s="287" t="s">
        <v>144</v>
      </c>
      <c r="D25" s="282"/>
      <c r="E25" s="288"/>
      <c r="F25" s="283"/>
      <c r="G25" s="283"/>
      <c r="H25" s="283"/>
      <c r="I25" s="283"/>
      <c r="J25" s="285"/>
      <c r="K25" s="432"/>
      <c r="L25" s="566"/>
      <c r="M25" s="566"/>
      <c r="N25" s="434"/>
      <c r="O25" s="434"/>
      <c r="P25" s="434"/>
      <c r="Q25" s="434"/>
      <c r="R25" s="445"/>
    </row>
    <row r="26" spans="1:18" ht="25.5" x14ac:dyDescent="0.2">
      <c r="A26" s="290"/>
      <c r="B26" s="286" t="s">
        <v>15</v>
      </c>
      <c r="C26" s="311" t="s">
        <v>145</v>
      </c>
      <c r="D26" s="292" t="s">
        <v>33</v>
      </c>
      <c r="E26" s="293">
        <v>2</v>
      </c>
      <c r="F26" s="294">
        <v>188500</v>
      </c>
      <c r="G26" s="294">
        <f t="shared" ref="G26:G31" si="9">F26*E26</f>
        <v>377000</v>
      </c>
      <c r="H26" s="294">
        <v>35000</v>
      </c>
      <c r="I26" s="294">
        <f t="shared" ref="I26:I31" si="10">H26*E26</f>
        <v>70000</v>
      </c>
      <c r="J26" s="295">
        <f t="shared" ref="J26:J31" si="11">I26+G26</f>
        <v>447000</v>
      </c>
      <c r="K26" s="432"/>
      <c r="L26" s="566">
        <v>2</v>
      </c>
      <c r="M26" s="567">
        <f t="shared" ref="M26:M31" si="12">L26+K26</f>
        <v>2</v>
      </c>
      <c r="N26" s="446">
        <f>F26</f>
        <v>188500</v>
      </c>
      <c r="O26" s="446">
        <f t="shared" ref="O26:O31" si="13">N26*M26</f>
        <v>377000</v>
      </c>
      <c r="P26" s="446">
        <f t="shared" ref="P26:P31" si="14">H26</f>
        <v>35000</v>
      </c>
      <c r="Q26" s="446">
        <f t="shared" ref="Q26:Q31" si="15">P26*M26</f>
        <v>70000</v>
      </c>
      <c r="R26" s="586">
        <f t="shared" ref="R26:R31" si="16">Q26+O26</f>
        <v>447000</v>
      </c>
    </row>
    <row r="27" spans="1:18" ht="18" customHeight="1" x14ac:dyDescent="0.2">
      <c r="A27" s="290"/>
      <c r="B27" s="286" t="s">
        <v>34</v>
      </c>
      <c r="C27" s="296" t="s">
        <v>146</v>
      </c>
      <c r="D27" s="292" t="s">
        <v>33</v>
      </c>
      <c r="E27" s="293">
        <v>4</v>
      </c>
      <c r="F27" s="294">
        <v>10000</v>
      </c>
      <c r="G27" s="294">
        <f t="shared" si="9"/>
        <v>40000</v>
      </c>
      <c r="H27" s="294">
        <v>1500</v>
      </c>
      <c r="I27" s="294">
        <f t="shared" si="10"/>
        <v>6000</v>
      </c>
      <c r="J27" s="295">
        <f t="shared" si="11"/>
        <v>46000</v>
      </c>
      <c r="K27" s="436"/>
      <c r="L27" s="568">
        <v>4</v>
      </c>
      <c r="M27" s="567">
        <f t="shared" si="12"/>
        <v>4</v>
      </c>
      <c r="N27" s="446">
        <f t="shared" ref="N27:N31" si="17">F27</f>
        <v>10000</v>
      </c>
      <c r="O27" s="446">
        <f t="shared" si="13"/>
        <v>40000</v>
      </c>
      <c r="P27" s="446">
        <f t="shared" si="14"/>
        <v>1500</v>
      </c>
      <c r="Q27" s="446">
        <f t="shared" si="15"/>
        <v>6000</v>
      </c>
      <c r="R27" s="586">
        <f t="shared" si="16"/>
        <v>46000</v>
      </c>
    </row>
    <row r="28" spans="1:18" ht="18" customHeight="1" x14ac:dyDescent="0.2">
      <c r="A28" s="290"/>
      <c r="B28" s="286" t="s">
        <v>64</v>
      </c>
      <c r="C28" s="296" t="s">
        <v>147</v>
      </c>
      <c r="D28" s="292" t="s">
        <v>33</v>
      </c>
      <c r="E28" s="293">
        <v>4</v>
      </c>
      <c r="F28" s="294">
        <v>12500</v>
      </c>
      <c r="G28" s="294">
        <f t="shared" si="9"/>
        <v>50000</v>
      </c>
      <c r="H28" s="294">
        <v>1500</v>
      </c>
      <c r="I28" s="294">
        <f t="shared" si="10"/>
        <v>6000</v>
      </c>
      <c r="J28" s="295">
        <f t="shared" si="11"/>
        <v>56000</v>
      </c>
      <c r="K28" s="436"/>
      <c r="L28" s="568">
        <v>4</v>
      </c>
      <c r="M28" s="567">
        <f t="shared" si="12"/>
        <v>4</v>
      </c>
      <c r="N28" s="446">
        <f t="shared" si="17"/>
        <v>12500</v>
      </c>
      <c r="O28" s="446">
        <f t="shared" si="13"/>
        <v>50000</v>
      </c>
      <c r="P28" s="446">
        <f t="shared" si="14"/>
        <v>1500</v>
      </c>
      <c r="Q28" s="446">
        <f t="shared" si="15"/>
        <v>6000</v>
      </c>
      <c r="R28" s="586">
        <f t="shared" si="16"/>
        <v>56000</v>
      </c>
    </row>
    <row r="29" spans="1:18" ht="18" customHeight="1" x14ac:dyDescent="0.2">
      <c r="A29" s="290"/>
      <c r="B29" s="286" t="s">
        <v>65</v>
      </c>
      <c r="C29" s="296" t="s">
        <v>148</v>
      </c>
      <c r="D29" s="292" t="s">
        <v>33</v>
      </c>
      <c r="E29" s="293">
        <v>2</v>
      </c>
      <c r="F29" s="294">
        <v>13700</v>
      </c>
      <c r="G29" s="294">
        <f t="shared" si="9"/>
        <v>27400</v>
      </c>
      <c r="H29" s="294">
        <v>1500</v>
      </c>
      <c r="I29" s="294">
        <f t="shared" si="10"/>
        <v>3000</v>
      </c>
      <c r="J29" s="295">
        <f t="shared" si="11"/>
        <v>30400</v>
      </c>
      <c r="K29" s="436"/>
      <c r="L29" s="568">
        <v>2</v>
      </c>
      <c r="M29" s="567">
        <f t="shared" si="12"/>
        <v>2</v>
      </c>
      <c r="N29" s="446">
        <f t="shared" si="17"/>
        <v>13700</v>
      </c>
      <c r="O29" s="446">
        <f t="shared" si="13"/>
        <v>27400</v>
      </c>
      <c r="P29" s="446">
        <f t="shared" si="14"/>
        <v>1500</v>
      </c>
      <c r="Q29" s="446">
        <f t="shared" si="15"/>
        <v>3000</v>
      </c>
      <c r="R29" s="586">
        <f t="shared" si="16"/>
        <v>30400</v>
      </c>
    </row>
    <row r="30" spans="1:18" ht="18" customHeight="1" x14ac:dyDescent="0.2">
      <c r="A30" s="290"/>
      <c r="B30" s="286" t="s">
        <v>110</v>
      </c>
      <c r="C30" s="296" t="s">
        <v>149</v>
      </c>
      <c r="D30" s="292" t="s">
        <v>33</v>
      </c>
      <c r="E30" s="293">
        <v>2</v>
      </c>
      <c r="F30" s="294">
        <v>18900</v>
      </c>
      <c r="G30" s="294">
        <f t="shared" si="9"/>
        <v>37800</v>
      </c>
      <c r="H30" s="294">
        <v>1500</v>
      </c>
      <c r="I30" s="294">
        <f t="shared" si="10"/>
        <v>3000</v>
      </c>
      <c r="J30" s="295">
        <f t="shared" si="11"/>
        <v>40800</v>
      </c>
      <c r="K30" s="436"/>
      <c r="L30" s="568">
        <v>2</v>
      </c>
      <c r="M30" s="567">
        <f t="shared" si="12"/>
        <v>2</v>
      </c>
      <c r="N30" s="446">
        <f t="shared" si="17"/>
        <v>18900</v>
      </c>
      <c r="O30" s="446">
        <f t="shared" si="13"/>
        <v>37800</v>
      </c>
      <c r="P30" s="446">
        <f t="shared" si="14"/>
        <v>1500</v>
      </c>
      <c r="Q30" s="446">
        <f t="shared" si="15"/>
        <v>3000</v>
      </c>
      <c r="R30" s="586">
        <f t="shared" si="16"/>
        <v>40800</v>
      </c>
    </row>
    <row r="31" spans="1:18" ht="27" customHeight="1" x14ac:dyDescent="0.2">
      <c r="A31" s="56">
        <f>A24+1</f>
        <v>5</v>
      </c>
      <c r="B31" s="280"/>
      <c r="C31" s="312" t="s">
        <v>150</v>
      </c>
      <c r="D31" s="297" t="s">
        <v>49</v>
      </c>
      <c r="E31" s="298">
        <v>2</v>
      </c>
      <c r="F31" s="294">
        <v>15000</v>
      </c>
      <c r="G31" s="294">
        <f t="shared" si="9"/>
        <v>30000</v>
      </c>
      <c r="H31" s="294">
        <v>1500</v>
      </c>
      <c r="I31" s="294">
        <f t="shared" si="10"/>
        <v>3000</v>
      </c>
      <c r="J31" s="295">
        <f t="shared" si="11"/>
        <v>33000</v>
      </c>
      <c r="K31" s="436"/>
      <c r="L31" s="568">
        <v>2</v>
      </c>
      <c r="M31" s="567">
        <f t="shared" si="12"/>
        <v>2</v>
      </c>
      <c r="N31" s="446">
        <f t="shared" si="17"/>
        <v>15000</v>
      </c>
      <c r="O31" s="446">
        <f t="shared" si="13"/>
        <v>30000</v>
      </c>
      <c r="P31" s="446">
        <f t="shared" si="14"/>
        <v>1500</v>
      </c>
      <c r="Q31" s="446">
        <f t="shared" si="15"/>
        <v>3000</v>
      </c>
      <c r="R31" s="586">
        <f t="shared" si="16"/>
        <v>33000</v>
      </c>
    </row>
    <row r="32" spans="1:18" ht="20.25" customHeight="1" x14ac:dyDescent="0.2">
      <c r="A32" s="56">
        <f>A31+1</f>
        <v>6</v>
      </c>
      <c r="B32" s="280"/>
      <c r="C32" s="281" t="s">
        <v>151</v>
      </c>
      <c r="D32" s="282"/>
      <c r="E32" s="40"/>
      <c r="F32" s="283"/>
      <c r="G32" s="284"/>
      <c r="H32" s="283"/>
      <c r="I32" s="284"/>
      <c r="J32" s="285"/>
      <c r="K32" s="432"/>
      <c r="L32" s="566"/>
      <c r="M32" s="566"/>
      <c r="N32" s="434"/>
      <c r="O32" s="434"/>
      <c r="P32" s="434"/>
      <c r="Q32" s="434"/>
      <c r="R32" s="445"/>
    </row>
    <row r="33" spans="1:18" ht="51" x14ac:dyDescent="0.2">
      <c r="A33" s="56"/>
      <c r="B33" s="286"/>
      <c r="C33" s="287" t="s">
        <v>152</v>
      </c>
      <c r="D33" s="282"/>
      <c r="E33" s="288"/>
      <c r="F33" s="283"/>
      <c r="G33" s="283"/>
      <c r="H33" s="283"/>
      <c r="I33" s="283"/>
      <c r="J33" s="285"/>
      <c r="K33" s="432"/>
      <c r="L33" s="566"/>
      <c r="M33" s="566"/>
      <c r="N33" s="434"/>
      <c r="O33" s="434"/>
      <c r="P33" s="434"/>
      <c r="Q33" s="434"/>
      <c r="R33" s="445"/>
    </row>
    <row r="34" spans="1:18" ht="18" customHeight="1" thickBot="1" x14ac:dyDescent="0.25">
      <c r="A34" s="313"/>
      <c r="B34" s="314" t="s">
        <v>15</v>
      </c>
      <c r="C34" s="315" t="s">
        <v>153</v>
      </c>
      <c r="D34" s="309" t="s">
        <v>33</v>
      </c>
      <c r="E34" s="310">
        <v>2</v>
      </c>
      <c r="F34" s="294">
        <v>45000</v>
      </c>
      <c r="G34" s="294">
        <f t="shared" ref="G34:G39" si="18">F34*E34</f>
        <v>90000</v>
      </c>
      <c r="H34" s="294">
        <v>2000</v>
      </c>
      <c r="I34" s="294">
        <f t="shared" ref="I34:I39" si="19">H34*E34</f>
        <v>4000</v>
      </c>
      <c r="J34" s="295">
        <f t="shared" ref="J34:J39" si="20">I34+G34</f>
        <v>94000</v>
      </c>
      <c r="K34" s="435"/>
      <c r="L34" s="567">
        <v>2</v>
      </c>
      <c r="M34" s="567">
        <f t="shared" ref="M34:M39" si="21">L34+K34</f>
        <v>2</v>
      </c>
      <c r="N34" s="446">
        <f t="shared" ref="N34:N39" si="22">F34</f>
        <v>45000</v>
      </c>
      <c r="O34" s="446">
        <f t="shared" ref="O34:O39" si="23">N34*M34</f>
        <v>90000</v>
      </c>
      <c r="P34" s="446">
        <f t="shared" ref="P34:P39" si="24">H34</f>
        <v>2000</v>
      </c>
      <c r="Q34" s="446">
        <f t="shared" ref="Q34:Q39" si="25">P34*M34</f>
        <v>4000</v>
      </c>
      <c r="R34" s="586">
        <f t="shared" ref="R34:R39" si="26">Q34+O34</f>
        <v>94000</v>
      </c>
    </row>
    <row r="35" spans="1:18" ht="25.5" x14ac:dyDescent="0.2">
      <c r="A35" s="290"/>
      <c r="B35" s="286" t="s">
        <v>34</v>
      </c>
      <c r="C35" s="287" t="s">
        <v>154</v>
      </c>
      <c r="D35" s="292" t="s">
        <v>33</v>
      </c>
      <c r="E35" s="293">
        <v>2</v>
      </c>
      <c r="F35" s="294">
        <v>50000</v>
      </c>
      <c r="G35" s="294">
        <f t="shared" si="18"/>
        <v>100000</v>
      </c>
      <c r="H35" s="294">
        <v>5000</v>
      </c>
      <c r="I35" s="294">
        <f t="shared" si="19"/>
        <v>10000</v>
      </c>
      <c r="J35" s="295">
        <f t="shared" si="20"/>
        <v>110000</v>
      </c>
      <c r="K35" s="436"/>
      <c r="L35" s="568">
        <v>2</v>
      </c>
      <c r="M35" s="567">
        <f t="shared" si="21"/>
        <v>2</v>
      </c>
      <c r="N35" s="446">
        <f t="shared" si="22"/>
        <v>50000</v>
      </c>
      <c r="O35" s="446">
        <f t="shared" si="23"/>
        <v>100000</v>
      </c>
      <c r="P35" s="446">
        <f t="shared" si="24"/>
        <v>5000</v>
      </c>
      <c r="Q35" s="446">
        <f t="shared" si="25"/>
        <v>10000</v>
      </c>
      <c r="R35" s="586">
        <f t="shared" si="26"/>
        <v>110000</v>
      </c>
    </row>
    <row r="36" spans="1:18" ht="25.5" x14ac:dyDescent="0.2">
      <c r="A36" s="290"/>
      <c r="B36" s="286" t="s">
        <v>64</v>
      </c>
      <c r="C36" s="316" t="s">
        <v>155</v>
      </c>
      <c r="D36" s="292" t="s">
        <v>33</v>
      </c>
      <c r="E36" s="293">
        <v>2</v>
      </c>
      <c r="F36" s="294">
        <v>35000</v>
      </c>
      <c r="G36" s="294">
        <f t="shared" si="18"/>
        <v>70000</v>
      </c>
      <c r="H36" s="294">
        <v>2000</v>
      </c>
      <c r="I36" s="294">
        <f t="shared" si="19"/>
        <v>4000</v>
      </c>
      <c r="J36" s="295">
        <f t="shared" si="20"/>
        <v>74000</v>
      </c>
      <c r="K36" s="436"/>
      <c r="L36" s="568">
        <v>2</v>
      </c>
      <c r="M36" s="567">
        <f t="shared" si="21"/>
        <v>2</v>
      </c>
      <c r="N36" s="446">
        <f t="shared" si="22"/>
        <v>35000</v>
      </c>
      <c r="O36" s="446">
        <f t="shared" si="23"/>
        <v>70000</v>
      </c>
      <c r="P36" s="446">
        <f t="shared" si="24"/>
        <v>2000</v>
      </c>
      <c r="Q36" s="446">
        <f t="shared" si="25"/>
        <v>4000</v>
      </c>
      <c r="R36" s="586">
        <f t="shared" si="26"/>
        <v>74000</v>
      </c>
    </row>
    <row r="37" spans="1:18" ht="25.5" x14ac:dyDescent="0.2">
      <c r="A37" s="290"/>
      <c r="B37" s="286" t="s">
        <v>65</v>
      </c>
      <c r="C37" s="316" t="s">
        <v>156</v>
      </c>
      <c r="D37" s="297" t="s">
        <v>33</v>
      </c>
      <c r="E37" s="298">
        <v>2</v>
      </c>
      <c r="F37" s="294">
        <v>35000</v>
      </c>
      <c r="G37" s="294">
        <f t="shared" si="18"/>
        <v>70000</v>
      </c>
      <c r="H37" s="294">
        <v>2000</v>
      </c>
      <c r="I37" s="294">
        <f t="shared" si="19"/>
        <v>4000</v>
      </c>
      <c r="J37" s="295">
        <f t="shared" si="20"/>
        <v>74000</v>
      </c>
      <c r="K37" s="436"/>
      <c r="L37" s="568">
        <v>2</v>
      </c>
      <c r="M37" s="567">
        <f t="shared" si="21"/>
        <v>2</v>
      </c>
      <c r="N37" s="446">
        <f t="shared" si="22"/>
        <v>35000</v>
      </c>
      <c r="O37" s="446">
        <f t="shared" si="23"/>
        <v>70000</v>
      </c>
      <c r="P37" s="446">
        <f t="shared" si="24"/>
        <v>2000</v>
      </c>
      <c r="Q37" s="446">
        <f t="shared" si="25"/>
        <v>4000</v>
      </c>
      <c r="R37" s="586">
        <f t="shared" si="26"/>
        <v>74000</v>
      </c>
    </row>
    <row r="38" spans="1:18" x14ac:dyDescent="0.2">
      <c r="A38" s="290"/>
      <c r="B38" s="286" t="s">
        <v>110</v>
      </c>
      <c r="C38" s="317" t="s">
        <v>157</v>
      </c>
      <c r="D38" s="292" t="s">
        <v>33</v>
      </c>
      <c r="E38" s="293">
        <v>4</v>
      </c>
      <c r="F38" s="294">
        <v>8850</v>
      </c>
      <c r="G38" s="294">
        <f t="shared" si="18"/>
        <v>35400</v>
      </c>
      <c r="H38" s="294">
        <v>1500</v>
      </c>
      <c r="I38" s="294">
        <f t="shared" si="19"/>
        <v>6000</v>
      </c>
      <c r="J38" s="295">
        <f t="shared" si="20"/>
        <v>41400</v>
      </c>
      <c r="K38" s="436"/>
      <c r="L38" s="568">
        <v>4</v>
      </c>
      <c r="M38" s="567">
        <f t="shared" si="21"/>
        <v>4</v>
      </c>
      <c r="N38" s="446">
        <f t="shared" si="22"/>
        <v>8850</v>
      </c>
      <c r="O38" s="446">
        <f t="shared" si="23"/>
        <v>35400</v>
      </c>
      <c r="P38" s="446">
        <f t="shared" si="24"/>
        <v>1500</v>
      </c>
      <c r="Q38" s="446">
        <f t="shared" si="25"/>
        <v>6000</v>
      </c>
      <c r="R38" s="586">
        <f t="shared" si="26"/>
        <v>41400</v>
      </c>
    </row>
    <row r="39" spans="1:18" x14ac:dyDescent="0.2">
      <c r="A39" s="290"/>
      <c r="B39" s="286" t="s">
        <v>158</v>
      </c>
      <c r="C39" s="316" t="s">
        <v>159</v>
      </c>
      <c r="D39" s="297" t="s">
        <v>33</v>
      </c>
      <c r="E39" s="298">
        <v>4</v>
      </c>
      <c r="F39" s="294">
        <v>65000</v>
      </c>
      <c r="G39" s="294">
        <f t="shared" si="18"/>
        <v>260000</v>
      </c>
      <c r="H39" s="294">
        <v>3000</v>
      </c>
      <c r="I39" s="294">
        <f t="shared" si="19"/>
        <v>12000</v>
      </c>
      <c r="J39" s="295">
        <f t="shared" si="20"/>
        <v>272000</v>
      </c>
      <c r="K39" s="436"/>
      <c r="L39" s="568">
        <v>4</v>
      </c>
      <c r="M39" s="567">
        <f t="shared" si="21"/>
        <v>4</v>
      </c>
      <c r="N39" s="446">
        <f t="shared" si="22"/>
        <v>65000</v>
      </c>
      <c r="O39" s="446">
        <f t="shared" si="23"/>
        <v>260000</v>
      </c>
      <c r="P39" s="446">
        <f t="shared" si="24"/>
        <v>3000</v>
      </c>
      <c r="Q39" s="446">
        <f t="shared" si="25"/>
        <v>12000</v>
      </c>
      <c r="R39" s="586">
        <f t="shared" si="26"/>
        <v>272000</v>
      </c>
    </row>
    <row r="40" spans="1:18" ht="15" customHeight="1" x14ac:dyDescent="0.2">
      <c r="A40" s="56">
        <f>A32+1</f>
        <v>7</v>
      </c>
      <c r="B40" s="280"/>
      <c r="C40" s="318" t="s">
        <v>160</v>
      </c>
      <c r="D40" s="282"/>
      <c r="E40" s="40"/>
      <c r="F40" s="283"/>
      <c r="G40" s="284"/>
      <c r="H40" s="283"/>
      <c r="I40" s="284"/>
      <c r="J40" s="285"/>
      <c r="K40" s="432"/>
      <c r="L40" s="566"/>
      <c r="M40" s="566"/>
      <c r="N40" s="434"/>
      <c r="O40" s="434"/>
      <c r="P40" s="434"/>
      <c r="Q40" s="434"/>
      <c r="R40" s="445"/>
    </row>
    <row r="41" spans="1:18" ht="78.75" customHeight="1" x14ac:dyDescent="0.2">
      <c r="A41" s="290"/>
      <c r="B41" s="286" t="s">
        <v>15</v>
      </c>
      <c r="C41" s="317" t="s">
        <v>161</v>
      </c>
      <c r="D41" s="292" t="s">
        <v>13</v>
      </c>
      <c r="E41" s="293">
        <v>1</v>
      </c>
      <c r="F41" s="294">
        <v>180000</v>
      </c>
      <c r="G41" s="294">
        <f>F41*E41</f>
        <v>180000</v>
      </c>
      <c r="H41" s="294">
        <v>35000</v>
      </c>
      <c r="I41" s="294">
        <f>H41*E41</f>
        <v>35000</v>
      </c>
      <c r="J41" s="295">
        <f>I41+G41</f>
        <v>215000</v>
      </c>
      <c r="K41" s="435"/>
      <c r="L41" s="567">
        <v>1</v>
      </c>
      <c r="M41" s="567">
        <f>L41+K41</f>
        <v>1</v>
      </c>
      <c r="N41" s="446">
        <f>F41</f>
        <v>180000</v>
      </c>
      <c r="O41" s="446">
        <f>N41*M41</f>
        <v>180000</v>
      </c>
      <c r="P41" s="446">
        <f>H41</f>
        <v>35000</v>
      </c>
      <c r="Q41" s="446">
        <f>P41*M41</f>
        <v>35000</v>
      </c>
      <c r="R41" s="586">
        <f>Q41+O41</f>
        <v>215000</v>
      </c>
    </row>
    <row r="42" spans="1:18" ht="64.5" customHeight="1" x14ac:dyDescent="0.2">
      <c r="A42" s="56">
        <f>A40+1</f>
        <v>8</v>
      </c>
      <c r="B42" s="319"/>
      <c r="C42" s="320" t="s">
        <v>162</v>
      </c>
      <c r="D42" s="292" t="s">
        <v>13</v>
      </c>
      <c r="E42" s="293">
        <v>1</v>
      </c>
      <c r="F42" s="294">
        <v>10000</v>
      </c>
      <c r="G42" s="294">
        <f>F42*E42</f>
        <v>10000</v>
      </c>
      <c r="H42" s="294">
        <v>15000</v>
      </c>
      <c r="I42" s="294">
        <f>H42*E42</f>
        <v>15000</v>
      </c>
      <c r="J42" s="295">
        <f>I42+G42</f>
        <v>25000</v>
      </c>
      <c r="K42" s="436"/>
      <c r="L42" s="568">
        <v>1</v>
      </c>
      <c r="M42" s="567">
        <f>L42+K42</f>
        <v>1</v>
      </c>
      <c r="N42" s="446">
        <f>F42</f>
        <v>10000</v>
      </c>
      <c r="O42" s="446">
        <f>N42*M42</f>
        <v>10000</v>
      </c>
      <c r="P42" s="446">
        <f>H42</f>
        <v>15000</v>
      </c>
      <c r="Q42" s="446">
        <f>P42*M42</f>
        <v>15000</v>
      </c>
      <c r="R42" s="586">
        <f>Q42+O42</f>
        <v>25000</v>
      </c>
    </row>
    <row r="43" spans="1:18" s="323" customFormat="1" ht="38.25" x14ac:dyDescent="0.2">
      <c r="A43" s="56">
        <f>A42+1</f>
        <v>9</v>
      </c>
      <c r="B43" s="321"/>
      <c r="C43" s="322" t="s">
        <v>163</v>
      </c>
      <c r="D43" s="297" t="s">
        <v>13</v>
      </c>
      <c r="E43" s="298">
        <v>1</v>
      </c>
      <c r="F43" s="294">
        <v>90000</v>
      </c>
      <c r="G43" s="294">
        <f>F43*E43</f>
        <v>90000</v>
      </c>
      <c r="H43" s="294">
        <v>15000</v>
      </c>
      <c r="I43" s="294">
        <f>H43*E43</f>
        <v>15000</v>
      </c>
      <c r="J43" s="295">
        <f>I43+G43</f>
        <v>105000</v>
      </c>
      <c r="K43" s="443"/>
      <c r="L43" s="570">
        <v>1</v>
      </c>
      <c r="M43" s="567">
        <f>L43+K43</f>
        <v>1</v>
      </c>
      <c r="N43" s="446">
        <f>F43</f>
        <v>90000</v>
      </c>
      <c r="O43" s="446">
        <f>N43*M43</f>
        <v>90000</v>
      </c>
      <c r="P43" s="446">
        <f>H43</f>
        <v>15000</v>
      </c>
      <c r="Q43" s="446">
        <f>P43*M43</f>
        <v>15000</v>
      </c>
      <c r="R43" s="586">
        <f>Q43+O43</f>
        <v>105000</v>
      </c>
    </row>
    <row r="44" spans="1:18" s="323" customFormat="1" ht="35.25" customHeight="1" x14ac:dyDescent="0.2">
      <c r="A44" s="56">
        <f>A43+1</f>
        <v>10</v>
      </c>
      <c r="B44" s="321"/>
      <c r="C44" s="305" t="s">
        <v>164</v>
      </c>
      <c r="D44" s="292" t="s">
        <v>13</v>
      </c>
      <c r="E44" s="293">
        <v>1</v>
      </c>
      <c r="F44" s="294">
        <v>0</v>
      </c>
      <c r="G44" s="294">
        <f>F44*E44</f>
        <v>0</v>
      </c>
      <c r="H44" s="294">
        <v>35000</v>
      </c>
      <c r="I44" s="294">
        <f>H44*E44</f>
        <v>35000</v>
      </c>
      <c r="J44" s="295">
        <f>I44+G44</f>
        <v>35000</v>
      </c>
      <c r="K44" s="437"/>
      <c r="L44" s="584">
        <v>1</v>
      </c>
      <c r="M44" s="567">
        <f>L44+K44</f>
        <v>1</v>
      </c>
      <c r="N44" s="446">
        <f>F44</f>
        <v>0</v>
      </c>
      <c r="O44" s="446">
        <f>N44*M44</f>
        <v>0</v>
      </c>
      <c r="P44" s="446">
        <f>H44</f>
        <v>35000</v>
      </c>
      <c r="Q44" s="446">
        <f>P44*M44</f>
        <v>35000</v>
      </c>
      <c r="R44" s="586">
        <f>Q44+O44</f>
        <v>35000</v>
      </c>
    </row>
    <row r="45" spans="1:18" ht="39" thickBot="1" x14ac:dyDescent="0.25">
      <c r="A45" s="56">
        <f>A44+1</f>
        <v>11</v>
      </c>
      <c r="B45" s="319"/>
      <c r="C45" s="324" t="s">
        <v>165</v>
      </c>
      <c r="D45" s="297" t="s">
        <v>13</v>
      </c>
      <c r="E45" s="298">
        <v>1</v>
      </c>
      <c r="F45" s="294">
        <v>0</v>
      </c>
      <c r="G45" s="294">
        <f>F45*E45</f>
        <v>0</v>
      </c>
      <c r="H45" s="294">
        <v>90000</v>
      </c>
      <c r="I45" s="294">
        <f>H45*E45</f>
        <v>90000</v>
      </c>
      <c r="J45" s="295">
        <f>I45+G45</f>
        <v>90000</v>
      </c>
      <c r="K45" s="439"/>
      <c r="L45" s="585">
        <v>1</v>
      </c>
      <c r="M45" s="567">
        <f>L45+K45</f>
        <v>1</v>
      </c>
      <c r="N45" s="446">
        <f>F45</f>
        <v>0</v>
      </c>
      <c r="O45" s="446">
        <f>N45*M45</f>
        <v>0</v>
      </c>
      <c r="P45" s="446">
        <f>H45</f>
        <v>90000</v>
      </c>
      <c r="Q45" s="446">
        <f>P45*M45</f>
        <v>90000</v>
      </c>
      <c r="R45" s="586">
        <f>Q45+O45</f>
        <v>90000</v>
      </c>
    </row>
    <row r="46" spans="1:18" ht="20.100000000000001" customHeight="1" thickTop="1" thickBot="1" x14ac:dyDescent="0.25">
      <c r="A46" s="325"/>
      <c r="B46" s="326"/>
      <c r="C46" s="427" t="s">
        <v>166</v>
      </c>
      <c r="D46" s="428"/>
      <c r="E46" s="428"/>
      <c r="F46" s="429"/>
      <c r="G46" s="430">
        <f>SUM(G10:G45)</f>
        <v>10354943</v>
      </c>
      <c r="H46" s="429"/>
      <c r="I46" s="430">
        <f>SUM(I10:I45)</f>
        <v>578000</v>
      </c>
      <c r="J46" s="430">
        <f>SUM(J10:J45)</f>
        <v>10932943</v>
      </c>
      <c r="K46" s="440"/>
      <c r="L46" s="441"/>
      <c r="M46" s="441"/>
      <c r="N46" s="441"/>
      <c r="O46" s="442">
        <f>SUM(O10:O45)</f>
        <v>10338397</v>
      </c>
      <c r="P46" s="440"/>
      <c r="Q46" s="442">
        <f>SUM(Q10:Q45)</f>
        <v>574700</v>
      </c>
      <c r="R46" s="430">
        <f>SUM(R10:R45)</f>
        <v>10913097</v>
      </c>
    </row>
  </sheetData>
  <mergeCells count="15">
    <mergeCell ref="A9:B9"/>
    <mergeCell ref="A7:B8"/>
    <mergeCell ref="C7:C8"/>
    <mergeCell ref="D7:D8"/>
    <mergeCell ref="F7:G7"/>
    <mergeCell ref="E7:E8"/>
    <mergeCell ref="K7:K8"/>
    <mergeCell ref="N7:O7"/>
    <mergeCell ref="P7:Q7"/>
    <mergeCell ref="D6:J6"/>
    <mergeCell ref="H7:I7"/>
    <mergeCell ref="N6:R6"/>
    <mergeCell ref="K6:M6"/>
    <mergeCell ref="L7:L8"/>
    <mergeCell ref="M7:M8"/>
  </mergeCells>
  <printOptions horizontalCentered="1"/>
  <pageMargins left="0.36" right="0.25" top="0.44" bottom="0.56000000000000005" header="0.33" footer="0.33"/>
  <pageSetup paperSize="9" scale="77" orientation="landscape" r:id="rId1"/>
  <headerFooter scaleWithDoc="0" alignWithMargins="0">
    <oddFooter>&amp;L&amp;8SEM Engineers&amp;R&amp;8Page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93"/>
  <sheetViews>
    <sheetView showGridLines="0" view="pageBreakPreview" topLeftCell="A10" zoomScaleSheetLayoutView="100" workbookViewId="0">
      <selection activeCell="F29" sqref="F29"/>
    </sheetView>
  </sheetViews>
  <sheetFormatPr defaultColWidth="8.875" defaultRowHeight="14.25" x14ac:dyDescent="0.2"/>
  <cols>
    <col min="1" max="1" width="3" style="331" customWidth="1"/>
    <col min="2" max="2" width="3.375" style="331" bestFit="1" customWidth="1"/>
    <col min="3" max="3" width="43.375" style="332" customWidth="1"/>
    <col min="4" max="5" width="3.625" style="331" customWidth="1"/>
    <col min="6" max="6" width="8.125" style="331" customWidth="1"/>
    <col min="7" max="7" width="10.25" style="331" bestFit="1" customWidth="1"/>
    <col min="8" max="8" width="7.625" style="331" customWidth="1"/>
    <col min="9" max="9" width="9.625" style="331" customWidth="1"/>
    <col min="10" max="10" width="10.25" style="331" bestFit="1" customWidth="1"/>
    <col min="11" max="13" width="7.625" style="267" customWidth="1"/>
    <col min="14" max="14" width="8.625" style="267" customWidth="1"/>
    <col min="15" max="15" width="10.5" style="267" bestFit="1" customWidth="1"/>
    <col min="16" max="16" width="8.625" style="267" customWidth="1"/>
    <col min="17" max="17" width="9.625" style="267" customWidth="1"/>
    <col min="18" max="18" width="10.5" style="267" bestFit="1" customWidth="1"/>
    <col min="19" max="258" width="8.875" style="267"/>
    <col min="259" max="259" width="3" style="267" customWidth="1"/>
    <col min="260" max="260" width="4.625" style="267" customWidth="1"/>
    <col min="261" max="261" width="43.375" style="267" customWidth="1"/>
    <col min="262" max="262" width="6.125" style="267" customWidth="1"/>
    <col min="263" max="263" width="6.625" style="267" customWidth="1"/>
    <col min="264" max="264" width="10.625" style="267" customWidth="1"/>
    <col min="265" max="268" width="12.625" style="267" customWidth="1"/>
    <col min="269" max="514" width="8.875" style="267"/>
    <col min="515" max="515" width="3" style="267" customWidth="1"/>
    <col min="516" max="516" width="4.625" style="267" customWidth="1"/>
    <col min="517" max="517" width="43.375" style="267" customWidth="1"/>
    <col min="518" max="518" width="6.125" style="267" customWidth="1"/>
    <col min="519" max="519" width="6.625" style="267" customWidth="1"/>
    <col min="520" max="520" width="10.625" style="267" customWidth="1"/>
    <col min="521" max="524" width="12.625" style="267" customWidth="1"/>
    <col min="525" max="770" width="8.875" style="267"/>
    <col min="771" max="771" width="3" style="267" customWidth="1"/>
    <col min="772" max="772" width="4.625" style="267" customWidth="1"/>
    <col min="773" max="773" width="43.375" style="267" customWidth="1"/>
    <col min="774" max="774" width="6.125" style="267" customWidth="1"/>
    <col min="775" max="775" width="6.625" style="267" customWidth="1"/>
    <col min="776" max="776" width="10.625" style="267" customWidth="1"/>
    <col min="777" max="780" width="12.625" style="267" customWidth="1"/>
    <col min="781" max="1026" width="8.875" style="267"/>
    <col min="1027" max="1027" width="3" style="267" customWidth="1"/>
    <col min="1028" max="1028" width="4.625" style="267" customWidth="1"/>
    <col min="1029" max="1029" width="43.375" style="267" customWidth="1"/>
    <col min="1030" max="1030" width="6.125" style="267" customWidth="1"/>
    <col min="1031" max="1031" width="6.625" style="267" customWidth="1"/>
    <col min="1032" max="1032" width="10.625" style="267" customWidth="1"/>
    <col min="1033" max="1036" width="12.625" style="267" customWidth="1"/>
    <col min="1037" max="1282" width="8.875" style="267"/>
    <col min="1283" max="1283" width="3" style="267" customWidth="1"/>
    <col min="1284" max="1284" width="4.625" style="267" customWidth="1"/>
    <col min="1285" max="1285" width="43.375" style="267" customWidth="1"/>
    <col min="1286" max="1286" width="6.125" style="267" customWidth="1"/>
    <col min="1287" max="1287" width="6.625" style="267" customWidth="1"/>
    <col min="1288" max="1288" width="10.625" style="267" customWidth="1"/>
    <col min="1289" max="1292" width="12.625" style="267" customWidth="1"/>
    <col min="1293" max="1538" width="8.875" style="267"/>
    <col min="1539" max="1539" width="3" style="267" customWidth="1"/>
    <col min="1540" max="1540" width="4.625" style="267" customWidth="1"/>
    <col min="1541" max="1541" width="43.375" style="267" customWidth="1"/>
    <col min="1542" max="1542" width="6.125" style="267" customWidth="1"/>
    <col min="1543" max="1543" width="6.625" style="267" customWidth="1"/>
    <col min="1544" max="1544" width="10.625" style="267" customWidth="1"/>
    <col min="1545" max="1548" width="12.625" style="267" customWidth="1"/>
    <col min="1549" max="1794" width="8.875" style="267"/>
    <col min="1795" max="1795" width="3" style="267" customWidth="1"/>
    <col min="1796" max="1796" width="4.625" style="267" customWidth="1"/>
    <col min="1797" max="1797" width="43.375" style="267" customWidth="1"/>
    <col min="1798" max="1798" width="6.125" style="267" customWidth="1"/>
    <col min="1799" max="1799" width="6.625" style="267" customWidth="1"/>
    <col min="1800" max="1800" width="10.625" style="267" customWidth="1"/>
    <col min="1801" max="1804" width="12.625" style="267" customWidth="1"/>
    <col min="1805" max="2050" width="8.875" style="267"/>
    <col min="2051" max="2051" width="3" style="267" customWidth="1"/>
    <col min="2052" max="2052" width="4.625" style="267" customWidth="1"/>
    <col min="2053" max="2053" width="43.375" style="267" customWidth="1"/>
    <col min="2054" max="2054" width="6.125" style="267" customWidth="1"/>
    <col min="2055" max="2055" width="6.625" style="267" customWidth="1"/>
    <col min="2056" max="2056" width="10.625" style="267" customWidth="1"/>
    <col min="2057" max="2060" width="12.625" style="267" customWidth="1"/>
    <col min="2061" max="2306" width="8.875" style="267"/>
    <col min="2307" max="2307" width="3" style="267" customWidth="1"/>
    <col min="2308" max="2308" width="4.625" style="267" customWidth="1"/>
    <col min="2309" max="2309" width="43.375" style="267" customWidth="1"/>
    <col min="2310" max="2310" width="6.125" style="267" customWidth="1"/>
    <col min="2311" max="2311" width="6.625" style="267" customWidth="1"/>
    <col min="2312" max="2312" width="10.625" style="267" customWidth="1"/>
    <col min="2313" max="2316" width="12.625" style="267" customWidth="1"/>
    <col min="2317" max="2562" width="8.875" style="267"/>
    <col min="2563" max="2563" width="3" style="267" customWidth="1"/>
    <col min="2564" max="2564" width="4.625" style="267" customWidth="1"/>
    <col min="2565" max="2565" width="43.375" style="267" customWidth="1"/>
    <col min="2566" max="2566" width="6.125" style="267" customWidth="1"/>
    <col min="2567" max="2567" width="6.625" style="267" customWidth="1"/>
    <col min="2568" max="2568" width="10.625" style="267" customWidth="1"/>
    <col min="2569" max="2572" width="12.625" style="267" customWidth="1"/>
    <col min="2573" max="2818" width="8.875" style="267"/>
    <col min="2819" max="2819" width="3" style="267" customWidth="1"/>
    <col min="2820" max="2820" width="4.625" style="267" customWidth="1"/>
    <col min="2821" max="2821" width="43.375" style="267" customWidth="1"/>
    <col min="2822" max="2822" width="6.125" style="267" customWidth="1"/>
    <col min="2823" max="2823" width="6.625" style="267" customWidth="1"/>
    <col min="2824" max="2824" width="10.625" style="267" customWidth="1"/>
    <col min="2825" max="2828" width="12.625" style="267" customWidth="1"/>
    <col min="2829" max="3074" width="8.875" style="267"/>
    <col min="3075" max="3075" width="3" style="267" customWidth="1"/>
    <col min="3076" max="3076" width="4.625" style="267" customWidth="1"/>
    <col min="3077" max="3077" width="43.375" style="267" customWidth="1"/>
    <col min="3078" max="3078" width="6.125" style="267" customWidth="1"/>
    <col min="3079" max="3079" width="6.625" style="267" customWidth="1"/>
    <col min="3080" max="3080" width="10.625" style="267" customWidth="1"/>
    <col min="3081" max="3084" width="12.625" style="267" customWidth="1"/>
    <col min="3085" max="3330" width="8.875" style="267"/>
    <col min="3331" max="3331" width="3" style="267" customWidth="1"/>
    <col min="3332" max="3332" width="4.625" style="267" customWidth="1"/>
    <col min="3333" max="3333" width="43.375" style="267" customWidth="1"/>
    <col min="3334" max="3334" width="6.125" style="267" customWidth="1"/>
    <col min="3335" max="3335" width="6.625" style="267" customWidth="1"/>
    <col min="3336" max="3336" width="10.625" style="267" customWidth="1"/>
    <col min="3337" max="3340" width="12.625" style="267" customWidth="1"/>
    <col min="3341" max="3586" width="8.875" style="267"/>
    <col min="3587" max="3587" width="3" style="267" customWidth="1"/>
    <col min="3588" max="3588" width="4.625" style="267" customWidth="1"/>
    <col min="3589" max="3589" width="43.375" style="267" customWidth="1"/>
    <col min="3590" max="3590" width="6.125" style="267" customWidth="1"/>
    <col min="3591" max="3591" width="6.625" style="267" customWidth="1"/>
    <col min="3592" max="3592" width="10.625" style="267" customWidth="1"/>
    <col min="3593" max="3596" width="12.625" style="267" customWidth="1"/>
    <col min="3597" max="3842" width="8.875" style="267"/>
    <col min="3843" max="3843" width="3" style="267" customWidth="1"/>
    <col min="3844" max="3844" width="4.625" style="267" customWidth="1"/>
    <col min="3845" max="3845" width="43.375" style="267" customWidth="1"/>
    <col min="3846" max="3846" width="6.125" style="267" customWidth="1"/>
    <col min="3847" max="3847" width="6.625" style="267" customWidth="1"/>
    <col min="3848" max="3848" width="10.625" style="267" customWidth="1"/>
    <col min="3849" max="3852" width="12.625" style="267" customWidth="1"/>
    <col min="3853" max="4098" width="8.875" style="267"/>
    <col min="4099" max="4099" width="3" style="267" customWidth="1"/>
    <col min="4100" max="4100" width="4.625" style="267" customWidth="1"/>
    <col min="4101" max="4101" width="43.375" style="267" customWidth="1"/>
    <col min="4102" max="4102" width="6.125" style="267" customWidth="1"/>
    <col min="4103" max="4103" width="6.625" style="267" customWidth="1"/>
    <col min="4104" max="4104" width="10.625" style="267" customWidth="1"/>
    <col min="4105" max="4108" width="12.625" style="267" customWidth="1"/>
    <col min="4109" max="4354" width="8.875" style="267"/>
    <col min="4355" max="4355" width="3" style="267" customWidth="1"/>
    <col min="4356" max="4356" width="4.625" style="267" customWidth="1"/>
    <col min="4357" max="4357" width="43.375" style="267" customWidth="1"/>
    <col min="4358" max="4358" width="6.125" style="267" customWidth="1"/>
    <col min="4359" max="4359" width="6.625" style="267" customWidth="1"/>
    <col min="4360" max="4360" width="10.625" style="267" customWidth="1"/>
    <col min="4361" max="4364" width="12.625" style="267" customWidth="1"/>
    <col min="4365" max="4610" width="8.875" style="267"/>
    <col min="4611" max="4611" width="3" style="267" customWidth="1"/>
    <col min="4612" max="4612" width="4.625" style="267" customWidth="1"/>
    <col min="4613" max="4613" width="43.375" style="267" customWidth="1"/>
    <col min="4614" max="4614" width="6.125" style="267" customWidth="1"/>
    <col min="4615" max="4615" width="6.625" style="267" customWidth="1"/>
    <col min="4616" max="4616" width="10.625" style="267" customWidth="1"/>
    <col min="4617" max="4620" width="12.625" style="267" customWidth="1"/>
    <col min="4621" max="4866" width="8.875" style="267"/>
    <col min="4867" max="4867" width="3" style="267" customWidth="1"/>
    <col min="4868" max="4868" width="4.625" style="267" customWidth="1"/>
    <col min="4869" max="4869" width="43.375" style="267" customWidth="1"/>
    <col min="4870" max="4870" width="6.125" style="267" customWidth="1"/>
    <col min="4871" max="4871" width="6.625" style="267" customWidth="1"/>
    <col min="4872" max="4872" width="10.625" style="267" customWidth="1"/>
    <col min="4873" max="4876" width="12.625" style="267" customWidth="1"/>
    <col min="4877" max="5122" width="8.875" style="267"/>
    <col min="5123" max="5123" width="3" style="267" customWidth="1"/>
    <col min="5124" max="5124" width="4.625" style="267" customWidth="1"/>
    <col min="5125" max="5125" width="43.375" style="267" customWidth="1"/>
    <col min="5126" max="5126" width="6.125" style="267" customWidth="1"/>
    <col min="5127" max="5127" width="6.625" style="267" customWidth="1"/>
    <col min="5128" max="5128" width="10.625" style="267" customWidth="1"/>
    <col min="5129" max="5132" width="12.625" style="267" customWidth="1"/>
    <col min="5133" max="5378" width="8.875" style="267"/>
    <col min="5379" max="5379" width="3" style="267" customWidth="1"/>
    <col min="5380" max="5380" width="4.625" style="267" customWidth="1"/>
    <col min="5381" max="5381" width="43.375" style="267" customWidth="1"/>
    <col min="5382" max="5382" width="6.125" style="267" customWidth="1"/>
    <col min="5383" max="5383" width="6.625" style="267" customWidth="1"/>
    <col min="5384" max="5384" width="10.625" style="267" customWidth="1"/>
    <col min="5385" max="5388" width="12.625" style="267" customWidth="1"/>
    <col min="5389" max="5634" width="8.875" style="267"/>
    <col min="5635" max="5635" width="3" style="267" customWidth="1"/>
    <col min="5636" max="5636" width="4.625" style="267" customWidth="1"/>
    <col min="5637" max="5637" width="43.375" style="267" customWidth="1"/>
    <col min="5638" max="5638" width="6.125" style="267" customWidth="1"/>
    <col min="5639" max="5639" width="6.625" style="267" customWidth="1"/>
    <col min="5640" max="5640" width="10.625" style="267" customWidth="1"/>
    <col min="5641" max="5644" width="12.625" style="267" customWidth="1"/>
    <col min="5645" max="5890" width="8.875" style="267"/>
    <col min="5891" max="5891" width="3" style="267" customWidth="1"/>
    <col min="5892" max="5892" width="4.625" style="267" customWidth="1"/>
    <col min="5893" max="5893" width="43.375" style="267" customWidth="1"/>
    <col min="5894" max="5894" width="6.125" style="267" customWidth="1"/>
    <col min="5895" max="5895" width="6.625" style="267" customWidth="1"/>
    <col min="5896" max="5896" width="10.625" style="267" customWidth="1"/>
    <col min="5897" max="5900" width="12.625" style="267" customWidth="1"/>
    <col min="5901" max="6146" width="8.875" style="267"/>
    <col min="6147" max="6147" width="3" style="267" customWidth="1"/>
    <col min="6148" max="6148" width="4.625" style="267" customWidth="1"/>
    <col min="6149" max="6149" width="43.375" style="267" customWidth="1"/>
    <col min="6150" max="6150" width="6.125" style="267" customWidth="1"/>
    <col min="6151" max="6151" width="6.625" style="267" customWidth="1"/>
    <col min="6152" max="6152" width="10.625" style="267" customWidth="1"/>
    <col min="6153" max="6156" width="12.625" style="267" customWidth="1"/>
    <col min="6157" max="6402" width="8.875" style="267"/>
    <col min="6403" max="6403" width="3" style="267" customWidth="1"/>
    <col min="6404" max="6404" width="4.625" style="267" customWidth="1"/>
    <col min="6405" max="6405" width="43.375" style="267" customWidth="1"/>
    <col min="6406" max="6406" width="6.125" style="267" customWidth="1"/>
    <col min="6407" max="6407" width="6.625" style="267" customWidth="1"/>
    <col min="6408" max="6408" width="10.625" style="267" customWidth="1"/>
    <col min="6409" max="6412" width="12.625" style="267" customWidth="1"/>
    <col min="6413" max="6658" width="8.875" style="267"/>
    <col min="6659" max="6659" width="3" style="267" customWidth="1"/>
    <col min="6660" max="6660" width="4.625" style="267" customWidth="1"/>
    <col min="6661" max="6661" width="43.375" style="267" customWidth="1"/>
    <col min="6662" max="6662" width="6.125" style="267" customWidth="1"/>
    <col min="6663" max="6663" width="6.625" style="267" customWidth="1"/>
    <col min="6664" max="6664" width="10.625" style="267" customWidth="1"/>
    <col min="6665" max="6668" width="12.625" style="267" customWidth="1"/>
    <col min="6669" max="6914" width="8.875" style="267"/>
    <col min="6915" max="6915" width="3" style="267" customWidth="1"/>
    <col min="6916" max="6916" width="4.625" style="267" customWidth="1"/>
    <col min="6917" max="6917" width="43.375" style="267" customWidth="1"/>
    <col min="6918" max="6918" width="6.125" style="267" customWidth="1"/>
    <col min="6919" max="6919" width="6.625" style="267" customWidth="1"/>
    <col min="6920" max="6920" width="10.625" style="267" customWidth="1"/>
    <col min="6921" max="6924" width="12.625" style="267" customWidth="1"/>
    <col min="6925" max="7170" width="8.875" style="267"/>
    <col min="7171" max="7171" width="3" style="267" customWidth="1"/>
    <col min="7172" max="7172" width="4.625" style="267" customWidth="1"/>
    <col min="7173" max="7173" width="43.375" style="267" customWidth="1"/>
    <col min="7174" max="7174" width="6.125" style="267" customWidth="1"/>
    <col min="7175" max="7175" width="6.625" style="267" customWidth="1"/>
    <col min="7176" max="7176" width="10.625" style="267" customWidth="1"/>
    <col min="7177" max="7180" width="12.625" style="267" customWidth="1"/>
    <col min="7181" max="7426" width="8.875" style="267"/>
    <col min="7427" max="7427" width="3" style="267" customWidth="1"/>
    <col min="7428" max="7428" width="4.625" style="267" customWidth="1"/>
    <col min="7429" max="7429" width="43.375" style="267" customWidth="1"/>
    <col min="7430" max="7430" width="6.125" style="267" customWidth="1"/>
    <col min="7431" max="7431" width="6.625" style="267" customWidth="1"/>
    <col min="7432" max="7432" width="10.625" style="267" customWidth="1"/>
    <col min="7433" max="7436" width="12.625" style="267" customWidth="1"/>
    <col min="7437" max="7682" width="8.875" style="267"/>
    <col min="7683" max="7683" width="3" style="267" customWidth="1"/>
    <col min="7684" max="7684" width="4.625" style="267" customWidth="1"/>
    <col min="7685" max="7685" width="43.375" style="267" customWidth="1"/>
    <col min="7686" max="7686" width="6.125" style="267" customWidth="1"/>
    <col min="7687" max="7687" width="6.625" style="267" customWidth="1"/>
    <col min="7688" max="7688" width="10.625" style="267" customWidth="1"/>
    <col min="7689" max="7692" width="12.625" style="267" customWidth="1"/>
    <col min="7693" max="7938" width="8.875" style="267"/>
    <col min="7939" max="7939" width="3" style="267" customWidth="1"/>
    <col min="7940" max="7940" width="4.625" style="267" customWidth="1"/>
    <col min="7941" max="7941" width="43.375" style="267" customWidth="1"/>
    <col min="7942" max="7942" width="6.125" style="267" customWidth="1"/>
    <col min="7943" max="7943" width="6.625" style="267" customWidth="1"/>
    <col min="7944" max="7944" width="10.625" style="267" customWidth="1"/>
    <col min="7945" max="7948" width="12.625" style="267" customWidth="1"/>
    <col min="7949" max="8194" width="8.875" style="267"/>
    <col min="8195" max="8195" width="3" style="267" customWidth="1"/>
    <col min="8196" max="8196" width="4.625" style="267" customWidth="1"/>
    <col min="8197" max="8197" width="43.375" style="267" customWidth="1"/>
    <col min="8198" max="8198" width="6.125" style="267" customWidth="1"/>
    <col min="8199" max="8199" width="6.625" style="267" customWidth="1"/>
    <col min="8200" max="8200" width="10.625" style="267" customWidth="1"/>
    <col min="8201" max="8204" width="12.625" style="267" customWidth="1"/>
    <col min="8205" max="8450" width="8.875" style="267"/>
    <col min="8451" max="8451" width="3" style="267" customWidth="1"/>
    <col min="8452" max="8452" width="4.625" style="267" customWidth="1"/>
    <col min="8453" max="8453" width="43.375" style="267" customWidth="1"/>
    <col min="8454" max="8454" width="6.125" style="267" customWidth="1"/>
    <col min="8455" max="8455" width="6.625" style="267" customWidth="1"/>
    <col min="8456" max="8456" width="10.625" style="267" customWidth="1"/>
    <col min="8457" max="8460" width="12.625" style="267" customWidth="1"/>
    <col min="8461" max="8706" width="8.875" style="267"/>
    <col min="8707" max="8707" width="3" style="267" customWidth="1"/>
    <col min="8708" max="8708" width="4.625" style="267" customWidth="1"/>
    <col min="8709" max="8709" width="43.375" style="267" customWidth="1"/>
    <col min="8710" max="8710" width="6.125" style="267" customWidth="1"/>
    <col min="8711" max="8711" width="6.625" style="267" customWidth="1"/>
    <col min="8712" max="8712" width="10.625" style="267" customWidth="1"/>
    <col min="8713" max="8716" width="12.625" style="267" customWidth="1"/>
    <col min="8717" max="8962" width="8.875" style="267"/>
    <col min="8963" max="8963" width="3" style="267" customWidth="1"/>
    <col min="8964" max="8964" width="4.625" style="267" customWidth="1"/>
    <col min="8965" max="8965" width="43.375" style="267" customWidth="1"/>
    <col min="8966" max="8966" width="6.125" style="267" customWidth="1"/>
    <col min="8967" max="8967" width="6.625" style="267" customWidth="1"/>
    <col min="8968" max="8968" width="10.625" style="267" customWidth="1"/>
    <col min="8969" max="8972" width="12.625" style="267" customWidth="1"/>
    <col min="8973" max="9218" width="8.875" style="267"/>
    <col min="9219" max="9219" width="3" style="267" customWidth="1"/>
    <col min="9220" max="9220" width="4.625" style="267" customWidth="1"/>
    <col min="9221" max="9221" width="43.375" style="267" customWidth="1"/>
    <col min="9222" max="9222" width="6.125" style="267" customWidth="1"/>
    <col min="9223" max="9223" width="6.625" style="267" customWidth="1"/>
    <col min="9224" max="9224" width="10.625" style="267" customWidth="1"/>
    <col min="9225" max="9228" width="12.625" style="267" customWidth="1"/>
    <col min="9229" max="9474" width="8.875" style="267"/>
    <col min="9475" max="9475" width="3" style="267" customWidth="1"/>
    <col min="9476" max="9476" width="4.625" style="267" customWidth="1"/>
    <col min="9477" max="9477" width="43.375" style="267" customWidth="1"/>
    <col min="9478" max="9478" width="6.125" style="267" customWidth="1"/>
    <col min="9479" max="9479" width="6.625" style="267" customWidth="1"/>
    <col min="9480" max="9480" width="10.625" style="267" customWidth="1"/>
    <col min="9481" max="9484" width="12.625" style="267" customWidth="1"/>
    <col min="9485" max="9730" width="8.875" style="267"/>
    <col min="9731" max="9731" width="3" style="267" customWidth="1"/>
    <col min="9732" max="9732" width="4.625" style="267" customWidth="1"/>
    <col min="9733" max="9733" width="43.375" style="267" customWidth="1"/>
    <col min="9734" max="9734" width="6.125" style="267" customWidth="1"/>
    <col min="9735" max="9735" width="6.625" style="267" customWidth="1"/>
    <col min="9736" max="9736" width="10.625" style="267" customWidth="1"/>
    <col min="9737" max="9740" width="12.625" style="267" customWidth="1"/>
    <col min="9741" max="9986" width="8.875" style="267"/>
    <col min="9987" max="9987" width="3" style="267" customWidth="1"/>
    <col min="9988" max="9988" width="4.625" style="267" customWidth="1"/>
    <col min="9989" max="9989" width="43.375" style="267" customWidth="1"/>
    <col min="9990" max="9990" width="6.125" style="267" customWidth="1"/>
    <col min="9991" max="9991" width="6.625" style="267" customWidth="1"/>
    <col min="9992" max="9992" width="10.625" style="267" customWidth="1"/>
    <col min="9993" max="9996" width="12.625" style="267" customWidth="1"/>
    <col min="9997" max="10242" width="8.875" style="267"/>
    <col min="10243" max="10243" width="3" style="267" customWidth="1"/>
    <col min="10244" max="10244" width="4.625" style="267" customWidth="1"/>
    <col min="10245" max="10245" width="43.375" style="267" customWidth="1"/>
    <col min="10246" max="10246" width="6.125" style="267" customWidth="1"/>
    <col min="10247" max="10247" width="6.625" style="267" customWidth="1"/>
    <col min="10248" max="10248" width="10.625" style="267" customWidth="1"/>
    <col min="10249" max="10252" width="12.625" style="267" customWidth="1"/>
    <col min="10253" max="10498" width="8.875" style="267"/>
    <col min="10499" max="10499" width="3" style="267" customWidth="1"/>
    <col min="10500" max="10500" width="4.625" style="267" customWidth="1"/>
    <col min="10501" max="10501" width="43.375" style="267" customWidth="1"/>
    <col min="10502" max="10502" width="6.125" style="267" customWidth="1"/>
    <col min="10503" max="10503" width="6.625" style="267" customWidth="1"/>
    <col min="10504" max="10504" width="10.625" style="267" customWidth="1"/>
    <col min="10505" max="10508" width="12.625" style="267" customWidth="1"/>
    <col min="10509" max="10754" width="8.875" style="267"/>
    <col min="10755" max="10755" width="3" style="267" customWidth="1"/>
    <col min="10756" max="10756" width="4.625" style="267" customWidth="1"/>
    <col min="10757" max="10757" width="43.375" style="267" customWidth="1"/>
    <col min="10758" max="10758" width="6.125" style="267" customWidth="1"/>
    <col min="10759" max="10759" width="6.625" style="267" customWidth="1"/>
    <col min="10760" max="10760" width="10.625" style="267" customWidth="1"/>
    <col min="10761" max="10764" width="12.625" style="267" customWidth="1"/>
    <col min="10765" max="11010" width="8.875" style="267"/>
    <col min="11011" max="11011" width="3" style="267" customWidth="1"/>
    <col min="11012" max="11012" width="4.625" style="267" customWidth="1"/>
    <col min="11013" max="11013" width="43.375" style="267" customWidth="1"/>
    <col min="11014" max="11014" width="6.125" style="267" customWidth="1"/>
    <col min="11015" max="11015" width="6.625" style="267" customWidth="1"/>
    <col min="11016" max="11016" width="10.625" style="267" customWidth="1"/>
    <col min="11017" max="11020" width="12.625" style="267" customWidth="1"/>
    <col min="11021" max="11266" width="8.875" style="267"/>
    <col min="11267" max="11267" width="3" style="267" customWidth="1"/>
    <col min="11268" max="11268" width="4.625" style="267" customWidth="1"/>
    <col min="11269" max="11269" width="43.375" style="267" customWidth="1"/>
    <col min="11270" max="11270" width="6.125" style="267" customWidth="1"/>
    <col min="11271" max="11271" width="6.625" style="267" customWidth="1"/>
    <col min="11272" max="11272" width="10.625" style="267" customWidth="1"/>
    <col min="11273" max="11276" width="12.625" style="267" customWidth="1"/>
    <col min="11277" max="11522" width="8.875" style="267"/>
    <col min="11523" max="11523" width="3" style="267" customWidth="1"/>
    <col min="11524" max="11524" width="4.625" style="267" customWidth="1"/>
    <col min="11525" max="11525" width="43.375" style="267" customWidth="1"/>
    <col min="11526" max="11526" width="6.125" style="267" customWidth="1"/>
    <col min="11527" max="11527" width="6.625" style="267" customWidth="1"/>
    <col min="11528" max="11528" width="10.625" style="267" customWidth="1"/>
    <col min="11529" max="11532" width="12.625" style="267" customWidth="1"/>
    <col min="11533" max="11778" width="8.875" style="267"/>
    <col min="11779" max="11779" width="3" style="267" customWidth="1"/>
    <col min="11780" max="11780" width="4.625" style="267" customWidth="1"/>
    <col min="11781" max="11781" width="43.375" style="267" customWidth="1"/>
    <col min="11782" max="11782" width="6.125" style="267" customWidth="1"/>
    <col min="11783" max="11783" width="6.625" style="267" customWidth="1"/>
    <col min="11784" max="11784" width="10.625" style="267" customWidth="1"/>
    <col min="11785" max="11788" width="12.625" style="267" customWidth="1"/>
    <col min="11789" max="12034" width="8.875" style="267"/>
    <col min="12035" max="12035" width="3" style="267" customWidth="1"/>
    <col min="12036" max="12036" width="4.625" style="267" customWidth="1"/>
    <col min="12037" max="12037" width="43.375" style="267" customWidth="1"/>
    <col min="12038" max="12038" width="6.125" style="267" customWidth="1"/>
    <col min="12039" max="12039" width="6.625" style="267" customWidth="1"/>
    <col min="12040" max="12040" width="10.625" style="267" customWidth="1"/>
    <col min="12041" max="12044" width="12.625" style="267" customWidth="1"/>
    <col min="12045" max="12290" width="8.875" style="267"/>
    <col min="12291" max="12291" width="3" style="267" customWidth="1"/>
    <col min="12292" max="12292" width="4.625" style="267" customWidth="1"/>
    <col min="12293" max="12293" width="43.375" style="267" customWidth="1"/>
    <col min="12294" max="12294" width="6.125" style="267" customWidth="1"/>
    <col min="12295" max="12295" width="6.625" style="267" customWidth="1"/>
    <col min="12296" max="12296" width="10.625" style="267" customWidth="1"/>
    <col min="12297" max="12300" width="12.625" style="267" customWidth="1"/>
    <col min="12301" max="12546" width="8.875" style="267"/>
    <col min="12547" max="12547" width="3" style="267" customWidth="1"/>
    <col min="12548" max="12548" width="4.625" style="267" customWidth="1"/>
    <col min="12549" max="12549" width="43.375" style="267" customWidth="1"/>
    <col min="12550" max="12550" width="6.125" style="267" customWidth="1"/>
    <col min="12551" max="12551" width="6.625" style="267" customWidth="1"/>
    <col min="12552" max="12552" width="10.625" style="267" customWidth="1"/>
    <col min="12553" max="12556" width="12.625" style="267" customWidth="1"/>
    <col min="12557" max="12802" width="8.875" style="267"/>
    <col min="12803" max="12803" width="3" style="267" customWidth="1"/>
    <col min="12804" max="12804" width="4.625" style="267" customWidth="1"/>
    <col min="12805" max="12805" width="43.375" style="267" customWidth="1"/>
    <col min="12806" max="12806" width="6.125" style="267" customWidth="1"/>
    <col min="12807" max="12807" width="6.625" style="267" customWidth="1"/>
    <col min="12808" max="12808" width="10.625" style="267" customWidth="1"/>
    <col min="12809" max="12812" width="12.625" style="267" customWidth="1"/>
    <col min="12813" max="13058" width="8.875" style="267"/>
    <col min="13059" max="13059" width="3" style="267" customWidth="1"/>
    <col min="13060" max="13060" width="4.625" style="267" customWidth="1"/>
    <col min="13061" max="13061" width="43.375" style="267" customWidth="1"/>
    <col min="13062" max="13062" width="6.125" style="267" customWidth="1"/>
    <col min="13063" max="13063" width="6.625" style="267" customWidth="1"/>
    <col min="13064" max="13064" width="10.625" style="267" customWidth="1"/>
    <col min="13065" max="13068" width="12.625" style="267" customWidth="1"/>
    <col min="13069" max="13314" width="8.875" style="267"/>
    <col min="13315" max="13315" width="3" style="267" customWidth="1"/>
    <col min="13316" max="13316" width="4.625" style="267" customWidth="1"/>
    <col min="13317" max="13317" width="43.375" style="267" customWidth="1"/>
    <col min="13318" max="13318" width="6.125" style="267" customWidth="1"/>
    <col min="13319" max="13319" width="6.625" style="267" customWidth="1"/>
    <col min="13320" max="13320" width="10.625" style="267" customWidth="1"/>
    <col min="13321" max="13324" width="12.625" style="267" customWidth="1"/>
    <col min="13325" max="13570" width="8.875" style="267"/>
    <col min="13571" max="13571" width="3" style="267" customWidth="1"/>
    <col min="13572" max="13572" width="4.625" style="267" customWidth="1"/>
    <col min="13573" max="13573" width="43.375" style="267" customWidth="1"/>
    <col min="13574" max="13574" width="6.125" style="267" customWidth="1"/>
    <col min="13575" max="13575" width="6.625" style="267" customWidth="1"/>
    <col min="13576" max="13576" width="10.625" style="267" customWidth="1"/>
    <col min="13577" max="13580" width="12.625" style="267" customWidth="1"/>
    <col min="13581" max="13826" width="8.875" style="267"/>
    <col min="13827" max="13827" width="3" style="267" customWidth="1"/>
    <col min="13828" max="13828" width="4.625" style="267" customWidth="1"/>
    <col min="13829" max="13829" width="43.375" style="267" customWidth="1"/>
    <col min="13830" max="13830" width="6.125" style="267" customWidth="1"/>
    <col min="13831" max="13831" width="6.625" style="267" customWidth="1"/>
    <col min="13832" max="13832" width="10.625" style="267" customWidth="1"/>
    <col min="13833" max="13836" width="12.625" style="267" customWidth="1"/>
    <col min="13837" max="14082" width="8.875" style="267"/>
    <col min="14083" max="14083" width="3" style="267" customWidth="1"/>
    <col min="14084" max="14084" width="4.625" style="267" customWidth="1"/>
    <col min="14085" max="14085" width="43.375" style="267" customWidth="1"/>
    <col min="14086" max="14086" width="6.125" style="267" customWidth="1"/>
    <col min="14087" max="14087" width="6.625" style="267" customWidth="1"/>
    <col min="14088" max="14088" width="10.625" style="267" customWidth="1"/>
    <col min="14089" max="14092" width="12.625" style="267" customWidth="1"/>
    <col min="14093" max="14338" width="8.875" style="267"/>
    <col min="14339" max="14339" width="3" style="267" customWidth="1"/>
    <col min="14340" max="14340" width="4.625" style="267" customWidth="1"/>
    <col min="14341" max="14341" width="43.375" style="267" customWidth="1"/>
    <col min="14342" max="14342" width="6.125" style="267" customWidth="1"/>
    <col min="14343" max="14343" width="6.625" style="267" customWidth="1"/>
    <col min="14344" max="14344" width="10.625" style="267" customWidth="1"/>
    <col min="14345" max="14348" width="12.625" style="267" customWidth="1"/>
    <col min="14349" max="14594" width="8.875" style="267"/>
    <col min="14595" max="14595" width="3" style="267" customWidth="1"/>
    <col min="14596" max="14596" width="4.625" style="267" customWidth="1"/>
    <col min="14597" max="14597" width="43.375" style="267" customWidth="1"/>
    <col min="14598" max="14598" width="6.125" style="267" customWidth="1"/>
    <col min="14599" max="14599" width="6.625" style="267" customWidth="1"/>
    <col min="14600" max="14600" width="10.625" style="267" customWidth="1"/>
    <col min="14601" max="14604" width="12.625" style="267" customWidth="1"/>
    <col min="14605" max="14850" width="8.875" style="267"/>
    <col min="14851" max="14851" width="3" style="267" customWidth="1"/>
    <col min="14852" max="14852" width="4.625" style="267" customWidth="1"/>
    <col min="14853" max="14853" width="43.375" style="267" customWidth="1"/>
    <col min="14854" max="14854" width="6.125" style="267" customWidth="1"/>
    <col min="14855" max="14855" width="6.625" style="267" customWidth="1"/>
    <col min="14856" max="14856" width="10.625" style="267" customWidth="1"/>
    <col min="14857" max="14860" width="12.625" style="267" customWidth="1"/>
    <col min="14861" max="15106" width="8.875" style="267"/>
    <col min="15107" max="15107" width="3" style="267" customWidth="1"/>
    <col min="15108" max="15108" width="4.625" style="267" customWidth="1"/>
    <col min="15109" max="15109" width="43.375" style="267" customWidth="1"/>
    <col min="15110" max="15110" width="6.125" style="267" customWidth="1"/>
    <col min="15111" max="15111" width="6.625" style="267" customWidth="1"/>
    <col min="15112" max="15112" width="10.625" style="267" customWidth="1"/>
    <col min="15113" max="15116" width="12.625" style="267" customWidth="1"/>
    <col min="15117" max="15362" width="8.875" style="267"/>
    <col min="15363" max="15363" width="3" style="267" customWidth="1"/>
    <col min="15364" max="15364" width="4.625" style="267" customWidth="1"/>
    <col min="15365" max="15365" width="43.375" style="267" customWidth="1"/>
    <col min="15366" max="15366" width="6.125" style="267" customWidth="1"/>
    <col min="15367" max="15367" width="6.625" style="267" customWidth="1"/>
    <col min="15368" max="15368" width="10.625" style="267" customWidth="1"/>
    <col min="15369" max="15372" width="12.625" style="267" customWidth="1"/>
    <col min="15373" max="15618" width="8.875" style="267"/>
    <col min="15619" max="15619" width="3" style="267" customWidth="1"/>
    <col min="15620" max="15620" width="4.625" style="267" customWidth="1"/>
    <col min="15621" max="15621" width="43.375" style="267" customWidth="1"/>
    <col min="15622" max="15622" width="6.125" style="267" customWidth="1"/>
    <col min="15623" max="15623" width="6.625" style="267" customWidth="1"/>
    <col min="15624" max="15624" width="10.625" style="267" customWidth="1"/>
    <col min="15625" max="15628" width="12.625" style="267" customWidth="1"/>
    <col min="15629" max="15874" width="8.875" style="267"/>
    <col min="15875" max="15875" width="3" style="267" customWidth="1"/>
    <col min="15876" max="15876" width="4.625" style="267" customWidth="1"/>
    <col min="15877" max="15877" width="43.375" style="267" customWidth="1"/>
    <col min="15878" max="15878" width="6.125" style="267" customWidth="1"/>
    <col min="15879" max="15879" width="6.625" style="267" customWidth="1"/>
    <col min="15880" max="15880" width="10.625" style="267" customWidth="1"/>
    <col min="15881" max="15884" width="12.625" style="267" customWidth="1"/>
    <col min="15885" max="16130" width="8.875" style="267"/>
    <col min="16131" max="16131" width="3" style="267" customWidth="1"/>
    <col min="16132" max="16132" width="4.625" style="267" customWidth="1"/>
    <col min="16133" max="16133" width="43.375" style="267" customWidth="1"/>
    <col min="16134" max="16134" width="6.125" style="267" customWidth="1"/>
    <col min="16135" max="16135" width="6.625" style="267" customWidth="1"/>
    <col min="16136" max="16136" width="10.625" style="267" customWidth="1"/>
    <col min="16137" max="16140" width="12.625" style="267" customWidth="1"/>
    <col min="16141" max="16384" width="8.875" style="267"/>
  </cols>
  <sheetData>
    <row r="1" spans="1:18" s="261" customFormat="1" ht="20.25" x14ac:dyDescent="0.3">
      <c r="A1" s="257" t="s">
        <v>206</v>
      </c>
      <c r="B1" s="257"/>
      <c r="C1" s="258"/>
      <c r="D1" s="259"/>
      <c r="E1" s="260"/>
      <c r="F1" s="260"/>
      <c r="G1" s="260"/>
      <c r="H1" s="260"/>
      <c r="I1" s="260"/>
      <c r="J1" s="260"/>
    </row>
    <row r="2" spans="1:18" s="261" customFormat="1" ht="12.75" customHeight="1" x14ac:dyDescent="0.2">
      <c r="A2" s="262" t="s">
        <v>167</v>
      </c>
      <c r="B2" s="262"/>
      <c r="C2" s="263"/>
      <c r="D2" s="264"/>
      <c r="E2" s="260"/>
      <c r="F2" s="260"/>
      <c r="G2" s="260"/>
      <c r="H2" s="260"/>
      <c r="I2" s="260"/>
      <c r="J2" s="260"/>
    </row>
    <row r="3" spans="1:18" s="261" customFormat="1" ht="9" customHeight="1" x14ac:dyDescent="0.25">
      <c r="A3" s="263"/>
      <c r="B3" s="263"/>
      <c r="C3" s="263"/>
      <c r="D3" s="265"/>
      <c r="E3" s="260"/>
      <c r="F3" s="260"/>
      <c r="G3" s="260"/>
      <c r="H3" s="260"/>
      <c r="I3" s="260"/>
      <c r="J3" s="260"/>
    </row>
    <row r="4" spans="1:18" ht="16.5" thickBot="1" x14ac:dyDescent="0.3">
      <c r="A4" s="257" t="s">
        <v>113</v>
      </c>
      <c r="B4" s="257"/>
      <c r="C4" s="7"/>
      <c r="D4" s="8"/>
      <c r="E4" s="260"/>
      <c r="F4" s="260"/>
      <c r="G4" s="260"/>
      <c r="H4" s="260"/>
      <c r="I4" s="8"/>
      <c r="J4" s="266"/>
    </row>
    <row r="5" spans="1:18" ht="15.75" x14ac:dyDescent="0.25">
      <c r="A5" s="268" t="s">
        <v>114</v>
      </c>
      <c r="B5" s="269"/>
      <c r="C5" s="7"/>
      <c r="D5" s="647" t="s">
        <v>195</v>
      </c>
      <c r="E5" s="648"/>
      <c r="F5" s="648"/>
      <c r="G5" s="648"/>
      <c r="H5" s="648"/>
      <c r="I5" s="648"/>
      <c r="J5" s="649"/>
      <c r="K5" s="653" t="s">
        <v>9</v>
      </c>
      <c r="L5" s="654"/>
      <c r="M5" s="655"/>
      <c r="N5" s="653" t="s">
        <v>209</v>
      </c>
      <c r="O5" s="654"/>
      <c r="P5" s="654"/>
      <c r="Q5" s="654"/>
      <c r="R5" s="655"/>
    </row>
    <row r="6" spans="1:18" ht="8.1" customHeight="1" thickBot="1" x14ac:dyDescent="0.25">
      <c r="A6" s="268"/>
      <c r="B6" s="268"/>
      <c r="C6" s="263"/>
      <c r="D6" s="650"/>
      <c r="E6" s="651"/>
      <c r="F6" s="651"/>
      <c r="G6" s="651"/>
      <c r="H6" s="651"/>
      <c r="I6" s="651"/>
      <c r="J6" s="652"/>
      <c r="K6" s="656"/>
      <c r="L6" s="657"/>
      <c r="M6" s="658"/>
      <c r="N6" s="656"/>
      <c r="O6" s="657"/>
      <c r="P6" s="657"/>
      <c r="Q6" s="657"/>
      <c r="R6" s="658"/>
    </row>
    <row r="7" spans="1:18" ht="15" customHeight="1" x14ac:dyDescent="0.2">
      <c r="A7" s="615" t="s">
        <v>115</v>
      </c>
      <c r="B7" s="637"/>
      <c r="C7" s="605" t="s">
        <v>116</v>
      </c>
      <c r="D7" s="605" t="s">
        <v>117</v>
      </c>
      <c r="E7" s="631" t="s">
        <v>121</v>
      </c>
      <c r="F7" s="644" t="s">
        <v>118</v>
      </c>
      <c r="G7" s="645"/>
      <c r="H7" s="644" t="s">
        <v>119</v>
      </c>
      <c r="I7" s="646"/>
      <c r="J7" s="333" t="s">
        <v>120</v>
      </c>
      <c r="K7" s="631" t="s">
        <v>207</v>
      </c>
      <c r="L7" s="631" t="s">
        <v>208</v>
      </c>
      <c r="M7" s="631" t="s">
        <v>189</v>
      </c>
      <c r="N7" s="644" t="s">
        <v>118</v>
      </c>
      <c r="O7" s="645"/>
      <c r="P7" s="644" t="s">
        <v>119</v>
      </c>
      <c r="Q7" s="646"/>
      <c r="R7" s="333" t="s">
        <v>120</v>
      </c>
    </row>
    <row r="8" spans="1:18" s="275" customFormat="1" ht="15" customHeight="1" thickBot="1" x14ac:dyDescent="0.25">
      <c r="A8" s="617"/>
      <c r="B8" s="638"/>
      <c r="C8" s="606"/>
      <c r="D8" s="606"/>
      <c r="E8" s="641"/>
      <c r="F8" s="272" t="s">
        <v>122</v>
      </c>
      <c r="G8" s="273" t="s">
        <v>123</v>
      </c>
      <c r="H8" s="272" t="s">
        <v>122</v>
      </c>
      <c r="I8" s="273" t="s">
        <v>123</v>
      </c>
      <c r="J8" s="274" t="s">
        <v>123</v>
      </c>
      <c r="K8" s="641"/>
      <c r="L8" s="641"/>
      <c r="M8" s="641"/>
      <c r="N8" s="272" t="s">
        <v>122</v>
      </c>
      <c r="O8" s="273" t="s">
        <v>123</v>
      </c>
      <c r="P8" s="272" t="s">
        <v>122</v>
      </c>
      <c r="Q8" s="273" t="s">
        <v>123</v>
      </c>
      <c r="R8" s="274" t="s">
        <v>123</v>
      </c>
    </row>
    <row r="9" spans="1:18" ht="18" customHeight="1" thickTop="1" x14ac:dyDescent="0.2">
      <c r="A9" s="642"/>
      <c r="B9" s="643"/>
      <c r="C9" s="334" t="s">
        <v>168</v>
      </c>
      <c r="D9" s="335"/>
      <c r="E9" s="336"/>
      <c r="F9" s="336"/>
      <c r="G9" s="336"/>
      <c r="H9" s="336"/>
      <c r="I9" s="336"/>
      <c r="J9" s="337"/>
      <c r="K9" s="431"/>
      <c r="L9" s="565"/>
      <c r="M9" s="565"/>
      <c r="N9" s="433"/>
      <c r="O9" s="433"/>
      <c r="P9" s="433"/>
      <c r="Q9" s="433"/>
      <c r="R9" s="433"/>
    </row>
    <row r="10" spans="1:18" ht="52.5" customHeight="1" x14ac:dyDescent="0.2">
      <c r="A10" s="100"/>
      <c r="B10" s="338"/>
      <c r="C10" s="339" t="s">
        <v>169</v>
      </c>
      <c r="D10" s="82"/>
      <c r="E10" s="336"/>
      <c r="F10" s="336"/>
      <c r="G10" s="336"/>
      <c r="H10" s="336"/>
      <c r="I10" s="336"/>
      <c r="J10" s="340"/>
      <c r="K10" s="432"/>
      <c r="L10" s="566"/>
      <c r="M10" s="566"/>
      <c r="N10" s="434"/>
      <c r="O10" s="434"/>
      <c r="P10" s="434"/>
      <c r="Q10" s="434"/>
      <c r="R10" s="434"/>
    </row>
    <row r="11" spans="1:18" ht="76.5" customHeight="1" x14ac:dyDescent="0.2">
      <c r="A11" s="56">
        <v>1</v>
      </c>
      <c r="B11" s="319"/>
      <c r="C11" s="341" t="s">
        <v>170</v>
      </c>
      <c r="D11" s="282"/>
      <c r="E11" s="288"/>
      <c r="F11" s="283"/>
      <c r="G11" s="342"/>
      <c r="H11" s="283"/>
      <c r="I11" s="342"/>
      <c r="J11" s="343"/>
      <c r="K11" s="432"/>
      <c r="L11" s="566"/>
      <c r="M11" s="566"/>
      <c r="N11" s="434"/>
      <c r="O11" s="434"/>
      <c r="P11" s="434"/>
      <c r="Q11" s="434"/>
      <c r="R11" s="434"/>
    </row>
    <row r="12" spans="1:18" ht="15" customHeight="1" x14ac:dyDescent="0.2">
      <c r="A12" s="46"/>
      <c r="B12" s="344">
        <f>A11+0.1</f>
        <v>1.1000000000000001</v>
      </c>
      <c r="C12" s="305" t="s">
        <v>136</v>
      </c>
      <c r="D12" s="292" t="s">
        <v>171</v>
      </c>
      <c r="E12" s="293">
        <v>430</v>
      </c>
      <c r="F12" s="294">
        <v>2499</v>
      </c>
      <c r="G12" s="345">
        <f t="shared" ref="G12:G17" si="0">F12*E12</f>
        <v>1074570</v>
      </c>
      <c r="H12" s="294">
        <v>600</v>
      </c>
      <c r="I12" s="345">
        <f t="shared" ref="I12:I17" si="1">H12*E12</f>
        <v>258000</v>
      </c>
      <c r="J12" s="295">
        <f t="shared" ref="J12:J17" si="2">I12+G12</f>
        <v>1332570</v>
      </c>
      <c r="K12" s="435">
        <v>291</v>
      </c>
      <c r="L12" s="567">
        <v>301.33</v>
      </c>
      <c r="M12" s="438">
        <f t="shared" ref="M12:M17" si="3">L12+K12</f>
        <v>592.32999999999993</v>
      </c>
      <c r="N12" s="446">
        <f>F12</f>
        <v>2499</v>
      </c>
      <c r="O12" s="446">
        <f>N12*M12</f>
        <v>1480232.67</v>
      </c>
      <c r="P12" s="446">
        <f>H12</f>
        <v>600</v>
      </c>
      <c r="Q12" s="446">
        <f t="shared" ref="Q12:Q17" si="4">P12*M12</f>
        <v>355397.99999999994</v>
      </c>
      <c r="R12" s="446">
        <f>Q12+O12</f>
        <v>1835630.67</v>
      </c>
    </row>
    <row r="13" spans="1:18" ht="15" customHeight="1" x14ac:dyDescent="0.2">
      <c r="A13" s="46"/>
      <c r="B13" s="344">
        <f>B12+0.1</f>
        <v>1.2000000000000002</v>
      </c>
      <c r="C13" s="305" t="s">
        <v>172</v>
      </c>
      <c r="D13" s="292" t="s">
        <v>171</v>
      </c>
      <c r="E13" s="293">
        <v>50</v>
      </c>
      <c r="F13" s="294">
        <v>3211</v>
      </c>
      <c r="G13" s="345">
        <f t="shared" si="0"/>
        <v>160550</v>
      </c>
      <c r="H13" s="294">
        <v>700</v>
      </c>
      <c r="I13" s="345">
        <f t="shared" si="1"/>
        <v>35000</v>
      </c>
      <c r="J13" s="295">
        <f t="shared" si="2"/>
        <v>195550</v>
      </c>
      <c r="K13" s="436">
        <v>61</v>
      </c>
      <c r="L13" s="568">
        <v>1.5</v>
      </c>
      <c r="M13" s="570">
        <f t="shared" si="3"/>
        <v>62.5</v>
      </c>
      <c r="N13" s="449">
        <f t="shared" ref="N13:N17" si="5">F13</f>
        <v>3211</v>
      </c>
      <c r="O13" s="446">
        <f t="shared" ref="O13:O17" si="6">N13*M13</f>
        <v>200687.5</v>
      </c>
      <c r="P13" s="449">
        <f t="shared" ref="P13:P17" si="7">H13</f>
        <v>700</v>
      </c>
      <c r="Q13" s="446">
        <f t="shared" si="4"/>
        <v>43750</v>
      </c>
      <c r="R13" s="449">
        <f t="shared" ref="R13:R17" si="8">Q13+O13</f>
        <v>244437.5</v>
      </c>
    </row>
    <row r="14" spans="1:18" ht="15" customHeight="1" x14ac:dyDescent="0.2">
      <c r="A14" s="46"/>
      <c r="B14" s="344">
        <f>B13+0.1</f>
        <v>1.3000000000000003</v>
      </c>
      <c r="C14" s="305" t="s">
        <v>137</v>
      </c>
      <c r="D14" s="292" t="s">
        <v>171</v>
      </c>
      <c r="E14" s="298">
        <v>50</v>
      </c>
      <c r="F14" s="294">
        <v>3735</v>
      </c>
      <c r="G14" s="345">
        <f t="shared" si="0"/>
        <v>186750</v>
      </c>
      <c r="H14" s="294">
        <v>800</v>
      </c>
      <c r="I14" s="345">
        <f t="shared" si="1"/>
        <v>40000</v>
      </c>
      <c r="J14" s="295">
        <f t="shared" si="2"/>
        <v>226750</v>
      </c>
      <c r="K14" s="436">
        <v>36</v>
      </c>
      <c r="L14" s="568">
        <v>7</v>
      </c>
      <c r="M14" s="570">
        <f t="shared" si="3"/>
        <v>43</v>
      </c>
      <c r="N14" s="449">
        <f t="shared" si="5"/>
        <v>3735</v>
      </c>
      <c r="O14" s="446">
        <f t="shared" si="6"/>
        <v>160605</v>
      </c>
      <c r="P14" s="449">
        <f t="shared" si="7"/>
        <v>800</v>
      </c>
      <c r="Q14" s="446">
        <f t="shared" si="4"/>
        <v>34400</v>
      </c>
      <c r="R14" s="449">
        <f t="shared" si="8"/>
        <v>195005</v>
      </c>
    </row>
    <row r="15" spans="1:18" ht="15" customHeight="1" x14ac:dyDescent="0.2">
      <c r="A15" s="46"/>
      <c r="B15" s="344">
        <f>B14+0.1</f>
        <v>1.4000000000000004</v>
      </c>
      <c r="C15" s="305" t="s">
        <v>173</v>
      </c>
      <c r="D15" s="292" t="s">
        <v>171</v>
      </c>
      <c r="E15" s="293">
        <v>40</v>
      </c>
      <c r="F15" s="294">
        <v>4844</v>
      </c>
      <c r="G15" s="345">
        <f t="shared" si="0"/>
        <v>193760</v>
      </c>
      <c r="H15" s="294">
        <v>900</v>
      </c>
      <c r="I15" s="345">
        <f t="shared" si="1"/>
        <v>36000</v>
      </c>
      <c r="J15" s="295">
        <f t="shared" si="2"/>
        <v>229760</v>
      </c>
      <c r="K15" s="436">
        <v>28</v>
      </c>
      <c r="L15" s="568"/>
      <c r="M15" s="570">
        <f t="shared" si="3"/>
        <v>28</v>
      </c>
      <c r="N15" s="449">
        <f t="shared" si="5"/>
        <v>4844</v>
      </c>
      <c r="O15" s="446">
        <f t="shared" si="6"/>
        <v>135632</v>
      </c>
      <c r="P15" s="449">
        <f t="shared" si="7"/>
        <v>900</v>
      </c>
      <c r="Q15" s="446">
        <f t="shared" si="4"/>
        <v>25200</v>
      </c>
      <c r="R15" s="449">
        <f t="shared" si="8"/>
        <v>160832</v>
      </c>
    </row>
    <row r="16" spans="1:18" ht="15" customHeight="1" x14ac:dyDescent="0.2">
      <c r="A16" s="46"/>
      <c r="B16" s="344">
        <f>B15+0.1</f>
        <v>1.5000000000000004</v>
      </c>
      <c r="C16" s="322" t="s">
        <v>174</v>
      </c>
      <c r="D16" s="292" t="s">
        <v>171</v>
      </c>
      <c r="E16" s="298">
        <v>110</v>
      </c>
      <c r="F16" s="294">
        <v>7381</v>
      </c>
      <c r="G16" s="345">
        <f t="shared" si="0"/>
        <v>811910</v>
      </c>
      <c r="H16" s="294">
        <v>1150</v>
      </c>
      <c r="I16" s="345">
        <f t="shared" si="1"/>
        <v>126500</v>
      </c>
      <c r="J16" s="295">
        <f t="shared" si="2"/>
        <v>938410</v>
      </c>
      <c r="K16" s="436">
        <v>82</v>
      </c>
      <c r="L16" s="568">
        <v>6.9</v>
      </c>
      <c r="M16" s="570">
        <f t="shared" si="3"/>
        <v>88.9</v>
      </c>
      <c r="N16" s="449">
        <f t="shared" si="5"/>
        <v>7381</v>
      </c>
      <c r="O16" s="446">
        <f t="shared" si="6"/>
        <v>656170.9</v>
      </c>
      <c r="P16" s="449">
        <f t="shared" si="7"/>
        <v>1150</v>
      </c>
      <c r="Q16" s="446">
        <f t="shared" si="4"/>
        <v>102235</v>
      </c>
      <c r="R16" s="449">
        <f t="shared" si="8"/>
        <v>758405.9</v>
      </c>
    </row>
    <row r="17" spans="1:18" ht="15" customHeight="1" x14ac:dyDescent="0.2">
      <c r="A17" s="46"/>
      <c r="B17" s="344">
        <f>B16+0.1</f>
        <v>1.6000000000000005</v>
      </c>
      <c r="C17" s="322" t="s">
        <v>175</v>
      </c>
      <c r="D17" s="292" t="s">
        <v>171</v>
      </c>
      <c r="E17" s="298">
        <v>40</v>
      </c>
      <c r="F17" s="294">
        <v>9504</v>
      </c>
      <c r="G17" s="345">
        <f t="shared" si="0"/>
        <v>380160</v>
      </c>
      <c r="H17" s="294">
        <v>1300</v>
      </c>
      <c r="I17" s="345">
        <f t="shared" si="1"/>
        <v>52000</v>
      </c>
      <c r="J17" s="295">
        <f t="shared" si="2"/>
        <v>432160</v>
      </c>
      <c r="K17" s="436">
        <v>26</v>
      </c>
      <c r="L17" s="568">
        <v>8.6999999999999993</v>
      </c>
      <c r="M17" s="570">
        <f t="shared" si="3"/>
        <v>34.700000000000003</v>
      </c>
      <c r="N17" s="449">
        <f t="shared" si="5"/>
        <v>9504</v>
      </c>
      <c r="O17" s="446">
        <f t="shared" si="6"/>
        <v>329788.80000000005</v>
      </c>
      <c r="P17" s="449">
        <f t="shared" si="7"/>
        <v>1300</v>
      </c>
      <c r="Q17" s="446">
        <f t="shared" si="4"/>
        <v>45110.000000000007</v>
      </c>
      <c r="R17" s="449">
        <f t="shared" si="8"/>
        <v>374898.80000000005</v>
      </c>
    </row>
    <row r="18" spans="1:18" s="323" customFormat="1" ht="15" customHeight="1" x14ac:dyDescent="0.2">
      <c r="A18" s="346">
        <f>A11+1</f>
        <v>2</v>
      </c>
      <c r="B18" s="321"/>
      <c r="C18" s="281" t="s">
        <v>176</v>
      </c>
      <c r="D18" s="282"/>
      <c r="E18" s="288"/>
      <c r="F18" s="283"/>
      <c r="G18" s="284"/>
      <c r="H18" s="283"/>
      <c r="I18" s="284"/>
      <c r="J18" s="285"/>
      <c r="K18" s="447"/>
      <c r="L18" s="569"/>
      <c r="M18" s="569"/>
      <c r="N18" s="448"/>
      <c r="O18" s="448"/>
      <c r="P18" s="448"/>
      <c r="Q18" s="448"/>
      <c r="R18" s="448"/>
    </row>
    <row r="19" spans="1:18" s="323" customFormat="1" ht="25.5" x14ac:dyDescent="0.2">
      <c r="A19" s="79"/>
      <c r="B19" s="344">
        <f>A18+0.1</f>
        <v>2.1</v>
      </c>
      <c r="C19" s="305" t="s">
        <v>177</v>
      </c>
      <c r="D19" s="292" t="str">
        <f>IF(C19="","",IF(E19="","",IF(E19&gt;1,"Nos.","No.")))</f>
        <v>Nos.</v>
      </c>
      <c r="E19" s="293">
        <v>31</v>
      </c>
      <c r="F19" s="294">
        <v>3250</v>
      </c>
      <c r="G19" s="345">
        <f>F19*E19</f>
        <v>100750</v>
      </c>
      <c r="H19" s="294">
        <v>750</v>
      </c>
      <c r="I19" s="345">
        <f>H19*E19</f>
        <v>23250</v>
      </c>
      <c r="J19" s="295">
        <f>I19+G19</f>
        <v>124000</v>
      </c>
      <c r="K19" s="432"/>
      <c r="L19" s="566">
        <v>30</v>
      </c>
      <c r="M19" s="574">
        <f>L19+K19</f>
        <v>30</v>
      </c>
      <c r="N19" s="575">
        <f>F19</f>
        <v>3250</v>
      </c>
      <c r="O19" s="446">
        <f>N19*M19</f>
        <v>97500</v>
      </c>
      <c r="P19" s="575">
        <f>H19</f>
        <v>750</v>
      </c>
      <c r="Q19" s="446">
        <f>P19*M19</f>
        <v>22500</v>
      </c>
      <c r="R19" s="575">
        <f>Q19+O19</f>
        <v>120000</v>
      </c>
    </row>
    <row r="20" spans="1:18" s="323" customFormat="1" ht="25.5" x14ac:dyDescent="0.2">
      <c r="A20" s="79"/>
      <c r="B20" s="344">
        <f>B19+0.1</f>
        <v>2.2000000000000002</v>
      </c>
      <c r="C20" s="305" t="s">
        <v>178</v>
      </c>
      <c r="D20" s="292" t="str">
        <f>IF(C20="","",IF(E20="","",IF(E20&gt;1,"Nos.","No.")))</f>
        <v>Nos.</v>
      </c>
      <c r="E20" s="293">
        <v>146</v>
      </c>
      <c r="F20" s="294">
        <v>7900</v>
      </c>
      <c r="G20" s="345">
        <f>F20*E20</f>
        <v>1153400</v>
      </c>
      <c r="H20" s="294">
        <v>750</v>
      </c>
      <c r="I20" s="345">
        <f>H20*E20</f>
        <v>109500</v>
      </c>
      <c r="J20" s="295">
        <f>I20+G20</f>
        <v>1262900</v>
      </c>
      <c r="K20" s="436"/>
      <c r="L20" s="568">
        <v>148</v>
      </c>
      <c r="M20" s="568">
        <f>L20+K20</f>
        <v>148</v>
      </c>
      <c r="N20" s="449">
        <f>F20</f>
        <v>7900</v>
      </c>
      <c r="O20" s="446">
        <f>N20*M20</f>
        <v>1169200</v>
      </c>
      <c r="P20" s="449">
        <f>H20</f>
        <v>750</v>
      </c>
      <c r="Q20" s="446">
        <f>P20*M20</f>
        <v>111000</v>
      </c>
      <c r="R20" s="449">
        <f>Q20+O20</f>
        <v>1280200</v>
      </c>
    </row>
    <row r="21" spans="1:18" s="323" customFormat="1" ht="18" customHeight="1" x14ac:dyDescent="0.2">
      <c r="A21" s="56">
        <f>A18+1</f>
        <v>3</v>
      </c>
      <c r="B21" s="348"/>
      <c r="C21" s="281" t="s">
        <v>179</v>
      </c>
      <c r="D21" s="349"/>
      <c r="E21" s="130"/>
      <c r="F21" s="350"/>
      <c r="G21" s="302"/>
      <c r="H21" s="350"/>
      <c r="I21" s="284"/>
      <c r="J21" s="285"/>
      <c r="K21" s="432"/>
      <c r="L21" s="566"/>
      <c r="M21" s="566"/>
      <c r="N21" s="575"/>
      <c r="O21" s="575"/>
      <c r="P21" s="575"/>
      <c r="Q21" s="575"/>
      <c r="R21" s="575"/>
    </row>
    <row r="22" spans="1:18" ht="15" customHeight="1" x14ac:dyDescent="0.2">
      <c r="A22" s="290"/>
      <c r="B22" s="344">
        <f>A21+0.1</f>
        <v>3.1</v>
      </c>
      <c r="C22" s="351" t="s">
        <v>180</v>
      </c>
      <c r="D22" s="292" t="str">
        <f>IF(C22="","",IF(E22="","",IF(E22&gt;1,"Nos.","No.")))</f>
        <v>Nos.</v>
      </c>
      <c r="E22" s="352">
        <v>5</v>
      </c>
      <c r="F22" s="294">
        <v>37500</v>
      </c>
      <c r="G22" s="345">
        <f>F22*E22</f>
        <v>187500</v>
      </c>
      <c r="H22" s="294">
        <v>1000</v>
      </c>
      <c r="I22" s="345">
        <f>H22*E22</f>
        <v>5000</v>
      </c>
      <c r="J22" s="295">
        <f>I22+G22</f>
        <v>192500</v>
      </c>
      <c r="K22" s="432"/>
      <c r="L22" s="566">
        <v>5</v>
      </c>
      <c r="M22" s="574">
        <f>L22+K22</f>
        <v>5</v>
      </c>
      <c r="N22" s="575">
        <f>F22</f>
        <v>37500</v>
      </c>
      <c r="O22" s="446">
        <f>N22*M22</f>
        <v>187500</v>
      </c>
      <c r="P22" s="575">
        <f>H22</f>
        <v>1000</v>
      </c>
      <c r="Q22" s="446">
        <f>P22*M22</f>
        <v>5000</v>
      </c>
      <c r="R22" s="575">
        <f>Q22+O22</f>
        <v>192500</v>
      </c>
    </row>
    <row r="23" spans="1:18" ht="15" customHeight="1" x14ac:dyDescent="0.2">
      <c r="A23" s="290"/>
      <c r="B23" s="344">
        <f>B22+0.1</f>
        <v>3.2</v>
      </c>
      <c r="C23" s="351" t="s">
        <v>181</v>
      </c>
      <c r="D23" s="292" t="str">
        <f>IF(C23="","",IF(E23="","",IF(E23&gt;1,"Nos.","No.")))</f>
        <v>Nos.</v>
      </c>
      <c r="E23" s="352">
        <v>5</v>
      </c>
      <c r="F23" s="294">
        <v>14500</v>
      </c>
      <c r="G23" s="345">
        <f>F23*E23</f>
        <v>72500</v>
      </c>
      <c r="H23" s="294">
        <v>1000</v>
      </c>
      <c r="I23" s="345">
        <f>H23*E23</f>
        <v>5000</v>
      </c>
      <c r="J23" s="295">
        <f>I23+G23</f>
        <v>77500</v>
      </c>
      <c r="K23" s="436"/>
      <c r="L23" s="576">
        <v>5</v>
      </c>
      <c r="M23" s="568">
        <f>L23+K23</f>
        <v>5</v>
      </c>
      <c r="N23" s="449">
        <f>F23</f>
        <v>14500</v>
      </c>
      <c r="O23" s="446">
        <f>N23*M23</f>
        <v>72500</v>
      </c>
      <c r="P23" s="449">
        <f>H23</f>
        <v>1000</v>
      </c>
      <c r="Q23" s="446">
        <f>P23*M23</f>
        <v>5000</v>
      </c>
      <c r="R23" s="449">
        <f>Q23+O23</f>
        <v>77500</v>
      </c>
    </row>
    <row r="24" spans="1:18" ht="15" customHeight="1" x14ac:dyDescent="0.2">
      <c r="A24" s="56">
        <f>A21+1</f>
        <v>4</v>
      </c>
      <c r="B24" s="353"/>
      <c r="C24" s="354" t="s">
        <v>182</v>
      </c>
      <c r="D24" s="282"/>
      <c r="E24" s="288"/>
      <c r="F24" s="283"/>
      <c r="G24" s="355"/>
      <c r="H24" s="283"/>
      <c r="I24" s="355"/>
      <c r="J24" s="356"/>
      <c r="K24" s="432"/>
      <c r="L24" s="566"/>
      <c r="M24" s="566"/>
      <c r="N24" s="434"/>
      <c r="O24" s="434"/>
      <c r="P24" s="434"/>
      <c r="Q24" s="434"/>
      <c r="R24" s="434"/>
    </row>
    <row r="25" spans="1:18" ht="15" customHeight="1" x14ac:dyDescent="0.2">
      <c r="A25" s="79"/>
      <c r="B25" s="344">
        <f>A24+0.1</f>
        <v>4.0999999999999996</v>
      </c>
      <c r="C25" s="317" t="s">
        <v>183</v>
      </c>
      <c r="D25" s="292" t="str">
        <f>IF(C25="","",IF(E25="","",IF(E25&gt;1,"Nos.","No.")))</f>
        <v>Nos.</v>
      </c>
      <c r="E25" s="293">
        <v>2</v>
      </c>
      <c r="F25" s="294">
        <v>9000</v>
      </c>
      <c r="G25" s="345">
        <f t="shared" ref="G25:G31" si="9">F25*E25</f>
        <v>18000</v>
      </c>
      <c r="H25" s="294">
        <v>1000</v>
      </c>
      <c r="I25" s="345">
        <f t="shared" ref="I25:I31" si="10">H25*E25</f>
        <v>2000</v>
      </c>
      <c r="J25" s="295">
        <f t="shared" ref="J25:J31" si="11">I25+G25</f>
        <v>20000</v>
      </c>
      <c r="K25" s="432"/>
      <c r="L25" s="566"/>
      <c r="M25" s="574">
        <f t="shared" ref="M25:M29" si="12">L25+K25</f>
        <v>0</v>
      </c>
      <c r="N25" s="575">
        <f t="shared" ref="N25:N31" si="13">F25</f>
        <v>9000</v>
      </c>
      <c r="O25" s="446">
        <f t="shared" ref="O25:O31" si="14">N25*M25</f>
        <v>0</v>
      </c>
      <c r="P25" s="575">
        <f t="shared" ref="P25:P31" si="15">H25</f>
        <v>1000</v>
      </c>
      <c r="Q25" s="446">
        <f t="shared" ref="Q25:Q31" si="16">P25*M25</f>
        <v>0</v>
      </c>
      <c r="R25" s="575">
        <f t="shared" ref="R25:R31" si="17">Q25+O25</f>
        <v>0</v>
      </c>
    </row>
    <row r="26" spans="1:18" ht="15" customHeight="1" x14ac:dyDescent="0.2">
      <c r="A26" s="79"/>
      <c r="B26" s="344">
        <f>B25+0.1</f>
        <v>4.1999999999999993</v>
      </c>
      <c r="C26" s="317" t="s">
        <v>184</v>
      </c>
      <c r="D26" s="292" t="str">
        <f>IF(C26="","",IF(E26="","",IF(E26&gt;1,"Nos.","No.")))</f>
        <v>Nos.</v>
      </c>
      <c r="E26" s="293">
        <v>2</v>
      </c>
      <c r="F26" s="294">
        <v>17000</v>
      </c>
      <c r="G26" s="345">
        <f t="shared" si="9"/>
        <v>34000</v>
      </c>
      <c r="H26" s="294">
        <v>1500</v>
      </c>
      <c r="I26" s="345">
        <f t="shared" si="10"/>
        <v>3000</v>
      </c>
      <c r="J26" s="295">
        <f t="shared" si="11"/>
        <v>37000</v>
      </c>
      <c r="K26" s="436"/>
      <c r="L26" s="568"/>
      <c r="M26" s="568">
        <f t="shared" si="12"/>
        <v>0</v>
      </c>
      <c r="N26" s="449">
        <f t="shared" si="13"/>
        <v>17000</v>
      </c>
      <c r="O26" s="446">
        <f t="shared" si="14"/>
        <v>0</v>
      </c>
      <c r="P26" s="449">
        <f t="shared" si="15"/>
        <v>1500</v>
      </c>
      <c r="Q26" s="446">
        <f t="shared" si="16"/>
        <v>0</v>
      </c>
      <c r="R26" s="449">
        <f t="shared" si="17"/>
        <v>0</v>
      </c>
    </row>
    <row r="27" spans="1:18" ht="15" customHeight="1" thickBot="1" x14ac:dyDescent="0.25">
      <c r="A27" s="173"/>
      <c r="B27" s="357">
        <f>B26+0.1</f>
        <v>4.2999999999999989</v>
      </c>
      <c r="C27" s="358" t="s">
        <v>185</v>
      </c>
      <c r="D27" s="359" t="str">
        <f>IF(C27="","",IF(E27="","",IF(E27&gt;1,"Nos.","No.")))</f>
        <v>Nos.</v>
      </c>
      <c r="E27" s="360">
        <v>2</v>
      </c>
      <c r="F27" s="294">
        <v>54000</v>
      </c>
      <c r="G27" s="345">
        <f t="shared" si="9"/>
        <v>108000</v>
      </c>
      <c r="H27" s="294">
        <v>4000</v>
      </c>
      <c r="I27" s="345">
        <f t="shared" si="10"/>
        <v>8000</v>
      </c>
      <c r="J27" s="295">
        <f t="shared" si="11"/>
        <v>116000</v>
      </c>
      <c r="K27" s="436"/>
      <c r="L27" s="568"/>
      <c r="M27" s="568">
        <f t="shared" si="12"/>
        <v>0</v>
      </c>
      <c r="N27" s="449">
        <f t="shared" si="13"/>
        <v>54000</v>
      </c>
      <c r="O27" s="446">
        <f t="shared" si="14"/>
        <v>0</v>
      </c>
      <c r="P27" s="449">
        <f t="shared" si="15"/>
        <v>4000</v>
      </c>
      <c r="Q27" s="446">
        <f t="shared" si="16"/>
        <v>0</v>
      </c>
      <c r="R27" s="449">
        <f t="shared" si="17"/>
        <v>0</v>
      </c>
    </row>
    <row r="28" spans="1:18" ht="64.5" customHeight="1" x14ac:dyDescent="0.2">
      <c r="A28" s="56">
        <f>A24+1</f>
        <v>5</v>
      </c>
      <c r="B28" s="319"/>
      <c r="C28" s="320" t="s">
        <v>162</v>
      </c>
      <c r="D28" s="292" t="s">
        <v>13</v>
      </c>
      <c r="E28" s="293">
        <v>1</v>
      </c>
      <c r="F28" s="294">
        <v>10000</v>
      </c>
      <c r="G28" s="345">
        <f t="shared" si="9"/>
        <v>10000</v>
      </c>
      <c r="H28" s="294">
        <v>10000</v>
      </c>
      <c r="I28" s="345">
        <f t="shared" si="10"/>
        <v>10000</v>
      </c>
      <c r="J28" s="295">
        <f t="shared" si="11"/>
        <v>20000</v>
      </c>
      <c r="K28" s="432">
        <v>0.5</v>
      </c>
      <c r="L28" s="566">
        <v>0.5</v>
      </c>
      <c r="M28" s="566">
        <f t="shared" si="12"/>
        <v>1</v>
      </c>
      <c r="N28" s="575">
        <f t="shared" si="13"/>
        <v>10000</v>
      </c>
      <c r="O28" s="446">
        <f t="shared" si="14"/>
        <v>10000</v>
      </c>
      <c r="P28" s="575">
        <f t="shared" si="15"/>
        <v>10000</v>
      </c>
      <c r="Q28" s="446">
        <f t="shared" si="16"/>
        <v>10000</v>
      </c>
      <c r="R28" s="575">
        <f t="shared" si="17"/>
        <v>20000</v>
      </c>
    </row>
    <row r="29" spans="1:18" s="323" customFormat="1" ht="38.25" x14ac:dyDescent="0.2">
      <c r="A29" s="56">
        <f>A28+1</f>
        <v>6</v>
      </c>
      <c r="B29" s="321"/>
      <c r="C29" s="322" t="s">
        <v>163</v>
      </c>
      <c r="D29" s="297" t="s">
        <v>13</v>
      </c>
      <c r="E29" s="298">
        <v>1</v>
      </c>
      <c r="F29" s="294">
        <v>135000</v>
      </c>
      <c r="G29" s="345">
        <f t="shared" si="9"/>
        <v>135000</v>
      </c>
      <c r="H29" s="294">
        <v>60000</v>
      </c>
      <c r="I29" s="345">
        <f t="shared" si="10"/>
        <v>60000</v>
      </c>
      <c r="J29" s="295">
        <f t="shared" si="11"/>
        <v>195000</v>
      </c>
      <c r="K29" s="436">
        <v>0.25</v>
      </c>
      <c r="L29" s="568">
        <v>0.75</v>
      </c>
      <c r="M29" s="568">
        <f t="shared" si="12"/>
        <v>1</v>
      </c>
      <c r="N29" s="449">
        <f t="shared" si="13"/>
        <v>135000</v>
      </c>
      <c r="O29" s="446">
        <f t="shared" si="14"/>
        <v>135000</v>
      </c>
      <c r="P29" s="449">
        <f t="shared" si="15"/>
        <v>60000</v>
      </c>
      <c r="Q29" s="446">
        <f t="shared" si="16"/>
        <v>60000</v>
      </c>
      <c r="R29" s="449">
        <f t="shared" si="17"/>
        <v>195000</v>
      </c>
    </row>
    <row r="30" spans="1:18" s="323" customFormat="1" ht="31.5" customHeight="1" x14ac:dyDescent="0.2">
      <c r="A30" s="56">
        <f>A29+1</f>
        <v>7</v>
      </c>
      <c r="B30" s="321"/>
      <c r="C30" s="305" t="s">
        <v>164</v>
      </c>
      <c r="D30" s="292" t="s">
        <v>13</v>
      </c>
      <c r="E30" s="293">
        <v>1</v>
      </c>
      <c r="F30" s="294">
        <v>0</v>
      </c>
      <c r="G30" s="345">
        <f t="shared" si="9"/>
        <v>0</v>
      </c>
      <c r="H30" s="294">
        <v>30000</v>
      </c>
      <c r="I30" s="345">
        <f t="shared" si="10"/>
        <v>30000</v>
      </c>
      <c r="J30" s="295">
        <f t="shared" si="11"/>
        <v>30000</v>
      </c>
      <c r="K30" s="436">
        <v>1</v>
      </c>
      <c r="L30" s="568">
        <v>1</v>
      </c>
      <c r="M30" s="568">
        <v>1</v>
      </c>
      <c r="N30" s="449">
        <f t="shared" si="13"/>
        <v>0</v>
      </c>
      <c r="O30" s="446">
        <f t="shared" si="14"/>
        <v>0</v>
      </c>
      <c r="P30" s="449">
        <f t="shared" si="15"/>
        <v>30000</v>
      </c>
      <c r="Q30" s="446">
        <f t="shared" si="16"/>
        <v>30000</v>
      </c>
      <c r="R30" s="449">
        <f t="shared" si="17"/>
        <v>30000</v>
      </c>
    </row>
    <row r="31" spans="1:18" ht="39" thickBot="1" x14ac:dyDescent="0.25">
      <c r="A31" s="56">
        <f>A30+1</f>
        <v>8</v>
      </c>
      <c r="B31" s="319"/>
      <c r="C31" s="324" t="s">
        <v>165</v>
      </c>
      <c r="D31" s="297" t="s">
        <v>13</v>
      </c>
      <c r="E31" s="298">
        <v>1</v>
      </c>
      <c r="F31" s="294">
        <v>0</v>
      </c>
      <c r="G31" s="345">
        <f t="shared" si="9"/>
        <v>0</v>
      </c>
      <c r="H31" s="294">
        <v>35000</v>
      </c>
      <c r="I31" s="345">
        <f t="shared" si="10"/>
        <v>35000</v>
      </c>
      <c r="J31" s="295">
        <f t="shared" si="11"/>
        <v>35000</v>
      </c>
      <c r="K31" s="432"/>
      <c r="L31" s="566">
        <v>1</v>
      </c>
      <c r="M31" s="566">
        <v>1</v>
      </c>
      <c r="N31" s="575">
        <f t="shared" si="13"/>
        <v>0</v>
      </c>
      <c r="O31" s="446">
        <f t="shared" si="14"/>
        <v>0</v>
      </c>
      <c r="P31" s="575">
        <f t="shared" si="15"/>
        <v>35000</v>
      </c>
      <c r="Q31" s="446">
        <f t="shared" si="16"/>
        <v>35000</v>
      </c>
      <c r="R31" s="575">
        <f t="shared" si="17"/>
        <v>35000</v>
      </c>
    </row>
    <row r="32" spans="1:18" ht="20.100000000000001" customHeight="1" thickTop="1" thickBot="1" x14ac:dyDescent="0.25">
      <c r="A32" s="325"/>
      <c r="B32" s="326"/>
      <c r="C32" s="327" t="s">
        <v>186</v>
      </c>
      <c r="D32" s="328"/>
      <c r="E32" s="328"/>
      <c r="F32" s="329"/>
      <c r="G32" s="330">
        <f>SUM(G10:G31)</f>
        <v>4626850</v>
      </c>
      <c r="H32" s="329"/>
      <c r="I32" s="330">
        <f>SUM(I10:I31)</f>
        <v>838250</v>
      </c>
      <c r="J32" s="450">
        <f>SUM(J10:J31)</f>
        <v>5465100</v>
      </c>
      <c r="K32" s="451"/>
      <c r="L32" s="452"/>
      <c r="M32" s="452"/>
      <c r="N32" s="452"/>
      <c r="O32" s="453">
        <f>SUM(O10:O31)</f>
        <v>4634816.87</v>
      </c>
      <c r="P32" s="452"/>
      <c r="Q32" s="453">
        <f>SUM(Q10:Q31)</f>
        <v>884593</v>
      </c>
      <c r="R32" s="454">
        <f>SUM(R10:R31)</f>
        <v>5519409.8700000001</v>
      </c>
    </row>
    <row r="33" spans="1:10" x14ac:dyDescent="0.2">
      <c r="A33" s="8"/>
      <c r="B33" s="8"/>
      <c r="C33" s="7"/>
      <c r="D33" s="8"/>
      <c r="E33" s="8"/>
      <c r="F33" s="8"/>
      <c r="G33" s="8"/>
      <c r="H33" s="8"/>
      <c r="I33" s="8"/>
      <c r="J33" s="8"/>
    </row>
    <row r="34" spans="1:10" x14ac:dyDescent="0.2">
      <c r="A34" s="387"/>
      <c r="B34" s="387"/>
      <c r="C34" s="267"/>
      <c r="D34" s="387"/>
      <c r="E34" s="387"/>
      <c r="F34" s="387"/>
      <c r="G34" s="387"/>
      <c r="H34" s="387"/>
      <c r="I34" s="387"/>
      <c r="J34" s="387"/>
    </row>
    <row r="35" spans="1:10" x14ac:dyDescent="0.2">
      <c r="A35" s="387"/>
      <c r="B35" s="387"/>
      <c r="C35" s="267"/>
      <c r="D35" s="387"/>
      <c r="E35" s="387"/>
      <c r="F35" s="387"/>
      <c r="G35" s="387"/>
      <c r="H35" s="387"/>
      <c r="I35" s="387"/>
      <c r="J35" s="387"/>
    </row>
    <row r="36" spans="1:10" x14ac:dyDescent="0.2">
      <c r="A36" s="387"/>
      <c r="B36" s="387"/>
      <c r="C36" s="267"/>
      <c r="D36" s="387"/>
      <c r="E36" s="387"/>
      <c r="F36" s="387"/>
      <c r="G36" s="387"/>
      <c r="H36" s="387"/>
      <c r="I36" s="387"/>
      <c r="J36" s="387"/>
    </row>
    <row r="37" spans="1:10" x14ac:dyDescent="0.2">
      <c r="A37" s="387"/>
      <c r="B37" s="387"/>
      <c r="C37" s="267"/>
      <c r="D37" s="387"/>
      <c r="E37" s="387"/>
      <c r="F37" s="387"/>
      <c r="G37" s="387"/>
      <c r="H37" s="387"/>
      <c r="I37" s="387"/>
      <c r="J37" s="387"/>
    </row>
    <row r="38" spans="1:10" x14ac:dyDescent="0.2">
      <c r="A38" s="387"/>
      <c r="B38" s="387"/>
      <c r="C38" s="267"/>
      <c r="D38" s="387"/>
      <c r="E38" s="387"/>
      <c r="F38" s="387"/>
      <c r="G38" s="387"/>
      <c r="H38" s="387"/>
      <c r="I38" s="387"/>
      <c r="J38" s="387"/>
    </row>
    <row r="39" spans="1:10" x14ac:dyDescent="0.2">
      <c r="A39" s="387"/>
      <c r="B39" s="387"/>
      <c r="C39" s="267"/>
      <c r="D39" s="387"/>
      <c r="E39" s="387"/>
      <c r="F39" s="387"/>
      <c r="G39" s="387"/>
      <c r="H39" s="387"/>
      <c r="I39" s="387"/>
      <c r="J39" s="387"/>
    </row>
    <row r="40" spans="1:10" x14ac:dyDescent="0.2">
      <c r="A40" s="387"/>
      <c r="B40" s="387"/>
      <c r="C40" s="267"/>
      <c r="D40" s="387"/>
      <c r="E40" s="387"/>
      <c r="F40" s="387"/>
      <c r="G40" s="387"/>
      <c r="H40" s="387"/>
      <c r="I40" s="387"/>
      <c r="J40" s="387"/>
    </row>
    <row r="41" spans="1:10" x14ac:dyDescent="0.2">
      <c r="A41" s="387"/>
      <c r="B41" s="387"/>
      <c r="C41" s="267"/>
      <c r="D41" s="387"/>
      <c r="E41" s="387"/>
      <c r="F41" s="387"/>
      <c r="G41" s="387"/>
      <c r="H41" s="387"/>
      <c r="I41" s="387"/>
      <c r="J41" s="387"/>
    </row>
    <row r="42" spans="1:10" x14ac:dyDescent="0.2">
      <c r="A42" s="387"/>
      <c r="B42" s="387"/>
      <c r="C42" s="267"/>
      <c r="D42" s="387"/>
      <c r="E42" s="387"/>
      <c r="F42" s="387"/>
      <c r="G42" s="387"/>
      <c r="H42" s="387"/>
      <c r="I42" s="387"/>
      <c r="J42" s="387"/>
    </row>
    <row r="43" spans="1:10" x14ac:dyDescent="0.2">
      <c r="A43" s="387"/>
      <c r="B43" s="387"/>
      <c r="C43" s="267"/>
      <c r="D43" s="387"/>
      <c r="E43" s="387"/>
      <c r="F43" s="387"/>
      <c r="G43" s="387"/>
      <c r="H43" s="387"/>
      <c r="I43" s="387"/>
      <c r="J43" s="387"/>
    </row>
    <row r="44" spans="1:10" x14ac:dyDescent="0.2">
      <c r="A44" s="387"/>
      <c r="B44" s="387"/>
      <c r="C44" s="267"/>
      <c r="D44" s="387"/>
      <c r="E44" s="387"/>
      <c r="F44" s="387"/>
      <c r="G44" s="387"/>
      <c r="H44" s="387"/>
      <c r="I44" s="387"/>
      <c r="J44" s="387"/>
    </row>
    <row r="45" spans="1:10" x14ac:dyDescent="0.2">
      <c r="A45" s="387"/>
      <c r="B45" s="387"/>
      <c r="C45" s="267"/>
      <c r="D45" s="387"/>
      <c r="E45" s="387"/>
      <c r="F45" s="387"/>
      <c r="G45" s="387"/>
      <c r="H45" s="387"/>
      <c r="I45" s="387"/>
      <c r="J45" s="387"/>
    </row>
    <row r="46" spans="1:10" x14ac:dyDescent="0.2">
      <c r="A46" s="387"/>
      <c r="B46" s="387"/>
      <c r="C46" s="267"/>
      <c r="D46" s="387"/>
      <c r="E46" s="387"/>
      <c r="F46" s="387"/>
      <c r="G46" s="387"/>
      <c r="H46" s="387"/>
      <c r="I46" s="387"/>
      <c r="J46" s="387"/>
    </row>
    <row r="47" spans="1:10" x14ac:dyDescent="0.2">
      <c r="A47" s="387"/>
      <c r="B47" s="387"/>
      <c r="C47" s="267"/>
      <c r="D47" s="387"/>
      <c r="E47" s="387"/>
      <c r="F47" s="387"/>
      <c r="G47" s="387"/>
      <c r="H47" s="387"/>
      <c r="I47" s="387"/>
      <c r="J47" s="387"/>
    </row>
    <row r="48" spans="1:10" x14ac:dyDescent="0.2">
      <c r="A48" s="387"/>
      <c r="B48" s="387"/>
      <c r="C48" s="267"/>
      <c r="D48" s="387"/>
      <c r="E48" s="387"/>
      <c r="F48" s="387"/>
      <c r="G48" s="387"/>
      <c r="H48" s="387"/>
      <c r="I48" s="387"/>
      <c r="J48" s="387"/>
    </row>
    <row r="49" spans="1:10" x14ac:dyDescent="0.2">
      <c r="A49" s="387"/>
      <c r="B49" s="387"/>
      <c r="C49" s="267"/>
      <c r="D49" s="387"/>
      <c r="E49" s="387"/>
      <c r="F49" s="387"/>
      <c r="G49" s="387"/>
      <c r="H49" s="387"/>
      <c r="I49" s="387"/>
      <c r="J49" s="387"/>
    </row>
    <row r="50" spans="1:10" x14ac:dyDescent="0.2">
      <c r="A50" s="387"/>
      <c r="B50" s="387"/>
      <c r="C50" s="267"/>
      <c r="D50" s="387"/>
      <c r="E50" s="387"/>
      <c r="F50" s="387"/>
      <c r="G50" s="387"/>
      <c r="H50" s="387"/>
      <c r="I50" s="387"/>
      <c r="J50" s="387"/>
    </row>
    <row r="51" spans="1:10" x14ac:dyDescent="0.2">
      <c r="A51" s="387"/>
      <c r="B51" s="387"/>
      <c r="C51" s="267"/>
      <c r="D51" s="387"/>
      <c r="E51" s="387"/>
      <c r="F51" s="387"/>
      <c r="G51" s="387"/>
      <c r="H51" s="387"/>
      <c r="I51" s="387"/>
      <c r="J51" s="387"/>
    </row>
    <row r="52" spans="1:10" x14ac:dyDescent="0.2">
      <c r="A52" s="387"/>
      <c r="B52" s="387"/>
      <c r="C52" s="267"/>
      <c r="D52" s="387"/>
      <c r="E52" s="387"/>
      <c r="F52" s="387"/>
      <c r="G52" s="387"/>
      <c r="H52" s="387"/>
      <c r="I52" s="387"/>
      <c r="J52" s="387"/>
    </row>
    <row r="53" spans="1:10" x14ac:dyDescent="0.2">
      <c r="A53" s="387"/>
      <c r="B53" s="387"/>
      <c r="C53" s="267"/>
      <c r="D53" s="387"/>
      <c r="E53" s="387"/>
      <c r="F53" s="387"/>
      <c r="G53" s="387"/>
      <c r="H53" s="387"/>
      <c r="I53" s="387"/>
      <c r="J53" s="387"/>
    </row>
    <row r="54" spans="1:10" x14ac:dyDescent="0.2">
      <c r="A54" s="387"/>
      <c r="B54" s="387"/>
      <c r="C54" s="267"/>
      <c r="D54" s="387"/>
      <c r="E54" s="387"/>
      <c r="F54" s="387"/>
      <c r="G54" s="387"/>
      <c r="H54" s="387"/>
      <c r="I54" s="387"/>
      <c r="J54" s="387"/>
    </row>
    <row r="55" spans="1:10" x14ac:dyDescent="0.2">
      <c r="A55" s="387"/>
      <c r="B55" s="387"/>
      <c r="C55" s="267"/>
      <c r="D55" s="387"/>
      <c r="E55" s="387"/>
      <c r="F55" s="387"/>
      <c r="G55" s="387"/>
      <c r="H55" s="387"/>
      <c r="I55" s="387"/>
      <c r="J55" s="387"/>
    </row>
    <row r="56" spans="1:10" x14ac:dyDescent="0.2">
      <c r="A56" s="387"/>
      <c r="B56" s="387"/>
      <c r="C56" s="267"/>
      <c r="D56" s="387"/>
      <c r="E56" s="387"/>
      <c r="F56" s="387"/>
      <c r="G56" s="387"/>
      <c r="H56" s="387"/>
      <c r="I56" s="387"/>
      <c r="J56" s="387"/>
    </row>
    <row r="57" spans="1:10" x14ac:dyDescent="0.2">
      <c r="A57" s="387"/>
      <c r="B57" s="387"/>
      <c r="C57" s="267"/>
      <c r="D57" s="387"/>
      <c r="E57" s="387"/>
      <c r="F57" s="387"/>
      <c r="G57" s="387"/>
      <c r="H57" s="387"/>
      <c r="I57" s="387"/>
      <c r="J57" s="387"/>
    </row>
    <row r="58" spans="1:10" x14ac:dyDescent="0.2">
      <c r="A58" s="387"/>
      <c r="B58" s="387"/>
      <c r="C58" s="267"/>
      <c r="D58" s="387"/>
      <c r="E58" s="387"/>
      <c r="F58" s="387"/>
      <c r="G58" s="387"/>
      <c r="H58" s="387"/>
      <c r="I58" s="387"/>
      <c r="J58" s="387"/>
    </row>
    <row r="59" spans="1:10" x14ac:dyDescent="0.2">
      <c r="A59" s="387"/>
      <c r="B59" s="387"/>
      <c r="C59" s="267"/>
      <c r="D59" s="387"/>
      <c r="E59" s="387"/>
      <c r="F59" s="387"/>
      <c r="G59" s="387"/>
      <c r="H59" s="387"/>
      <c r="I59" s="387"/>
      <c r="J59" s="387"/>
    </row>
    <row r="60" spans="1:10" x14ac:dyDescent="0.2">
      <c r="A60" s="387"/>
      <c r="B60" s="387"/>
      <c r="C60" s="267"/>
      <c r="D60" s="387"/>
      <c r="E60" s="387"/>
      <c r="F60" s="387"/>
      <c r="G60" s="387"/>
      <c r="H60" s="387"/>
      <c r="I60" s="387"/>
      <c r="J60" s="387"/>
    </row>
    <row r="61" spans="1:10" x14ac:dyDescent="0.2">
      <c r="A61" s="387"/>
      <c r="B61" s="387"/>
      <c r="C61" s="267"/>
      <c r="D61" s="387"/>
      <c r="E61" s="387"/>
      <c r="F61" s="387"/>
      <c r="G61" s="387"/>
      <c r="H61" s="387"/>
      <c r="I61" s="387"/>
      <c r="J61" s="387"/>
    </row>
    <row r="62" spans="1:10" x14ac:dyDescent="0.2">
      <c r="A62" s="387"/>
      <c r="B62" s="387"/>
      <c r="C62" s="267"/>
      <c r="D62" s="387"/>
      <c r="E62" s="387"/>
      <c r="F62" s="387"/>
      <c r="G62" s="387"/>
      <c r="H62" s="387"/>
      <c r="I62" s="387"/>
      <c r="J62" s="387"/>
    </row>
    <row r="63" spans="1:10" x14ac:dyDescent="0.2">
      <c r="A63" s="387"/>
      <c r="B63" s="387"/>
      <c r="C63" s="267"/>
      <c r="D63" s="387"/>
      <c r="E63" s="387"/>
      <c r="F63" s="387"/>
      <c r="G63" s="387"/>
      <c r="H63" s="387"/>
      <c r="I63" s="387"/>
      <c r="J63" s="387"/>
    </row>
    <row r="64" spans="1:10" x14ac:dyDescent="0.2">
      <c r="A64" s="387"/>
      <c r="B64" s="387"/>
      <c r="C64" s="267"/>
      <c r="D64" s="387"/>
      <c r="E64" s="387"/>
      <c r="F64" s="387"/>
      <c r="G64" s="387"/>
      <c r="H64" s="387"/>
      <c r="I64" s="387"/>
      <c r="J64" s="387"/>
    </row>
    <row r="65" spans="1:10" x14ac:dyDescent="0.2">
      <c r="A65" s="387"/>
      <c r="B65" s="387"/>
      <c r="C65" s="267"/>
      <c r="D65" s="387"/>
      <c r="E65" s="387"/>
      <c r="F65" s="387"/>
      <c r="G65" s="387"/>
      <c r="H65" s="387"/>
      <c r="I65" s="387"/>
      <c r="J65" s="387"/>
    </row>
    <row r="66" spans="1:10" x14ac:dyDescent="0.2">
      <c r="A66" s="387"/>
      <c r="B66" s="387"/>
      <c r="C66" s="267"/>
      <c r="D66" s="387"/>
      <c r="E66" s="387"/>
      <c r="F66" s="387"/>
      <c r="G66" s="387"/>
      <c r="H66" s="387"/>
      <c r="I66" s="387"/>
      <c r="J66" s="387"/>
    </row>
    <row r="67" spans="1:10" x14ac:dyDescent="0.2">
      <c r="A67" s="387"/>
      <c r="B67" s="387"/>
      <c r="C67" s="267"/>
      <c r="D67" s="387"/>
      <c r="E67" s="387"/>
      <c r="F67" s="387"/>
      <c r="G67" s="387"/>
      <c r="H67" s="387"/>
      <c r="I67" s="387"/>
      <c r="J67" s="387"/>
    </row>
    <row r="68" spans="1:10" x14ac:dyDescent="0.2">
      <c r="A68" s="387"/>
      <c r="B68" s="387"/>
      <c r="C68" s="267"/>
      <c r="D68" s="387"/>
      <c r="E68" s="387"/>
      <c r="F68" s="387"/>
      <c r="G68" s="387"/>
      <c r="H68" s="387"/>
      <c r="I68" s="387"/>
      <c r="J68" s="387"/>
    </row>
    <row r="69" spans="1:10" x14ac:dyDescent="0.2">
      <c r="A69" s="387"/>
      <c r="B69" s="387"/>
      <c r="C69" s="267"/>
      <c r="D69" s="387"/>
      <c r="E69" s="387"/>
      <c r="F69" s="387"/>
      <c r="G69" s="387"/>
      <c r="H69" s="387"/>
      <c r="I69" s="387"/>
      <c r="J69" s="387"/>
    </row>
    <row r="70" spans="1:10" x14ac:dyDescent="0.2">
      <c r="A70" s="387"/>
      <c r="B70" s="387"/>
      <c r="C70" s="267"/>
      <c r="D70" s="387"/>
      <c r="E70" s="387"/>
      <c r="F70" s="387"/>
      <c r="G70" s="387"/>
      <c r="H70" s="387"/>
      <c r="I70" s="387"/>
      <c r="J70" s="387"/>
    </row>
    <row r="71" spans="1:10" x14ac:dyDescent="0.2">
      <c r="A71" s="387"/>
      <c r="B71" s="387"/>
      <c r="C71" s="267"/>
      <c r="D71" s="387"/>
      <c r="E71" s="387"/>
      <c r="F71" s="387"/>
      <c r="G71" s="387"/>
      <c r="H71" s="387"/>
      <c r="I71" s="387"/>
      <c r="J71" s="387"/>
    </row>
    <row r="72" spans="1:10" x14ac:dyDescent="0.2">
      <c r="A72" s="387"/>
      <c r="B72" s="387"/>
      <c r="C72" s="267"/>
      <c r="D72" s="387"/>
      <c r="E72" s="387"/>
      <c r="F72" s="387"/>
      <c r="G72" s="387"/>
      <c r="H72" s="387"/>
      <c r="I72" s="387"/>
      <c r="J72" s="387"/>
    </row>
    <row r="73" spans="1:10" x14ac:dyDescent="0.2">
      <c r="A73" s="387"/>
      <c r="B73" s="387"/>
      <c r="C73" s="267"/>
      <c r="D73" s="387"/>
      <c r="E73" s="387"/>
      <c r="F73" s="387"/>
      <c r="G73" s="387"/>
      <c r="H73" s="387"/>
      <c r="I73" s="387"/>
      <c r="J73" s="387"/>
    </row>
    <row r="74" spans="1:10" x14ac:dyDescent="0.2">
      <c r="A74" s="387"/>
      <c r="B74" s="387"/>
      <c r="C74" s="267"/>
      <c r="D74" s="387"/>
      <c r="E74" s="387"/>
      <c r="F74" s="387"/>
      <c r="G74" s="387"/>
      <c r="H74" s="387"/>
      <c r="I74" s="387"/>
      <c r="J74" s="387"/>
    </row>
    <row r="75" spans="1:10" x14ac:dyDescent="0.2">
      <c r="A75" s="387"/>
      <c r="B75" s="387"/>
      <c r="C75" s="267"/>
      <c r="D75" s="387"/>
      <c r="E75" s="387"/>
      <c r="F75" s="387"/>
      <c r="G75" s="387"/>
      <c r="H75" s="387"/>
      <c r="I75" s="387"/>
      <c r="J75" s="387"/>
    </row>
    <row r="76" spans="1:10" x14ac:dyDescent="0.2">
      <c r="A76" s="387"/>
      <c r="B76" s="387"/>
      <c r="C76" s="267"/>
      <c r="D76" s="387"/>
      <c r="E76" s="387"/>
      <c r="F76" s="387"/>
      <c r="G76" s="387"/>
      <c r="H76" s="387"/>
      <c r="I76" s="387"/>
      <c r="J76" s="387"/>
    </row>
    <row r="77" spans="1:10" x14ac:dyDescent="0.2">
      <c r="A77" s="387"/>
      <c r="B77" s="387"/>
      <c r="C77" s="267"/>
      <c r="D77" s="387"/>
      <c r="E77" s="387"/>
      <c r="F77" s="387"/>
      <c r="G77" s="387"/>
      <c r="H77" s="387"/>
      <c r="I77" s="387"/>
      <c r="J77" s="387"/>
    </row>
    <row r="78" spans="1:10" x14ac:dyDescent="0.2">
      <c r="A78" s="387"/>
      <c r="B78" s="387"/>
      <c r="C78" s="267"/>
      <c r="D78" s="387"/>
      <c r="E78" s="387"/>
      <c r="F78" s="387"/>
      <c r="G78" s="387"/>
      <c r="H78" s="387"/>
      <c r="I78" s="387"/>
      <c r="J78" s="387"/>
    </row>
    <row r="79" spans="1:10" x14ac:dyDescent="0.2">
      <c r="A79" s="387"/>
      <c r="B79" s="387"/>
      <c r="C79" s="267"/>
      <c r="D79" s="387"/>
      <c r="E79" s="387"/>
      <c r="F79" s="387"/>
      <c r="G79" s="387"/>
      <c r="H79" s="387"/>
      <c r="I79" s="387"/>
      <c r="J79" s="387"/>
    </row>
    <row r="80" spans="1:10" x14ac:dyDescent="0.2">
      <c r="A80" s="387"/>
      <c r="B80" s="387"/>
      <c r="C80" s="267"/>
      <c r="D80" s="387"/>
      <c r="E80" s="387"/>
      <c r="F80" s="387"/>
      <c r="G80" s="387"/>
      <c r="H80" s="387"/>
      <c r="I80" s="387"/>
      <c r="J80" s="387"/>
    </row>
    <row r="81" spans="1:10" x14ac:dyDescent="0.2">
      <c r="A81" s="387"/>
      <c r="B81" s="387"/>
      <c r="C81" s="267"/>
      <c r="D81" s="387"/>
      <c r="E81" s="387"/>
      <c r="F81" s="387"/>
      <c r="G81" s="387"/>
      <c r="H81" s="387"/>
      <c r="I81" s="387"/>
      <c r="J81" s="387"/>
    </row>
    <row r="82" spans="1:10" x14ac:dyDescent="0.2">
      <c r="A82" s="387"/>
      <c r="B82" s="387"/>
      <c r="C82" s="267"/>
      <c r="D82" s="387"/>
      <c r="E82" s="387"/>
      <c r="F82" s="387"/>
      <c r="G82" s="387"/>
      <c r="H82" s="387"/>
      <c r="I82" s="387"/>
      <c r="J82" s="387"/>
    </row>
    <row r="83" spans="1:10" x14ac:dyDescent="0.2">
      <c r="A83" s="387"/>
      <c r="B83" s="387"/>
      <c r="C83" s="267"/>
      <c r="D83" s="387"/>
      <c r="E83" s="387"/>
      <c r="F83" s="387"/>
      <c r="G83" s="387"/>
      <c r="H83" s="387"/>
      <c r="I83" s="387"/>
      <c r="J83" s="387"/>
    </row>
    <row r="84" spans="1:10" x14ac:dyDescent="0.2">
      <c r="A84" s="387"/>
      <c r="B84" s="387"/>
      <c r="C84" s="267"/>
      <c r="D84" s="387"/>
      <c r="E84" s="387"/>
      <c r="F84" s="387"/>
      <c r="G84" s="387"/>
      <c r="H84" s="387"/>
      <c r="I84" s="387"/>
      <c r="J84" s="387"/>
    </row>
    <row r="85" spans="1:10" x14ac:dyDescent="0.2">
      <c r="A85" s="387"/>
      <c r="B85" s="387"/>
      <c r="C85" s="267"/>
      <c r="D85" s="387"/>
      <c r="E85" s="387"/>
      <c r="F85" s="387"/>
      <c r="G85" s="387"/>
      <c r="H85" s="387"/>
      <c r="I85" s="387"/>
      <c r="J85" s="387"/>
    </row>
    <row r="86" spans="1:10" x14ac:dyDescent="0.2">
      <c r="A86" s="387"/>
      <c r="B86" s="387"/>
      <c r="C86" s="267"/>
      <c r="D86" s="387"/>
      <c r="E86" s="387"/>
      <c r="F86" s="387"/>
      <c r="G86" s="387"/>
      <c r="H86" s="387"/>
      <c r="I86" s="387"/>
      <c r="J86" s="387"/>
    </row>
    <row r="87" spans="1:10" x14ac:dyDescent="0.2">
      <c r="A87" s="387"/>
      <c r="B87" s="387"/>
      <c r="C87" s="267"/>
      <c r="D87" s="387"/>
      <c r="E87" s="387"/>
      <c r="F87" s="387"/>
      <c r="G87" s="387"/>
      <c r="H87" s="387"/>
      <c r="I87" s="387"/>
      <c r="J87" s="387"/>
    </row>
    <row r="88" spans="1:10" x14ac:dyDescent="0.2">
      <c r="A88" s="387"/>
      <c r="B88" s="387"/>
      <c r="C88" s="267"/>
      <c r="D88" s="387"/>
      <c r="E88" s="387"/>
      <c r="F88" s="387"/>
      <c r="G88" s="387"/>
      <c r="H88" s="387"/>
      <c r="I88" s="387"/>
      <c r="J88" s="387"/>
    </row>
    <row r="89" spans="1:10" x14ac:dyDescent="0.2">
      <c r="A89" s="387"/>
      <c r="B89" s="387"/>
      <c r="C89" s="267"/>
      <c r="D89" s="387"/>
      <c r="E89" s="387"/>
      <c r="F89" s="387"/>
      <c r="G89" s="387"/>
      <c r="H89" s="387"/>
      <c r="I89" s="387"/>
      <c r="J89" s="387"/>
    </row>
    <row r="90" spans="1:10" x14ac:dyDescent="0.2">
      <c r="A90" s="387"/>
      <c r="B90" s="387"/>
      <c r="C90" s="267"/>
      <c r="D90" s="387"/>
      <c r="E90" s="387"/>
      <c r="F90" s="387"/>
      <c r="G90" s="387"/>
      <c r="H90" s="387"/>
      <c r="I90" s="387"/>
      <c r="J90" s="387"/>
    </row>
    <row r="91" spans="1:10" x14ac:dyDescent="0.2">
      <c r="A91" s="387"/>
      <c r="B91" s="387"/>
      <c r="C91" s="267"/>
      <c r="D91" s="387"/>
      <c r="E91" s="387"/>
      <c r="F91" s="387"/>
      <c r="G91" s="387"/>
      <c r="H91" s="387"/>
      <c r="I91" s="387"/>
      <c r="J91" s="387"/>
    </row>
    <row r="92" spans="1:10" x14ac:dyDescent="0.2">
      <c r="A92" s="387"/>
      <c r="B92" s="387"/>
      <c r="C92" s="267"/>
      <c r="D92" s="387"/>
      <c r="E92" s="387"/>
      <c r="F92" s="387"/>
      <c r="G92" s="387"/>
      <c r="H92" s="387"/>
      <c r="I92" s="387"/>
      <c r="J92" s="387"/>
    </row>
    <row r="93" spans="1:10" x14ac:dyDescent="0.2">
      <c r="A93" s="387"/>
      <c r="B93" s="387"/>
      <c r="C93" s="267"/>
      <c r="D93" s="387"/>
      <c r="E93" s="387"/>
      <c r="F93" s="387"/>
      <c r="G93" s="387"/>
      <c r="H93" s="387"/>
      <c r="I93" s="387"/>
      <c r="J93" s="387"/>
    </row>
  </sheetData>
  <mergeCells count="15">
    <mergeCell ref="D5:J6"/>
    <mergeCell ref="K5:M6"/>
    <mergeCell ref="N5:R6"/>
    <mergeCell ref="L7:L8"/>
    <mergeCell ref="M7:M8"/>
    <mergeCell ref="A9:B9"/>
    <mergeCell ref="K7:K8"/>
    <mergeCell ref="N7:O7"/>
    <mergeCell ref="P7:Q7"/>
    <mergeCell ref="A7:B8"/>
    <mergeCell ref="C7:C8"/>
    <mergeCell ref="D7:D8"/>
    <mergeCell ref="E7:E8"/>
    <mergeCell ref="F7:G7"/>
    <mergeCell ref="H7:I7"/>
  </mergeCells>
  <printOptions verticalCentered="1"/>
  <pageMargins left="0.45" right="0.21" top="0.25" bottom="0.5" header="0.33" footer="0.45"/>
  <pageSetup paperSize="9" scale="73" orientation="landscape" r:id="rId1"/>
  <headerFooter scaleWithDoc="0" alignWithMargins="0">
    <oddFooter>&amp;L&amp;8SEM Engineers&amp;R&amp;8Page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HVAC</vt:lpstr>
      <vt:lpstr>Novec</vt:lpstr>
      <vt:lpstr>Fire</vt:lpstr>
      <vt:lpstr>Fire!Print_Area</vt:lpstr>
      <vt:lpstr>Summary!Print_Area</vt:lpstr>
      <vt:lpstr>Fire!Print_Titles</vt:lpstr>
      <vt:lpstr>HVAC!Print_Titles</vt:lpstr>
      <vt:lpstr>Novec!Print_Titles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2024-01-13T11:33:26Z</cp:lastPrinted>
  <dcterms:created xsi:type="dcterms:W3CDTF">2001-08-24T09:20:00Z</dcterms:created>
  <dcterms:modified xsi:type="dcterms:W3CDTF">2024-02-26T11:35:52Z</dcterms:modified>
</cp:coreProperties>
</file>